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ink/ink1.xml" ContentType="application/inkml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EstaPastaDeTrabalho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hiago Terra\Desktop\LIVE 40\"/>
    </mc:Choice>
  </mc:AlternateContent>
  <xr:revisionPtr revIDLastSave="0" documentId="13_ncr:1_{D3457FEB-7F20-4C58-BCE3-41AD3D33AD85}" xr6:coauthVersionLast="45" xr6:coauthVersionMax="45" xr10:uidLastSave="{00000000-0000-0000-0000-000000000000}"/>
  <bookViews>
    <workbookView xWindow="-120" yWindow="-120" windowWidth="20730" windowHeight="11160" tabRatio="830" firstSheet="2" activeTab="5" xr2:uid="{F4248CBE-BC5E-4BB8-B708-62AD09B80CA8}"/>
  </bookViews>
  <sheets>
    <sheet name="Recado" sheetId="18" r:id="rId1"/>
    <sheet name="Roteiro" sheetId="20" r:id="rId2"/>
    <sheet name="Agrupamento" sheetId="24" r:id="rId3"/>
    <sheet name="Lev-Renda" sheetId="25" r:id="rId4"/>
    <sheet name="Lev-Despesas" sheetId="26" r:id="rId5"/>
    <sheet name="Projeção" sheetId="27" r:id="rId6"/>
    <sheet name="Agrupamento-Ok" sheetId="3" r:id="rId7"/>
    <sheet name="LevantamentoR-Ok" sheetId="23" r:id="rId8"/>
    <sheet name="LevantamentoD-Ok" sheetId="21" r:id="rId9"/>
    <sheet name="Projeção-Ok" sheetId="22" r:id="rId10"/>
  </sheets>
  <definedNames>
    <definedName name="_xlnm._FilterDatabase" localSheetId="2" hidden="1">Agrupamento!$B$6:$C$8</definedName>
    <definedName name="_xlnm._FilterDatabase" localSheetId="6" hidden="1">'Agrupamento-Ok'!$B$6:$C$8</definedName>
    <definedName name="_xlnm._FilterDatabase" localSheetId="8" hidden="1">'LevantamentoD-Ok'!$B$6:$B$8</definedName>
    <definedName name="_xlnm._FilterDatabase" localSheetId="7" hidden="1">'LevantamentoR-Ok'!$B$6:$B$8</definedName>
    <definedName name="_xlnm._FilterDatabase" localSheetId="4" hidden="1">'Lev-Despesas'!#REF!</definedName>
    <definedName name="_xlnm._FilterDatabase" localSheetId="3" hidden="1">'Lev-Renda'!#REF!</definedName>
    <definedName name="_xlnm._FilterDatabase" localSheetId="5" hidden="1">Projeção!$B$10:$B$10</definedName>
    <definedName name="_xlnm._FilterDatabase" localSheetId="9" hidden="1">'Projeção-Ok'!$B$10:$B$10</definedName>
    <definedName name="Area">OFFSET(#REF!,0,0,COUNTA(#REF!),1)</definedName>
    <definedName name="AreaTodos">OFFSET(#REF!,0,0,COUNTA(#REF!),1)</definedName>
    <definedName name="Bancos">OFFSET(#REF!,0,0,COUNTA(#REF!),1)</definedName>
    <definedName name="BancosTodos">OFFSET(#REF!,0,0,COUNTA(#REF!),1)</definedName>
    <definedName name="Mes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27" l="1" a="1"/>
  <c r="D14" i="27" l="1"/>
  <c r="C14" i="27"/>
  <c r="N14" i="27"/>
  <c r="M14" i="27"/>
  <c r="L14" i="27"/>
  <c r="K14" i="27"/>
  <c r="J14" i="27"/>
  <c r="I14" i="27"/>
  <c r="H14" i="27"/>
  <c r="F14" i="27"/>
  <c r="E14" i="27"/>
  <c r="D10" i="27"/>
  <c r="E10" i="27" s="1"/>
  <c r="C10" i="27"/>
  <c r="C16" i="27" s="1"/>
  <c r="B12" i="26"/>
  <c r="B13" i="26"/>
  <c r="B14" i="26"/>
  <c r="B15" i="26"/>
  <c r="B16" i="26"/>
  <c r="B17" i="26"/>
  <c r="B18" i="26"/>
  <c r="B19" i="26"/>
  <c r="B20" i="26"/>
  <c r="B21" i="26"/>
  <c r="B22" i="26"/>
  <c r="B23" i="26"/>
  <c r="C12" i="26"/>
  <c r="C13" i="26"/>
  <c r="C14" i="26"/>
  <c r="C15" i="26"/>
  <c r="C16" i="26"/>
  <c r="C17" i="26"/>
  <c r="C18" i="26"/>
  <c r="C19" i="26"/>
  <c r="C20" i="26"/>
  <c r="C21" i="26"/>
  <c r="C22" i="26"/>
  <c r="C23" i="26"/>
  <c r="B7" i="26"/>
  <c r="B8" i="26"/>
  <c r="B9" i="26"/>
  <c r="B10" i="26"/>
  <c r="B11" i="26"/>
  <c r="AH24" i="26"/>
  <c r="C11" i="26"/>
  <c r="C10" i="26"/>
  <c r="C9" i="26"/>
  <c r="C8" i="26"/>
  <c r="C7" i="26"/>
  <c r="B11" i="25"/>
  <c r="C11" i="25"/>
  <c r="AH12" i="25"/>
  <c r="C7" i="25"/>
  <c r="C8" i="25"/>
  <c r="C9" i="25"/>
  <c r="C10" i="25"/>
  <c r="B10" i="25"/>
  <c r="B8" i="25"/>
  <c r="B9" i="25"/>
  <c r="B7" i="25"/>
  <c r="E16" i="27" l="1"/>
  <c r="F10" i="27"/>
  <c r="E13" i="27"/>
  <c r="C13" i="27"/>
  <c r="D16" i="27"/>
  <c r="D13" i="27"/>
  <c r="C24" i="26"/>
  <c r="C12" i="25"/>
  <c r="F11" i="22"/>
  <c r="E14" i="22"/>
  <c r="F13" i="27" l="1"/>
  <c r="F16" i="27"/>
  <c r="G10" i="27"/>
  <c r="K11" i="27"/>
  <c r="G11" i="27"/>
  <c r="N11" i="27"/>
  <c r="J11" i="27"/>
  <c r="F11" i="27"/>
  <c r="D11" i="27"/>
  <c r="C11" i="27"/>
  <c r="C17" i="27" s="1"/>
  <c r="M11" i="27"/>
  <c r="I11" i="27"/>
  <c r="E11" i="27"/>
  <c r="L11" i="27"/>
  <c r="H11" i="27"/>
  <c r="C10" i="22"/>
  <c r="D10" i="22" s="1"/>
  <c r="B7" i="23"/>
  <c r="B8" i="23"/>
  <c r="B9" i="23"/>
  <c r="B10" i="23"/>
  <c r="C10" i="23"/>
  <c r="C9" i="23"/>
  <c r="C8" i="23"/>
  <c r="C7" i="23"/>
  <c r="AH23" i="21"/>
  <c r="B7" i="21"/>
  <c r="H10" i="27" l="1"/>
  <c r="G13" i="27"/>
  <c r="G16" i="27"/>
  <c r="D17" i="27"/>
  <c r="E17" i="27" s="1"/>
  <c r="F17" i="27" s="1"/>
  <c r="G17" i="27" s="1"/>
  <c r="H17" i="27" s="1"/>
  <c r="D16" i="22"/>
  <c r="E10" i="22"/>
  <c r="E16" i="22" s="1"/>
  <c r="C13" i="22"/>
  <c r="C16" i="22"/>
  <c r="D13" i="22"/>
  <c r="C11" i="23"/>
  <c r="C7" i="21"/>
  <c r="C8" i="2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B21" i="21"/>
  <c r="B22" i="21"/>
  <c r="B16" i="21"/>
  <c r="B17" i="21"/>
  <c r="B18" i="21"/>
  <c r="B19" i="21"/>
  <c r="B20" i="21"/>
  <c r="B12" i="21"/>
  <c r="B13" i="21"/>
  <c r="B14" i="21"/>
  <c r="B15" i="21"/>
  <c r="B8" i="21"/>
  <c r="B9" i="21"/>
  <c r="B10" i="21"/>
  <c r="B11" i="21"/>
  <c r="I10" i="27" l="1"/>
  <c r="H13" i="27"/>
  <c r="H16" i="27"/>
  <c r="I17" i="27"/>
  <c r="C23" i="21"/>
  <c r="K14" i="22" s="1"/>
  <c r="F10" i="22"/>
  <c r="E13" i="22"/>
  <c r="M11" i="22"/>
  <c r="I11" i="22"/>
  <c r="E11" i="22"/>
  <c r="L11" i="22"/>
  <c r="H11" i="22"/>
  <c r="D11" i="22"/>
  <c r="N11" i="22"/>
  <c r="J11" i="22"/>
  <c r="K11" i="22"/>
  <c r="G11" i="22"/>
  <c r="C11" i="22"/>
  <c r="J10" i="27" l="1"/>
  <c r="I16" i="27"/>
  <c r="I13" i="27"/>
  <c r="J17" i="27"/>
  <c r="K17" i="27" s="1"/>
  <c r="N14" i="22"/>
  <c r="D14" i="22"/>
  <c r="L14" i="22"/>
  <c r="M14" i="22"/>
  <c r="J14" i="22"/>
  <c r="F14" i="22"/>
  <c r="C14" i="22"/>
  <c r="G14" i="22"/>
  <c r="I14" i="22"/>
  <c r="H14" i="22"/>
  <c r="C17" i="22"/>
  <c r="G10" i="22"/>
  <c r="F16" i="22"/>
  <c r="F13" i="22"/>
  <c r="L17" i="27" l="1"/>
  <c r="K10" i="27"/>
  <c r="J13" i="27"/>
  <c r="J16" i="27"/>
  <c r="D17" i="22"/>
  <c r="E17" i="22" s="1"/>
  <c r="F17" i="22" s="1"/>
  <c r="G17" i="22" s="1"/>
  <c r="H17" i="22" s="1"/>
  <c r="I17" i="22" s="1"/>
  <c r="J17" i="22" s="1"/>
  <c r="K17" i="22" s="1"/>
  <c r="L17" i="22" s="1"/>
  <c r="M17" i="22" s="1"/>
  <c r="N17" i="22" s="1"/>
  <c r="H7" i="22"/>
  <c r="G13" i="22"/>
  <c r="H10" i="22"/>
  <c r="G16" i="22"/>
  <c r="L10" i="27" l="1"/>
  <c r="K13" i="27"/>
  <c r="K16" i="27"/>
  <c r="M17" i="27"/>
  <c r="J6" i="22"/>
  <c r="K6" i="22"/>
  <c r="H13" i="22"/>
  <c r="H16" i="22"/>
  <c r="I10" i="22"/>
  <c r="N17" i="27" l="1"/>
  <c r="M10" i="27"/>
  <c r="L13" i="27"/>
  <c r="L16" i="27"/>
  <c r="I16" i="22"/>
  <c r="I13" i="22"/>
  <c r="J10" i="22"/>
  <c r="H6" i="27" l="1"/>
  <c r="K6" i="27" s="1"/>
  <c r="H7" i="27"/>
  <c r="N10" i="27"/>
  <c r="M16" i="27"/>
  <c r="M13" i="27"/>
  <c r="K10" i="22"/>
  <c r="J16" i="22"/>
  <c r="J13" i="22"/>
  <c r="J6" i="27" l="1"/>
  <c r="N13" i="27"/>
  <c r="N16" i="27"/>
  <c r="K16" i="22"/>
  <c r="K13" i="22"/>
  <c r="L10" i="22"/>
  <c r="L13" i="22" l="1"/>
  <c r="L16" i="22"/>
  <c r="M10" i="22"/>
  <c r="M16" i="22" l="1"/>
  <c r="M13" i="22"/>
  <c r="N10" i="22"/>
  <c r="N16" i="22" l="1"/>
  <c r="N13" i="22"/>
</calcChain>
</file>

<file path=xl/sharedStrings.xml><?xml version="1.0" encoding="utf-8"?>
<sst xmlns="http://schemas.openxmlformats.org/spreadsheetml/2006/main" count="302" uniqueCount="108">
  <si>
    <t>Valor</t>
  </si>
  <si>
    <t>RECADOS</t>
  </si>
  <si>
    <t>Dicas Rápidas Todo Dia de Excel (Stories)</t>
  </si>
  <si>
    <t>Me segue no Instagram: @nextlevel.run / Thiago Terra</t>
  </si>
  <si>
    <t>INSTAGRAM: https://www.instagram.com/nextlevel.run/</t>
  </si>
  <si>
    <t>TELEGRAM - Sacada Inteligente</t>
  </si>
  <si>
    <t>Conteúdo Aprofundado de Excel</t>
  </si>
  <si>
    <t>Entra ae! - Link na descrição</t>
  </si>
  <si>
    <t>TELEGRAM: https://t.me/nextlevelrun</t>
  </si>
  <si>
    <t>Aula ficará disponível por 24hs</t>
  </si>
  <si>
    <t>MINICURSO EXCEL ESSENCIAL: https://nextlevel.run/acesso-minicurso-excel-essencial/</t>
  </si>
  <si>
    <t>ROTEIRO</t>
  </si>
  <si>
    <t>INSTAGRAM</t>
  </si>
  <si>
    <t>Aula Todo Dia - 09:00 - 40 dias consecutivos de aula</t>
  </si>
  <si>
    <t>Inscreva-se no Canal + Sininho para Notificações</t>
  </si>
  <si>
    <t>QUEM SOU EU?</t>
  </si>
  <si>
    <t>Thiago Terra</t>
  </si>
  <si>
    <t>Formado em Administração</t>
  </si>
  <si>
    <t>Planilheiro Profissional (+100 planilhas) e Professor de Excel (+10 anos)</t>
  </si>
  <si>
    <t>CURSO EXCEL ESSENCIAL (GRÁTIS)</t>
  </si>
  <si>
    <t>Sequência dos Assuntos</t>
  </si>
  <si>
    <t>YOUTUBE: Como funciona estas Lives</t>
  </si>
  <si>
    <t>EMAIL: https://nextlevel.run/lives-de-quarentena-no-excel/</t>
  </si>
  <si>
    <r>
      <t xml:space="preserve">Ficará gravada na Biblioteca de Estudos de Casos dos Alunos
da </t>
    </r>
    <r>
      <rPr>
        <b/>
        <sz val="20"/>
        <color theme="1"/>
        <rFont val="Segoe UI"/>
        <family val="2"/>
      </rPr>
      <t>Fórmula da Produtividade no Excel = Acerto de Conteúdo Prático sobre Excel</t>
    </r>
  </si>
  <si>
    <t>GRUPOS</t>
  </si>
  <si>
    <t>Tipo</t>
  </si>
  <si>
    <t>Alimentação</t>
  </si>
  <si>
    <t>Compras</t>
  </si>
  <si>
    <t>Cuidados Pessoais</t>
  </si>
  <si>
    <t>Despesas pessoais</t>
  </si>
  <si>
    <t>Dívidas</t>
  </si>
  <si>
    <t>Educação</t>
  </si>
  <si>
    <t>Impostos e Taxas</t>
  </si>
  <si>
    <t>Moradia</t>
  </si>
  <si>
    <t>Outros</t>
  </si>
  <si>
    <t>Presentes</t>
  </si>
  <si>
    <t>Renda</t>
  </si>
  <si>
    <t>Saúde</t>
  </si>
  <si>
    <t>Telefonia</t>
  </si>
  <si>
    <t>Transporte</t>
  </si>
  <si>
    <t>Animais</t>
  </si>
  <si>
    <t>Essencial</t>
  </si>
  <si>
    <t>Supérfluo</t>
  </si>
  <si>
    <t>Despesas</t>
  </si>
  <si>
    <t>Salário</t>
  </si>
  <si>
    <t>Bônus</t>
  </si>
  <si>
    <t>Ajuda</t>
  </si>
  <si>
    <t>Empréstimo</t>
  </si>
  <si>
    <t>Fixa</t>
  </si>
  <si>
    <t>Variável</t>
  </si>
  <si>
    <t>Netflix, Spotfy</t>
  </si>
  <si>
    <t>Academia</t>
  </si>
  <si>
    <t>Total</t>
  </si>
  <si>
    <t>Dia 1</t>
  </si>
  <si>
    <t>Dia 2</t>
  </si>
  <si>
    <t>Dia 3</t>
  </si>
  <si>
    <t>Dia 4</t>
  </si>
  <si>
    <t>Dia 5</t>
  </si>
  <si>
    <t>Dia 6</t>
  </si>
  <si>
    <t>Dia 7</t>
  </si>
  <si>
    <t>Dia 8</t>
  </si>
  <si>
    <t>Dia 9</t>
  </si>
  <si>
    <t>Dia 10</t>
  </si>
  <si>
    <t>Dia 11</t>
  </si>
  <si>
    <t>Dia 12</t>
  </si>
  <si>
    <t>Dia 13</t>
  </si>
  <si>
    <t>Dia 14</t>
  </si>
  <si>
    <t>Dia 15</t>
  </si>
  <si>
    <t>Dia 16</t>
  </si>
  <si>
    <t>Dia 17</t>
  </si>
  <si>
    <t>Dia 18</t>
  </si>
  <si>
    <t>Dia 19</t>
  </si>
  <si>
    <t>Dia 20</t>
  </si>
  <si>
    <t>Dia 21</t>
  </si>
  <si>
    <t>Dia 22</t>
  </si>
  <si>
    <t>Dia 23</t>
  </si>
  <si>
    <t>Dia 24</t>
  </si>
  <si>
    <t>Dia 25</t>
  </si>
  <si>
    <t>Dia 26</t>
  </si>
  <si>
    <t>Dia 27</t>
  </si>
  <si>
    <t>Dia 28</t>
  </si>
  <si>
    <t>Dia 29</t>
  </si>
  <si>
    <t>Dia 30</t>
  </si>
  <si>
    <t>Dia 31</t>
  </si>
  <si>
    <t>PROJEÇÃO</t>
  </si>
  <si>
    <t>LEVANTAMENTO DESPESAS</t>
  </si>
  <si>
    <t>LEVANTAMENTO RENDA</t>
  </si>
  <si>
    <t>Data Inicial</t>
  </si>
  <si>
    <t>Reservas Financeiras</t>
  </si>
  <si>
    <t>Saldo</t>
  </si>
  <si>
    <t>Total Negativo</t>
  </si>
  <si>
    <t>Qt. Meses Negativos</t>
  </si>
  <si>
    <t>Classificação de Despesas e Renda (Receitas)</t>
  </si>
  <si>
    <t xml:space="preserve">Criação das validações de dados </t>
  </si>
  <si>
    <t>Criação tabela Levantamento de Renda</t>
  </si>
  <si>
    <t>Criação projeção de fluxo financeiro</t>
  </si>
  <si>
    <t>Criação tabela levantamento de Despesas</t>
  </si>
  <si>
    <t>Aba projeção: fórmula dos meses</t>
  </si>
  <si>
    <t>Aba projeção: fórmula projeção do saldo</t>
  </si>
  <si>
    <t>Aba projeção: quantidade de meses negativos</t>
  </si>
  <si>
    <t>Aba projeção: total de meses negativos</t>
  </si>
  <si>
    <t>Aba projeção: formatação condicional para ficou positivo/negativo</t>
  </si>
  <si>
    <t>&gt;&gt;</t>
  </si>
  <si>
    <r>
      <t xml:space="preserve">Enquete no </t>
    </r>
    <r>
      <rPr>
        <b/>
        <sz val="20"/>
        <color theme="0"/>
        <rFont val="Segoe UI"/>
        <family val="2"/>
      </rPr>
      <t>Instagram</t>
    </r>
    <r>
      <rPr>
        <sz val="20"/>
        <color theme="0"/>
        <rFont val="Segoe UI"/>
        <family val="2"/>
      </rPr>
      <t xml:space="preserve"> sobre o próximo tema!</t>
    </r>
  </si>
  <si>
    <t>Faça anotações. Qual a importância dessa aula na sua vida profissional?</t>
  </si>
  <si>
    <t>OK</t>
  </si>
  <si>
    <t>Faculdade</t>
  </si>
  <si>
    <t>Venda Auto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</si>
</sst>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_ ;[Red]\-#,##0.00\ "/>
    <numFmt numFmtId="165" formatCode="#,##0_ ;[Red]\-#,##0\ "/>
  </numFmts>
  <fonts count="20" x14ac:knownFonts="1">
    <font>
      <sz val="10"/>
      <color theme="1"/>
      <name val="Segoe UI"/>
      <family val="2"/>
    </font>
    <font>
      <sz val="10"/>
      <name val="Segoe UI"/>
      <family val="2"/>
    </font>
    <font>
      <sz val="8"/>
      <name val="Segoe UI"/>
      <family val="2"/>
    </font>
    <font>
      <b/>
      <sz val="22"/>
      <color theme="1" tint="0.34998626667073579"/>
      <name val="Segoe UI"/>
      <family val="2"/>
    </font>
    <font>
      <sz val="10"/>
      <color theme="1"/>
      <name val="Segoe UI"/>
      <family val="2"/>
    </font>
    <font>
      <b/>
      <sz val="22"/>
      <color theme="0"/>
      <name val="Segoe UI"/>
      <family val="2"/>
    </font>
    <font>
      <sz val="20"/>
      <color theme="1"/>
      <name val="Segoe UI"/>
      <family val="2"/>
    </font>
    <font>
      <b/>
      <sz val="20"/>
      <color theme="1"/>
      <name val="Segoe UI"/>
      <family val="2"/>
    </font>
    <font>
      <b/>
      <sz val="20"/>
      <color theme="0"/>
      <name val="Segoe UI"/>
      <family val="2"/>
    </font>
    <font>
      <sz val="10"/>
      <color theme="0"/>
      <name val="Segoe UI"/>
      <family val="2"/>
    </font>
    <font>
      <b/>
      <sz val="10"/>
      <name val="Segoe UI"/>
      <family val="2"/>
    </font>
    <font>
      <b/>
      <sz val="12"/>
      <color theme="0"/>
      <name val="Segoe UI"/>
      <family val="2"/>
    </font>
    <font>
      <sz val="12"/>
      <color theme="0"/>
      <name val="Segoe UI"/>
      <family val="2"/>
    </font>
    <font>
      <sz val="12"/>
      <name val="Segoe UI"/>
      <family val="2"/>
    </font>
    <font>
      <b/>
      <sz val="12"/>
      <name val="Segoe UI"/>
      <family val="2"/>
    </font>
    <font>
      <b/>
      <sz val="12"/>
      <color theme="1"/>
      <name val="Segoe UI"/>
      <family val="2"/>
    </font>
    <font>
      <sz val="36"/>
      <color theme="1"/>
      <name val="Segoe UI"/>
      <family val="2"/>
    </font>
    <font>
      <b/>
      <i/>
      <sz val="20"/>
      <color theme="1"/>
      <name val="Segoe UI"/>
      <family val="2"/>
    </font>
    <font>
      <sz val="20"/>
      <color theme="0"/>
      <name val="Segoe UI"/>
      <family val="2"/>
    </font>
    <font>
      <b/>
      <sz val="10"/>
      <color theme="1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82D68E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94346"/>
        <bgColor indexed="64"/>
      </patternFill>
    </fill>
    <fill>
      <patternFill patternType="solid">
        <fgColor rgb="FFE8717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/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/>
      <diagonal/>
    </border>
    <border>
      <left/>
      <right style="thin">
        <color theme="0" tint="-0.24994659260841701"/>
      </right>
      <top style="medium">
        <color theme="0" tint="-0.24994659260841701"/>
      </top>
      <bottom/>
      <diagonal/>
    </border>
    <border>
      <left style="thin">
        <color theme="0" tint="-0.24994659260841701"/>
      </left>
      <right/>
      <top/>
      <bottom style="medium">
        <color theme="0" tint="-0.24994659260841701"/>
      </bottom>
      <diagonal/>
    </border>
    <border>
      <left/>
      <right/>
      <top/>
      <bottom style="medium">
        <color theme="0" tint="-0.24994659260841701"/>
      </bottom>
      <diagonal/>
    </border>
    <border>
      <left/>
      <right style="thin">
        <color theme="0" tint="-0.24994659260841701"/>
      </right>
      <top/>
      <bottom style="medium">
        <color theme="0" tint="-0.24994659260841701"/>
      </bottom>
      <diagonal/>
    </border>
  </borders>
  <cellStyleXfs count="2">
    <xf numFmtId="0" fontId="0" fillId="0" borderId="0"/>
    <xf numFmtId="0" fontId="4" fillId="0" borderId="0"/>
  </cellStyleXfs>
  <cellXfs count="100">
    <xf numFmtId="0" fontId="0" fillId="0" borderId="0" xfId="0"/>
    <xf numFmtId="0" fontId="0" fillId="2" borderId="0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6" fillId="0" borderId="0" xfId="1" applyFont="1" applyAlignment="1">
      <alignment horizontal="left" vertical="center"/>
    </xf>
    <xf numFmtId="0" fontId="7" fillId="0" borderId="5" xfId="1" applyFont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6" fillId="0" borderId="5" xfId="1" applyFont="1" applyBorder="1" applyAlignment="1">
      <alignment horizontal="left" vertical="center" indent="1"/>
    </xf>
    <xf numFmtId="0" fontId="6" fillId="2" borderId="5" xfId="1" applyFont="1" applyFill="1" applyBorder="1" applyAlignment="1">
      <alignment horizontal="left" vertical="center" indent="1"/>
    </xf>
    <xf numFmtId="0" fontId="8" fillId="4" borderId="5" xfId="1" applyFont="1" applyFill="1" applyBorder="1" applyAlignment="1">
      <alignment horizontal="left" vertical="center" indent="1"/>
    </xf>
    <xf numFmtId="0" fontId="7" fillId="0" borderId="5" xfId="1" applyFont="1" applyBorder="1" applyAlignment="1">
      <alignment horizontal="left" vertical="center" indent="1"/>
    </xf>
    <xf numFmtId="0" fontId="6" fillId="0" borderId="0" xfId="1" applyFont="1" applyAlignment="1">
      <alignment horizontal="left" vertical="center" indent="1"/>
    </xf>
    <xf numFmtId="0" fontId="5" fillId="3" borderId="5" xfId="1" applyFont="1" applyFill="1" applyBorder="1" applyAlignment="1">
      <alignment horizontal="left" vertical="center" indent="1"/>
    </xf>
    <xf numFmtId="0" fontId="7" fillId="0" borderId="2" xfId="1" applyFont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6" fillId="0" borderId="4" xfId="1" applyFont="1" applyBorder="1" applyAlignment="1">
      <alignment horizontal="left" vertical="center"/>
    </xf>
    <xf numFmtId="0" fontId="6" fillId="2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164" fontId="1" fillId="0" borderId="0" xfId="0" applyNumberFormat="1" applyFont="1" applyFill="1" applyAlignment="1" applyProtection="1">
      <alignment horizontal="center" vertical="center"/>
    </xf>
    <xf numFmtId="164" fontId="10" fillId="0" borderId="0" xfId="0" applyNumberFormat="1" applyFont="1" applyFill="1" applyAlignment="1" applyProtection="1">
      <alignment horizontal="center" vertical="center"/>
    </xf>
    <xf numFmtId="0" fontId="1" fillId="7" borderId="0" xfId="0" applyNumberFormat="1" applyFont="1" applyFill="1" applyBorder="1" applyAlignment="1">
      <alignment horizontal="left" vertical="center" indent="1"/>
    </xf>
    <xf numFmtId="0" fontId="1" fillId="7" borderId="0" xfId="0" applyNumberFormat="1" applyFont="1" applyFill="1" applyAlignment="1" applyProtection="1">
      <alignment horizontal="left" vertical="center" indent="1"/>
    </xf>
    <xf numFmtId="0" fontId="9" fillId="3" borderId="9" xfId="0" applyFont="1" applyFill="1" applyBorder="1" applyAlignment="1">
      <alignment horizontal="left" vertical="center" indent="1"/>
    </xf>
    <xf numFmtId="0" fontId="9" fillId="8" borderId="9" xfId="0" applyFont="1" applyFill="1" applyBorder="1" applyAlignment="1">
      <alignment horizontal="left" vertical="center" indent="1"/>
    </xf>
    <xf numFmtId="0" fontId="9" fillId="9" borderId="0" xfId="0" applyFont="1" applyFill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  <xf numFmtId="0" fontId="10" fillId="0" borderId="0" xfId="0" applyFont="1" applyFill="1" applyAlignment="1">
      <alignment horizontal="center" vertical="center"/>
    </xf>
    <xf numFmtId="164" fontId="10" fillId="0" borderId="0" xfId="0" applyNumberFormat="1" applyFont="1" applyFill="1" applyAlignment="1">
      <alignment horizontal="center" vertical="center"/>
    </xf>
    <xf numFmtId="0" fontId="10" fillId="7" borderId="0" xfId="0" applyFont="1" applyFill="1" applyAlignment="1">
      <alignment horizontal="left" vertical="center" indent="1"/>
    </xf>
    <xf numFmtId="0" fontId="11" fillId="3" borderId="11" xfId="0" applyFont="1" applyFill="1" applyBorder="1" applyAlignment="1">
      <alignment horizontal="left" vertical="center" indent="1"/>
    </xf>
    <xf numFmtId="17" fontId="11" fillId="6" borderId="8" xfId="0" applyNumberFormat="1" applyFont="1" applyFill="1" applyBorder="1" applyAlignment="1">
      <alignment horizontal="center" vertical="center"/>
    </xf>
    <xf numFmtId="17" fontId="11" fillId="6" borderId="12" xfId="0" applyNumberFormat="1" applyFont="1" applyFill="1" applyBorder="1" applyAlignment="1">
      <alignment horizontal="center" vertical="center"/>
    </xf>
    <xf numFmtId="17" fontId="11" fillId="6" borderId="13" xfId="0" applyNumberFormat="1" applyFont="1" applyFill="1" applyBorder="1" applyAlignment="1">
      <alignment horizontal="center" vertical="center"/>
    </xf>
    <xf numFmtId="0" fontId="12" fillId="0" borderId="0" xfId="0" applyFont="1" applyFill="1" applyAlignment="1" applyProtection="1">
      <alignment horizontal="center" vertical="center"/>
    </xf>
    <xf numFmtId="0" fontId="13" fillId="7" borderId="8" xfId="0" applyNumberFormat="1" applyFont="1" applyFill="1" applyBorder="1" applyAlignment="1">
      <alignment horizontal="left" vertical="center" indent="1"/>
    </xf>
    <xf numFmtId="164" fontId="14" fillId="0" borderId="8" xfId="0" applyNumberFormat="1" applyFont="1" applyFill="1" applyBorder="1" applyAlignment="1">
      <alignment horizontal="center" vertical="center"/>
    </xf>
    <xf numFmtId="164" fontId="14" fillId="0" borderId="10" xfId="0" applyNumberFormat="1" applyFont="1" applyFill="1" applyBorder="1" applyAlignment="1">
      <alignment horizontal="center" vertical="center"/>
    </xf>
    <xf numFmtId="164" fontId="13" fillId="0" borderId="0" xfId="0" applyNumberFormat="1" applyFont="1" applyFill="1" applyAlignment="1" applyProtection="1">
      <alignment horizontal="center" vertical="center"/>
    </xf>
    <xf numFmtId="0" fontId="11" fillId="8" borderId="11" xfId="0" applyFont="1" applyFill="1" applyBorder="1" applyAlignment="1">
      <alignment horizontal="left" vertical="center" indent="1"/>
    </xf>
    <xf numFmtId="17" fontId="11" fillId="9" borderId="8" xfId="0" applyNumberFormat="1" applyFont="1" applyFill="1" applyBorder="1" applyAlignment="1">
      <alignment horizontal="center" vertical="center"/>
    </xf>
    <xf numFmtId="17" fontId="11" fillId="9" borderId="12" xfId="0" applyNumberFormat="1" applyFont="1" applyFill="1" applyBorder="1" applyAlignment="1">
      <alignment horizontal="center" vertical="center"/>
    </xf>
    <xf numFmtId="17" fontId="11" fillId="9" borderId="13" xfId="0" applyNumberFormat="1" applyFont="1" applyFill="1" applyBorder="1" applyAlignment="1">
      <alignment horizontal="center" vertical="center"/>
    </xf>
    <xf numFmtId="0" fontId="11" fillId="10" borderId="11" xfId="0" applyFont="1" applyFill="1" applyBorder="1" applyAlignment="1">
      <alignment horizontal="left" vertical="center" indent="1"/>
    </xf>
    <xf numFmtId="17" fontId="11" fillId="5" borderId="8" xfId="0" applyNumberFormat="1" applyFont="1" applyFill="1" applyBorder="1" applyAlignment="1">
      <alignment horizontal="center" vertical="center"/>
    </xf>
    <xf numFmtId="17" fontId="11" fillId="5" borderId="12" xfId="0" applyNumberFormat="1" applyFont="1" applyFill="1" applyBorder="1" applyAlignment="1">
      <alignment horizontal="center" vertical="center"/>
    </xf>
    <xf numFmtId="17" fontId="11" fillId="5" borderId="13" xfId="0" applyNumberFormat="1" applyFont="1" applyFill="1" applyBorder="1" applyAlignment="1">
      <alignment horizontal="center" vertical="center"/>
    </xf>
    <xf numFmtId="0" fontId="14" fillId="7" borderId="14" xfId="0" applyFont="1" applyFill="1" applyBorder="1" applyAlignment="1">
      <alignment horizontal="left" vertical="center" indent="1"/>
    </xf>
    <xf numFmtId="0" fontId="14" fillId="7" borderId="17" xfId="0" applyFont="1" applyFill="1" applyBorder="1" applyAlignment="1">
      <alignment horizontal="left" vertical="center" indent="1"/>
    </xf>
    <xf numFmtId="164" fontId="15" fillId="2" borderId="17" xfId="0" applyNumberFormat="1" applyFont="1" applyFill="1" applyBorder="1" applyAlignment="1" applyProtection="1">
      <alignment horizontal="center" vertical="center"/>
    </xf>
    <xf numFmtId="165" fontId="15" fillId="2" borderId="14" xfId="0" applyNumberFormat="1" applyFont="1" applyFill="1" applyBorder="1" applyAlignment="1" applyProtection="1">
      <alignment horizontal="center" vertical="center"/>
    </xf>
    <xf numFmtId="0" fontId="9" fillId="9" borderId="0" xfId="0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/>
    </xf>
    <xf numFmtId="0" fontId="18" fillId="4" borderId="4" xfId="1" applyFont="1" applyFill="1" applyBorder="1" applyAlignment="1">
      <alignment horizontal="left" vertical="center"/>
    </xf>
    <xf numFmtId="0" fontId="8" fillId="4" borderId="3" xfId="1" applyFont="1" applyFill="1" applyBorder="1" applyAlignment="1">
      <alignment horizontal="center" vertical="center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left" vertical="center" indent="1"/>
    </xf>
    <xf numFmtId="2" fontId="19" fillId="0" borderId="0" xfId="0" applyNumberFormat="1" applyFont="1" applyAlignment="1" applyProtection="1">
      <alignment horizontal="center" vertical="center"/>
    </xf>
    <xf numFmtId="2" fontId="0" fillId="0" borderId="0" xfId="0" applyNumberFormat="1" applyAlignment="1" applyProtection="1">
      <alignment horizontal="center" vertical="center"/>
    </xf>
    <xf numFmtId="0" fontId="0" fillId="11" borderId="0" xfId="0" applyFill="1" applyAlignment="1" applyProtection="1">
      <alignment horizontal="left" vertical="center" indent="1"/>
    </xf>
    <xf numFmtId="0" fontId="0" fillId="11" borderId="0" xfId="0" applyNumberFormat="1" applyFill="1" applyAlignment="1" applyProtection="1">
      <alignment horizontal="left" vertical="center" indent="1"/>
    </xf>
    <xf numFmtId="0" fontId="0" fillId="9" borderId="0" xfId="0" applyFill="1" applyAlignment="1" applyProtection="1">
      <alignment horizontal="center" vertical="center"/>
    </xf>
    <xf numFmtId="0" fontId="0" fillId="8" borderId="0" xfId="0" applyFill="1" applyAlignment="1" applyProtection="1">
      <alignment horizontal="left" vertical="center" indent="1"/>
    </xf>
    <xf numFmtId="0" fontId="0" fillId="8" borderId="0" xfId="0" applyFill="1" applyAlignment="1" applyProtection="1">
      <alignment horizontal="center" vertical="center"/>
    </xf>
    <xf numFmtId="0" fontId="0" fillId="3" borderId="0" xfId="0" applyFill="1" applyAlignment="1" applyProtection="1">
      <alignment horizontal="left" vertical="center" indent="1"/>
    </xf>
    <xf numFmtId="0" fontId="0" fillId="3" borderId="0" xfId="0" applyFill="1" applyAlignment="1" applyProtection="1">
      <alignment horizontal="center" vertical="center"/>
    </xf>
    <xf numFmtId="0" fontId="0" fillId="12" borderId="0" xfId="0" applyFill="1" applyAlignment="1" applyProtection="1">
      <alignment horizontal="center" vertical="center"/>
    </xf>
    <xf numFmtId="0" fontId="6" fillId="0" borderId="7" xfId="1" applyFont="1" applyBorder="1" applyAlignment="1">
      <alignment horizontal="left" vertical="center" wrapText="1" indent="1"/>
    </xf>
    <xf numFmtId="0" fontId="6" fillId="0" borderId="6" xfId="1" applyFont="1" applyBorder="1" applyAlignment="1">
      <alignment horizontal="left" vertical="center" wrapText="1" indent="1"/>
    </xf>
    <xf numFmtId="0" fontId="5" fillId="3" borderId="2" xfId="1" applyFont="1" applyFill="1" applyBorder="1" applyAlignment="1">
      <alignment horizontal="left" vertical="center" indent="1"/>
    </xf>
    <xf numFmtId="0" fontId="5" fillId="3" borderId="3" xfId="1" applyFont="1" applyFill="1" applyBorder="1" applyAlignment="1">
      <alignment horizontal="left" vertical="center" indent="1"/>
    </xf>
    <xf numFmtId="0" fontId="5" fillId="3" borderId="4" xfId="1" applyFont="1" applyFill="1" applyBorder="1" applyAlignment="1">
      <alignment horizontal="left" vertical="center" indent="1"/>
    </xf>
    <xf numFmtId="0" fontId="8" fillId="4" borderId="2" xfId="1" applyFont="1" applyFill="1" applyBorder="1" applyAlignment="1">
      <alignment horizontal="left" vertical="center" indent="1"/>
    </xf>
    <xf numFmtId="0" fontId="8" fillId="4" borderId="3" xfId="1" applyFont="1" applyFill="1" applyBorder="1" applyAlignment="1">
      <alignment horizontal="left" vertical="center" indent="1"/>
    </xf>
    <xf numFmtId="0" fontId="8" fillId="4" borderId="4" xfId="1" applyFont="1" applyFill="1" applyBorder="1" applyAlignment="1">
      <alignment horizontal="left" vertical="center" indent="1"/>
    </xf>
    <xf numFmtId="0" fontId="3" fillId="2" borderId="0" xfId="0" applyFont="1" applyFill="1" applyBorder="1" applyAlignment="1" applyProtection="1">
      <alignment horizontal="left" vertical="center" wrapText="1"/>
    </xf>
    <xf numFmtId="14" fontId="14" fillId="0" borderId="15" xfId="0" applyNumberFormat="1" applyFont="1" applyFill="1" applyBorder="1" applyAlignment="1">
      <alignment horizontal="center" vertical="center"/>
    </xf>
    <xf numFmtId="14" fontId="14" fillId="0" borderId="16" xfId="0" applyNumberFormat="1" applyFont="1" applyFill="1" applyBorder="1" applyAlignment="1">
      <alignment horizontal="center" vertical="center"/>
    </xf>
    <xf numFmtId="17" fontId="15" fillId="7" borderId="15" xfId="0" applyNumberFormat="1" applyFont="1" applyFill="1" applyBorder="1" applyAlignment="1" applyProtection="1">
      <alignment horizontal="left" vertical="center" indent="1"/>
    </xf>
    <xf numFmtId="17" fontId="15" fillId="7" borderId="16" xfId="0" applyNumberFormat="1" applyFont="1" applyFill="1" applyBorder="1" applyAlignment="1" applyProtection="1">
      <alignment horizontal="left" vertical="center" indent="1"/>
    </xf>
    <xf numFmtId="0" fontId="16" fillId="0" borderId="1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7" fillId="0" borderId="20" xfId="0" applyFont="1" applyBorder="1" applyAlignment="1">
      <alignment vertical="center" wrapText="1"/>
    </xf>
    <xf numFmtId="0" fontId="17" fillId="0" borderId="21" xfId="0" applyFont="1" applyBorder="1" applyAlignment="1">
      <alignment vertical="center" wrapText="1"/>
    </xf>
    <xf numFmtId="0" fontId="17" fillId="0" borderId="23" xfId="0" applyFont="1" applyBorder="1" applyAlignment="1">
      <alignment vertical="center" wrapText="1"/>
    </xf>
    <xf numFmtId="0" fontId="17" fillId="0" borderId="24" xfId="0" applyFont="1" applyBorder="1" applyAlignment="1">
      <alignment vertical="center" wrapText="1"/>
    </xf>
    <xf numFmtId="164" fontId="14" fillId="0" borderId="18" xfId="0" applyNumberFormat="1" applyFont="1" applyFill="1" applyBorder="1" applyAlignment="1">
      <alignment horizontal="center" vertical="center"/>
    </xf>
    <xf numFmtId="164" fontId="14" fillId="0" borderId="19" xfId="0" applyNumberFormat="1" applyFont="1" applyFill="1" applyBorder="1" applyAlignment="1">
      <alignment horizontal="center" vertical="center"/>
    </xf>
    <xf numFmtId="17" fontId="15" fillId="7" borderId="18" xfId="0" applyNumberFormat="1" applyFont="1" applyFill="1" applyBorder="1" applyAlignment="1" applyProtection="1">
      <alignment horizontal="left" vertical="center" indent="1"/>
    </xf>
    <xf numFmtId="17" fontId="15" fillId="7" borderId="19" xfId="0" applyNumberFormat="1" applyFont="1" applyFill="1" applyBorder="1" applyAlignment="1" applyProtection="1">
      <alignment horizontal="left" vertical="center" indent="1"/>
    </xf>
    <xf numFmtId="0" fontId="17" fillId="0" borderId="20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left" vertical="center" wrapText="1"/>
    </xf>
    <xf numFmtId="0" fontId="17" fillId="0" borderId="23" xfId="0" applyFont="1" applyBorder="1" applyAlignment="1">
      <alignment horizontal="left" vertical="center" wrapText="1"/>
    </xf>
    <xf numFmtId="0" fontId="17" fillId="0" borderId="24" xfId="0" applyFont="1" applyBorder="1" applyAlignment="1">
      <alignment horizontal="left" vertical="center" wrapText="1"/>
    </xf>
    <xf numFmtId="164" fontId="15" fillId="2" borderId="17" xfId="0" applyNumberFormat="1" applyFont="1" applyFill="1" applyBorder="1" applyAlignment="1" applyProtection="1">
      <alignment horizontal="left" vertical="center"/>
    </xf>
  </cellXfs>
  <cellStyles count="2">
    <cellStyle name="Normal" xfId="0" builtinId="0"/>
    <cellStyle name="Normal 2 2" xfId="1" xr:uid="{4C24E503-526E-423A-92FD-D6A2780302CB}"/>
  </cellStyles>
  <dxfs count="3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9999"/>
        </patternFill>
      </fill>
    </dxf>
    <dxf>
      <font>
        <color rgb="FF007434"/>
      </font>
      <fill>
        <patternFill>
          <bgColor rgb="FF82D68E"/>
        </patternFill>
      </fill>
    </dxf>
    <dxf>
      <font>
        <color rgb="FF007434"/>
      </font>
      <fill>
        <patternFill>
          <bgColor rgb="FF82D68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relativeIndent="1" justifyLastLine="0" shrinkToFit="0" readingOrder="0"/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0.00_ ;[Red]\-#,##0.00\ "/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relativeIndent="1" justifyLastLine="0" shrinkToFit="0" readingOrder="0"/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Segoe UI"/>
        <family val="2"/>
        <scheme val="none"/>
      </font>
      <fill>
        <patternFill patternType="solid">
          <fgColor indexed="64"/>
          <bgColor rgb="FFE87174"/>
        </patternFill>
      </fill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2" formatCode="0.00"/>
      <alignment horizontal="center" vertical="center" textRotation="0" wrapText="0" indent="0" justifyLastLine="0" shrinkToFit="0" readingOrder="0"/>
      <protection locked="1" hidden="0"/>
    </dxf>
    <dxf>
      <font>
        <b/>
      </font>
      <numFmt numFmtId="2" formatCode="0.00"/>
      <alignment horizontal="center" vertical="center" textRotation="0" wrapText="0" indent="0" justifyLastLine="0" shrinkToFit="0" readingOrder="0"/>
      <protection locked="1" hidden="0"/>
    </dxf>
    <dxf>
      <alignment horizontal="left" vertical="center" textRotation="0" wrapText="0" indent="1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 tint="-0.249977111117893"/>
        </patternFill>
      </fill>
      <alignment horizontal="left" vertical="center" textRotation="0" wrapText="0" relativeIndent="1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indexed="64"/>
          <bgColor rgb="FFE87174"/>
        </patternFill>
      </fill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numFmt numFmtId="2" formatCode="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2" formatCode="0.00"/>
      <alignment horizontal="center" vertical="center" textRotation="0" wrapText="0" indent="0" justifyLastLine="0" shrinkToFit="0" readingOrder="0"/>
      <protection locked="1" hidden="0"/>
    </dxf>
    <dxf>
      <font>
        <b/>
      </font>
      <numFmt numFmtId="2" formatCode="0.00"/>
      <alignment horizontal="center" vertical="center" textRotation="0" wrapText="0" indent="0" justifyLastLine="0" shrinkToFit="0" readingOrder="0"/>
      <protection locked="1" hidden="0"/>
    </dxf>
    <dxf>
      <alignment horizontal="left" vertical="center" textRotation="0" wrapText="0" indent="1" justifyLastLine="0" shrinkToFit="0" readingOrder="0"/>
      <protection locked="1" hidden="0"/>
    </dxf>
    <dxf>
      <fill>
        <patternFill patternType="solid">
          <fgColor indexed="64"/>
          <bgColor theme="0" tint="-0.249977111117893"/>
        </patternFill>
      </fill>
      <alignment horizontal="left" vertical="center" textRotation="0" wrapText="0" relativeIndent="1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 patternType="solid">
          <fgColor theme="4"/>
          <bgColor theme="0" tint="-0.14996795556505021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</border>
    </dxf>
    <dxf>
      <font>
        <color theme="1"/>
      </font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/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fgColor indexed="64"/>
          <bgColor auto="1"/>
        </patternFill>
      </fill>
    </dxf>
    <dxf>
      <font>
        <b/>
        <color theme="0"/>
      </font>
      <fill>
        <patternFill patternType="solid">
          <fgColor theme="8"/>
          <bgColor theme="8"/>
        </patternFill>
      </fill>
    </dxf>
    <dxf>
      <font>
        <b/>
        <color theme="0"/>
      </font>
      <fill>
        <patternFill patternType="solid">
          <fgColor theme="8"/>
          <bgColor theme="8"/>
        </patternFill>
      </fill>
    </dxf>
    <dxf>
      <fill>
        <patternFill>
          <bgColor theme="7" tint="0.79998168889431442"/>
        </patternFill>
      </fill>
      <border>
        <top style="double">
          <color theme="0" tint="-0.24994659260841701"/>
        </top>
      </border>
    </dxf>
    <dxf>
      <font>
        <b/>
        <color theme="0"/>
      </font>
      <fill>
        <patternFill patternType="solid">
          <fgColor theme="8"/>
          <bgColor theme="8"/>
        </patternFill>
      </fill>
      <border>
        <top style="medium">
          <color theme="0" tint="-0.24994659260841701"/>
        </top>
        <bottom style="medium">
          <color theme="0" tint="-0.24994659260841701"/>
        </bottom>
        <vertical/>
      </border>
    </dxf>
    <dxf>
      <font>
        <color theme="1"/>
      </font>
      <border>
        <left style="thin">
          <color theme="0" tint="-0.24994659260841701"/>
        </left>
        <right style="thin">
          <color theme="0" tint="-0.24994659260841701"/>
        </right>
        <top style="medium">
          <color theme="0" tint="-0.24994659260841701"/>
        </top>
        <bottom style="medium">
          <color theme="0" tint="-0.24994659260841701"/>
        </bottom>
        <vertical style="thin">
          <color theme="0" tint="-0.24994659260841701"/>
        </vertical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color theme="1"/>
      </font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5"/>
          <bgColor theme="5"/>
        </patternFill>
      </fill>
    </dxf>
    <dxf>
      <font>
        <b/>
        <color theme="0"/>
      </font>
      <fill>
        <patternFill patternType="solid">
          <fgColor theme="5"/>
          <bgColor theme="5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theme="5"/>
          <bgColor theme="5"/>
        </patternFill>
      </fill>
      <border>
        <bottom style="medium">
          <color theme="1"/>
        </bottom>
      </border>
    </dxf>
    <dxf>
      <font>
        <color theme="1"/>
      </font>
      <border>
        <top style="medium">
          <color theme="1"/>
        </top>
        <bottom style="medium">
          <color theme="1"/>
        </bottom>
        <vertical style="thin">
          <color theme="0" tint="-0.24994659260841701"/>
        </vertic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color theme="1"/>
      </font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</dxfs>
  <tableStyles count="7" defaultTableStyle="TableStyleMedium2" defaultPivotStyle="PivotStyleLight16">
    <tableStyle name="Aul19" pivot="0" table="0" count="10" xr9:uid="{1263C28A-69B6-48A8-AF1B-87D1376EF810}">
      <tableStyleElement type="wholeTable" dxfId="319"/>
      <tableStyleElement type="headerRow" dxfId="318"/>
    </tableStyle>
    <tableStyle name="Aula19" pivot="0" table="0" count="10" xr9:uid="{D3E7A235-5A6C-4D53-B3CE-10B3B16D064E}">
      <tableStyleElement type="wholeTable" dxfId="317"/>
      <tableStyleElement type="headerRow" dxfId="316"/>
    </tableStyle>
    <tableStyle name="Aula20" pivot="0" count="7" xr9:uid="{3958DA93-3B81-49B8-978F-4DF373AC6A81}">
      <tableStyleElement type="wholeTable" dxfId="315"/>
      <tableStyleElement type="headerRow" dxfId="314"/>
      <tableStyleElement type="totalRow" dxfId="313"/>
      <tableStyleElement type="firstColumn" dxfId="312"/>
      <tableStyleElement type="lastColumn" dxfId="311"/>
      <tableStyleElement type="firstRowStripe" dxfId="310"/>
      <tableStyleElement type="firstColumnStripe" dxfId="309"/>
    </tableStyle>
    <tableStyle name="SlicerStyleDark1 2" pivot="0" table="0" count="0" xr9:uid="{39800189-7673-4239-A2BD-59FD2E2AA035}"/>
    <tableStyle name="SlicerStyleDark1 3" pivot="0" table="0" count="10" xr9:uid="{C3BE8183-2484-407B-B463-3666857E6C29}">
      <tableStyleElement type="wholeTable" dxfId="308"/>
      <tableStyleElement type="headerRow" dxfId="307"/>
    </tableStyle>
    <tableStyle name="TabAula20" pivot="0" count="8" xr9:uid="{AC7F0A8E-92E8-4275-84B6-C9900D93E69E}">
      <tableStyleElement type="wholeTable" dxfId="306"/>
      <tableStyleElement type="headerRow" dxfId="305"/>
      <tableStyleElement type="totalRow" dxfId="304"/>
      <tableStyleElement type="firstColumn" dxfId="303"/>
      <tableStyleElement type="lastColumn" dxfId="302"/>
      <tableStyleElement type="firstRowStripe" dxfId="301"/>
      <tableStyleElement type="secondRowStripe" dxfId="300"/>
      <tableStyleElement type="firstColumnStripe" dxfId="299"/>
    </tableStyle>
    <tableStyle name="TabPadrao" pivot="0" count="3" xr9:uid="{63A874E3-E11A-4A80-9ABB-52E2EE383FF2}">
      <tableStyleElement type="wholeTable" dxfId="298"/>
      <tableStyleElement type="headerRow" dxfId="297"/>
      <tableStyleElement type="secondRowStripe" dxfId="296"/>
    </tableStyle>
  </tableStyles>
  <colors>
    <mruColors>
      <color rgb="FFFF9999"/>
      <color rgb="FFC94346"/>
      <color rgb="FFE87174"/>
      <color rgb="FFFFEB9C"/>
      <color rgb="FF82D68E"/>
      <color rgb="FF00B050"/>
      <color rgb="FFFFB9B9"/>
      <color rgb="FFFF4F4F"/>
      <color rgb="FF0070C0"/>
      <color rgb="FF00B0F0"/>
    </mruColors>
  </colors>
  <extLst>
    <ext xmlns:x14="http://schemas.microsoft.com/office/spreadsheetml/2009/9/main" uri="{46F421CA-312F-682f-3DD2-61675219B42D}">
      <x14:dxfs count="24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4" tint="-0.249977111117893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theme="4" tint="0.59999389629810485"/>
            </left>
            <right style="thin">
              <color theme="4" tint="0.59999389629810485"/>
            </right>
            <top style="thin">
              <color theme="4" tint="0.59999389629810485"/>
            </top>
            <bottom style="thin">
              <color theme="4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4"/>
              <bgColor theme="4"/>
            </patternFill>
          </fill>
          <border>
            <left style="thin">
              <color theme="4"/>
            </left>
            <right style="thin">
              <color theme="4"/>
            </right>
            <top style="thin">
              <color theme="4"/>
            </top>
            <bottom style="thin">
              <color theme="4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9" tint="-0.249977111117893"/>
          </font>
          <fill>
            <patternFill patternType="solid">
              <fgColor theme="9" tint="0.59999389629810485"/>
              <bgColor theme="9" tint="0.59999389629810485"/>
            </patternFill>
          </fill>
          <border>
            <left style="thin">
              <color theme="9" tint="0.59999389629810485"/>
            </left>
            <right style="thin">
              <color theme="9" tint="0.59999389629810485"/>
            </right>
            <top style="thin">
              <color theme="9" tint="0.59999389629810485"/>
            </top>
            <bottom style="thin">
              <color theme="9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9"/>
              <bgColor theme="9"/>
            </patternFill>
          </fill>
          <border>
            <left style="thin">
              <color theme="9"/>
            </left>
            <right style="thin">
              <color theme="9"/>
            </right>
            <top style="thin">
              <color theme="9"/>
            </top>
            <bottom style="thin">
              <color theme="9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4" tint="-0.249977111117893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theme="4" tint="0.59999389629810485"/>
            </left>
            <right style="thin">
              <color theme="4" tint="0.59999389629810485"/>
            </right>
            <top style="thin">
              <color theme="4" tint="0.59999389629810485"/>
            </top>
            <bottom style="thin">
              <color theme="4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4"/>
              <bgColor theme="4"/>
            </patternFill>
          </fill>
          <border>
            <left style="thin">
              <color theme="4"/>
            </left>
            <right style="thin">
              <color theme="4"/>
            </right>
            <top style="thin">
              <color theme="4"/>
            </top>
            <bottom style="thin">
              <color theme="4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Aul19">
          <x14:slicerStyleElements>
            <x14:slicerStyleElement type="unselectedItemWithData" dxfId="23"/>
            <x14:slicerStyleElement type="unselectedItemWithNoData" dxfId="22"/>
            <x14:slicerStyleElement type="selectedItemWithData" dxfId="21"/>
            <x14:slicerStyleElement type="selectedItemWithNoData" dxfId="20"/>
            <x14:slicerStyleElement type="hoveredUnselectedItemWithData" dxfId="19"/>
            <x14:slicerStyleElement type="hoveredSelectedItemWithData" dxfId="18"/>
            <x14:slicerStyleElement type="hoveredUnselectedItemWithNoData" dxfId="17"/>
            <x14:slicerStyleElement type="hoveredSelectedItemWithNoData" dxfId="16"/>
          </x14:slicerStyleElements>
        </x14:slicerStyle>
        <x14:slicerStyle name="Aula19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SlicerStyleDark1 2"/>
        <x14:slicerStyle name="SlicerStyleDark1 3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748710</xdr:colOff>
      <xdr:row>17</xdr:row>
      <xdr:rowOff>14642</xdr:rowOff>
    </xdr:from>
    <xdr:to>
      <xdr:col>13</xdr:col>
      <xdr:colOff>399060</xdr:colOff>
      <xdr:row>18</xdr:row>
      <xdr:rowOff>215331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4" name="Tinta 3">
              <a:extLst>
                <a:ext uri="{FF2B5EF4-FFF2-40B4-BE49-F238E27FC236}">
                  <a16:creationId xmlns:a16="http://schemas.microsoft.com/office/drawing/2014/main" id="{6B53E0B5-CA91-45AB-AF77-B0836C7F2C31}"/>
                </a:ext>
              </a:extLst>
            </xdr14:cNvPr>
            <xdr14:cNvContentPartPr/>
          </xdr14:nvContentPartPr>
          <xdr14:nvPr macro=""/>
          <xdr14:xfrm>
            <a:off x="11291694" y="6063017"/>
            <a:ext cx="2793600" cy="450720"/>
          </xdr14:xfrm>
        </xdr:contentPart>
      </mc:Choice>
      <mc:Fallback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6B53E0B5-CA91-45AB-AF77-B0836C7F2C3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282694" y="6054017"/>
              <a:ext cx="2811240" cy="46836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04-13T17:00:30.041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7760 571,'-198'-5,"-411"-18,-1-1,-14-28,-58-4,447 46,-213 21,137 0,-63 4,169 0,89-9,0 5,-26 10,47-6,-2-5,-59-2,-20 1,131-3,0 2,0 2,-4 4,-1-1,0-2,-18 0,-160 10,-2-11,0-9</inkml:trace>
  <inkml:trace contextRef="#ctx0" brushRef="#br0" timeOffset="1313.69">1327 9,'-1'-1,"1"0,-1 1,0-1,0 0,1 1,-1-1,0 1,0-1,0 1,0-1,1 1,-1 0,0-1,0 1,0 0,0 0,0 0,0-1,0 1,0 0,0 0,0 0,0 1,0-1,0 0,0 0,-30 11,10-4,-1-1,0 1,0 1,1 1,0 0,1 2,-14 9,3-2,-1-1,-13 3,-24 11,2 2,1 4,2 2,2 3,1 3,-31 31,19-18,44-36,0 1,2 1,0 1,-18 24,-35 45,33-40,-13 23,46-58,2 1,0 0,1 1,1 0,1 1,-1 5,9-22,0 0,0 0,0 0,1 0,-1 0,1 0,0 0,1 0,-1 1,1-1,0 0,1 0,-1 0,0-3,0 1,0-1,0 0,0 1,0-1,0 0,1 0,-1 0,1 0,0 0,0 0,-1 0,1-1,0 1,0-1,1 1,-1-1,0 0,0 0,1 0,-1 0,1 0,-1 0,1-1,-1 1,1-1,0 0,240 19,280 12,-12 2,-272-12,166-9,-272-15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9E40020-30F3-45AE-A448-4C632CC51B29}" name="GDespesa" displayName="GDespesa" ref="B6:C23" totalsRowShown="0" headerRowDxfId="295" dataDxfId="294">
  <autoFilter ref="B6:C23" xr:uid="{77A4C9E1-2F94-4287-9AB8-929A1DC794C4}"/>
  <sortState xmlns:xlrd2="http://schemas.microsoft.com/office/spreadsheetml/2017/richdata2" ref="B7:C23">
    <sortCondition ref="C6:C23"/>
  </sortState>
  <tableColumns count="2">
    <tableColumn id="1" xr3:uid="{8F75D1BA-7A23-4A20-BD8A-AAF9982172AF}" name="Despesas" dataDxfId="293"/>
    <tableColumn id="2" xr3:uid="{8AACDB64-C99C-4D49-91E6-83592EDC5AA4}" name="Tipo" dataDxfId="292"/>
  </tableColumns>
  <tableStyleInfo name="TableStyleMedium1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74CB8B-11A6-4D03-951E-11632862736C}" name="GRenda" displayName="GRenda" ref="E6:F11" totalsRowShown="0" headerRowDxfId="291" dataDxfId="290">
  <autoFilter ref="E6:F11" xr:uid="{94302DDE-593D-497E-9B87-0EDBC3EE59EA}"/>
  <tableColumns count="2">
    <tableColumn id="1" xr3:uid="{9ADCAAF2-AE37-4217-AB4D-17F1403AF677}" name="Renda" dataDxfId="289"/>
    <tableColumn id="2" xr3:uid="{A27633D5-F57D-4A26-8577-DB19D7071F35}" name="Tipo" dataDxfId="288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D133746-72C0-4F37-82FB-1AFD266FB33A}" name="TabRenda" displayName="TabRenda" ref="B6:AH12" totalsRowCount="1" headerRowDxfId="287" dataDxfId="286">
  <tableColumns count="33">
    <tableColumn id="1" xr3:uid="{24B33EC8-FE99-456A-B8C3-F332E6668CDF}" name="Renda" totalsRowLabel="Total" dataDxfId="285" totalsRowDxfId="284">
      <calculatedColumnFormula>GRenda[[#This Row],[Renda]]</calculatedColumnFormula>
    </tableColumn>
    <tableColumn id="2" xr3:uid="{37BCC241-1FEF-4219-9DDD-9CC877C12A05}" name="Total" totalsRowFunction="sum" dataDxfId="283" totalsRowDxfId="282">
      <calculatedColumnFormula>SUM(TabRenda[[#This Row],[Dia 1]:[Dia 31]])</calculatedColumnFormula>
    </tableColumn>
    <tableColumn id="3" xr3:uid="{77317B0A-DBFB-49B0-8467-A1329A5C59E3}" name="Dia 1" dataDxfId="281" totalsRowDxfId="280"/>
    <tableColumn id="4" xr3:uid="{0F26E533-D4B6-4A1D-9632-9DD07075ECBD}" name="Dia 2" dataDxfId="279" totalsRowDxfId="278"/>
    <tableColumn id="5" xr3:uid="{F0EE14EF-8D8C-4B99-BB36-EBF6EB1B34ED}" name="Dia 3" dataDxfId="277" totalsRowDxfId="276"/>
    <tableColumn id="6" xr3:uid="{C62E68B5-6A24-403E-8B24-F27F646D0C57}" name="Dia 4" dataDxfId="275" totalsRowDxfId="274"/>
    <tableColumn id="7" xr3:uid="{5DDF7323-B380-440F-80A7-0139FB8E08A1}" name="Dia 5" dataDxfId="273" totalsRowDxfId="272"/>
    <tableColumn id="8" xr3:uid="{43A9521D-0466-4069-9D54-D54611E39537}" name="Dia 6" dataDxfId="271" totalsRowDxfId="270"/>
    <tableColumn id="9" xr3:uid="{EFB0E781-974C-4BAB-8406-FE86D226E088}" name="Dia 7" dataDxfId="269" totalsRowDxfId="268"/>
    <tableColumn id="10" xr3:uid="{F28E2AD2-E087-4355-B63A-C7C4938E870D}" name="Dia 8" dataDxfId="267" totalsRowDxfId="266"/>
    <tableColumn id="11" xr3:uid="{C3F2A74B-D3C4-4B80-BE0E-9016B41B58E6}" name="Dia 9" dataDxfId="265" totalsRowDxfId="264"/>
    <tableColumn id="12" xr3:uid="{7CE78EE2-63C8-483C-90E3-5B1CB2A7571B}" name="Dia 10" dataDxfId="263" totalsRowDxfId="262"/>
    <tableColumn id="13" xr3:uid="{940A764C-DE64-4674-8582-7A5411C67074}" name="Dia 11" dataDxfId="261" totalsRowDxfId="260"/>
    <tableColumn id="14" xr3:uid="{FED2F385-37D3-4C69-89E5-40E344DF6AB2}" name="Dia 12" dataDxfId="259" totalsRowDxfId="258"/>
    <tableColumn id="15" xr3:uid="{773E2F76-77F2-4698-8416-FC581EA73F9E}" name="Dia 13" dataDxfId="257" totalsRowDxfId="256"/>
    <tableColumn id="16" xr3:uid="{E0CF8CE3-D9AB-439C-823A-BB35E2974DBF}" name="Dia 14" dataDxfId="255" totalsRowDxfId="254"/>
    <tableColumn id="17" xr3:uid="{809D1EE1-03AA-4A4E-93E1-10E1B71D4852}" name="Dia 15" dataDxfId="253" totalsRowDxfId="252"/>
    <tableColumn id="18" xr3:uid="{A6EE3213-A904-474F-A126-CDF8FE40E49D}" name="Dia 16" dataDxfId="251" totalsRowDxfId="250"/>
    <tableColumn id="19" xr3:uid="{CEA1DEE9-B09B-4D0A-90D3-BE9A95E06B7C}" name="Dia 17" dataDxfId="249" totalsRowDxfId="248"/>
    <tableColumn id="20" xr3:uid="{E486B43A-0CD9-4968-AD8D-D555A86DFCA7}" name="Dia 18" dataDxfId="247" totalsRowDxfId="246"/>
    <tableColumn id="21" xr3:uid="{F02B8EC8-FB5D-43E9-90DC-B665C80A28C7}" name="Dia 19" dataDxfId="245" totalsRowDxfId="244"/>
    <tableColumn id="22" xr3:uid="{17E67055-8556-4AAB-AA64-19686F7A2CE2}" name="Dia 20" dataDxfId="243" totalsRowDxfId="242"/>
    <tableColumn id="23" xr3:uid="{CD2ECA93-E7AD-4774-A0DC-311D88803985}" name="Dia 21" dataDxfId="241" totalsRowDxfId="240"/>
    <tableColumn id="24" xr3:uid="{58FC1A4F-EF69-44A1-904F-4B4A700FCCA4}" name="Dia 22" dataDxfId="239" totalsRowDxfId="238"/>
    <tableColumn id="25" xr3:uid="{E96A46D3-0D3B-4174-A320-AA77C2551E0C}" name="Dia 23" dataDxfId="237" totalsRowDxfId="236"/>
    <tableColumn id="26" xr3:uid="{9C03192A-34E5-4E5E-9A95-C57F550B57CD}" name="Dia 24" dataDxfId="235" totalsRowDxfId="234"/>
    <tableColumn id="27" xr3:uid="{66296558-14A9-4F93-B0C9-FE4AF8D75F1C}" name="Dia 25" dataDxfId="233" totalsRowDxfId="232"/>
    <tableColumn id="28" xr3:uid="{6AA0B628-1934-44B1-9455-794A28162158}" name="Dia 26" dataDxfId="231" totalsRowDxfId="230"/>
    <tableColumn id="29" xr3:uid="{145275CE-7114-4E58-A4BA-2C22DACAC6A5}" name="Dia 27" dataDxfId="229" totalsRowDxfId="228"/>
    <tableColumn id="30" xr3:uid="{A9C0D4FF-D1FD-4395-BAD8-24444B98C435}" name="Dia 28" dataDxfId="227" totalsRowDxfId="226"/>
    <tableColumn id="31" xr3:uid="{C9EBB77B-7FDA-4FA0-B116-051A11F6358B}" name="Dia 29" dataDxfId="225" totalsRowDxfId="224"/>
    <tableColumn id="32" xr3:uid="{1A3AF1C8-854E-4CFA-ABC3-377F55DB6125}" name="Dia 30" dataDxfId="223" totalsRowDxfId="222"/>
    <tableColumn id="33" xr3:uid="{6D3F55EC-1176-4907-9042-6825AC08C094}" name="Dia 31" totalsRowFunction="count" dataDxfId="221" totalsRowDxfId="220"/>
  </tableColumns>
  <tableStyleInfo name="Aula2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27CBD6D-1B56-4673-BECC-875F7336BF4D}" name="TabDespesa" displayName="TabDespesa" ref="B6:AH24" totalsRowCount="1" headerRowDxfId="219" dataDxfId="218">
  <tableColumns count="33">
    <tableColumn id="1" xr3:uid="{A8F18266-8761-4569-A0FF-7AF2B8911960}" name="Despesas" totalsRowLabel="Total" dataDxfId="217" totalsRowDxfId="216">
      <calculatedColumnFormula>GDespesa[[#This Row],[Despesas]]</calculatedColumnFormula>
    </tableColumn>
    <tableColumn id="2" xr3:uid="{0B954D02-5E64-49EA-B0F6-0C070FC45164}" name="Total" totalsRowFunction="sum" dataDxfId="215" totalsRowDxfId="214">
      <calculatedColumnFormula>SUM(TabDespesa[[#This Row],[Dia 1]:[Dia 31]])</calculatedColumnFormula>
    </tableColumn>
    <tableColumn id="3" xr3:uid="{875288DD-DF59-4DDD-A564-C54F21E7A624}" name="Dia 1" dataDxfId="213" totalsRowDxfId="212"/>
    <tableColumn id="4" xr3:uid="{6C6D4533-A7E8-4611-9BE8-CBBDB1A0D5F1}" name="Dia 2" dataDxfId="211" totalsRowDxfId="210"/>
    <tableColumn id="5" xr3:uid="{2CE87498-8951-48B2-8834-B48C9FBE96E5}" name="Dia 3" dataDxfId="209" totalsRowDxfId="208"/>
    <tableColumn id="6" xr3:uid="{8737A6A8-FCF4-46C0-98AB-2C80D61CF1DB}" name="Dia 4" dataDxfId="207" totalsRowDxfId="206"/>
    <tableColumn id="7" xr3:uid="{8923AA7D-62C4-440F-A089-9B755C07D67B}" name="Dia 5" dataDxfId="205" totalsRowDxfId="204"/>
    <tableColumn id="8" xr3:uid="{E5681321-1B91-4BCD-8B9A-7A9ACB464E71}" name="Dia 6" dataDxfId="203" totalsRowDxfId="202"/>
    <tableColumn id="9" xr3:uid="{352A41FD-BF65-4626-9E8C-3F5AF3BE3C0A}" name="Dia 7" dataDxfId="201" totalsRowDxfId="200"/>
    <tableColumn id="10" xr3:uid="{51749AE7-DCD8-404C-A145-3B4982324246}" name="Dia 8" dataDxfId="199" totalsRowDxfId="198"/>
    <tableColumn id="11" xr3:uid="{7C9DC508-0CD6-4BAC-9A62-FC2FC19C1654}" name="Dia 9" dataDxfId="197" totalsRowDxfId="196"/>
    <tableColumn id="12" xr3:uid="{9A71BC8F-468B-42E0-A9AC-3E53850E18C2}" name="Dia 10" dataDxfId="195" totalsRowDxfId="194"/>
    <tableColumn id="13" xr3:uid="{A1049019-1484-4236-AAB2-5096962D981B}" name="Dia 11" dataDxfId="193" totalsRowDxfId="192"/>
    <tableColumn id="14" xr3:uid="{893C9888-902E-46C9-85B0-3FB86752D0D5}" name="Dia 12" dataDxfId="191" totalsRowDxfId="190"/>
    <tableColumn id="15" xr3:uid="{A9408F42-5240-4C3C-BFDC-A87385198B3C}" name="Dia 13" dataDxfId="189" totalsRowDxfId="188"/>
    <tableColumn id="16" xr3:uid="{9176F3BC-B2FC-4280-B06A-CB9036158972}" name="Dia 14" dataDxfId="187" totalsRowDxfId="186"/>
    <tableColumn id="17" xr3:uid="{C4ACE7C8-D8EE-4579-9304-67D8EDF45E54}" name="Dia 15" dataDxfId="185" totalsRowDxfId="184"/>
    <tableColumn id="18" xr3:uid="{62095C5F-E83F-4FAD-941F-36375FD00F65}" name="Dia 16" dataDxfId="183" totalsRowDxfId="182"/>
    <tableColumn id="19" xr3:uid="{C37B24AF-21AF-4739-A72F-5EB0D303CA9F}" name="Dia 17" dataDxfId="181" totalsRowDxfId="180"/>
    <tableColumn id="20" xr3:uid="{A5D892E8-0F94-4074-9944-B8E23A3B52DD}" name="Dia 18" dataDxfId="179" totalsRowDxfId="178"/>
    <tableColumn id="21" xr3:uid="{88D5AEBC-4A9F-4B52-9766-CB6C91719446}" name="Dia 19" dataDxfId="177" totalsRowDxfId="176"/>
    <tableColumn id="22" xr3:uid="{A8608835-57F0-4BBD-8824-172675470DD4}" name="Dia 20" dataDxfId="175" totalsRowDxfId="174"/>
    <tableColumn id="23" xr3:uid="{56F3CD5F-D4F5-4B83-8FC6-67BB1D8F15D0}" name="Dia 21" dataDxfId="173" totalsRowDxfId="172"/>
    <tableColumn id="24" xr3:uid="{36C99017-C750-4EDB-B84B-AEA78CB3DA50}" name="Dia 22" dataDxfId="171" totalsRowDxfId="170"/>
    <tableColumn id="25" xr3:uid="{21351070-5E74-40E0-A19B-FFAD5A565A82}" name="Dia 23" dataDxfId="169" totalsRowDxfId="168"/>
    <tableColumn id="26" xr3:uid="{50354FE4-4CAA-40E2-A9CE-26BB156025AD}" name="Dia 24" dataDxfId="167" totalsRowDxfId="166"/>
    <tableColumn id="27" xr3:uid="{8A3F6392-9596-4E55-9347-D16E9FD693DD}" name="Dia 25" dataDxfId="165" totalsRowDxfId="164"/>
    <tableColumn id="28" xr3:uid="{DD244329-534B-4FC4-A023-C787E367163A}" name="Dia 26" dataDxfId="163" totalsRowDxfId="162"/>
    <tableColumn id="29" xr3:uid="{DAAE64E3-4B48-4C0C-AD48-C5D85444AE71}" name="Dia 27" dataDxfId="161" totalsRowDxfId="160"/>
    <tableColumn id="30" xr3:uid="{0185DDFF-5B68-492B-B0A2-CC784D00B368}" name="Dia 28" dataDxfId="159" totalsRowDxfId="158"/>
    <tableColumn id="31" xr3:uid="{1CB0273A-D080-481F-BAE1-7F49E80B538C}" name="Dia 29" dataDxfId="157" totalsRowDxfId="156"/>
    <tableColumn id="32" xr3:uid="{16A9173D-E9E2-41BA-84A7-F2C497E7C8CE}" name="Dia 30" dataDxfId="155" totalsRowDxfId="154"/>
    <tableColumn id="33" xr3:uid="{6F2522C1-D1E2-408D-A4A2-8BEED5495FC2}" name="Dia 31" totalsRowFunction="count" dataDxfId="153" totalsRowDxfId="152"/>
  </tableColumns>
  <tableStyleInfo name="Aula2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5E60D7-E54E-4CD3-A17C-628600848A27}" name="DespesasOk" displayName="DespesasOk" ref="B6:C22" totalsRowShown="0" headerRowDxfId="151" dataDxfId="150">
  <sortState xmlns:xlrd2="http://schemas.microsoft.com/office/spreadsheetml/2017/richdata2" ref="B7:C22">
    <sortCondition ref="C6:C22"/>
  </sortState>
  <tableColumns count="2">
    <tableColumn id="1" xr3:uid="{17CA99B8-7EDE-4B7E-9313-991600E45A53}" name="Despesas" dataDxfId="149"/>
    <tableColumn id="2" xr3:uid="{E68670B1-9A94-44E9-BDBE-215AE477CF9C}" name="Tipo" dataDxfId="148"/>
  </tableColumns>
  <tableStyleInfo name="TabAula20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D01144B-5160-4787-B1DA-441E09F2295C}" name="RendaOk" displayName="RendaOk" ref="E6:F10" totalsRowShown="0" headerRowDxfId="147" dataDxfId="146">
  <tableColumns count="2">
    <tableColumn id="1" xr3:uid="{5262CD27-9184-4DC7-860A-8770A167BE0F}" name="Renda" dataDxfId="145"/>
    <tableColumn id="2" xr3:uid="{B79558E1-9AB9-4B66-A4E3-B6200CB056E6}" name="Tipo" dataDxfId="144"/>
  </tableColumns>
  <tableStyleInfo name="TabAula20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D3088CE-CAF2-4B40-B328-693705FA14B0}" name="TabRenda2" displayName="TabRenda2" ref="B6:AH11" totalsRowCount="1" headerRowDxfId="143" dataDxfId="142" totalsRowDxfId="141">
  <tableColumns count="33">
    <tableColumn id="1" xr3:uid="{611B0A0F-0C53-487D-8474-B4D681056244}" name="Renda" totalsRowLabel="Total" dataDxfId="140" totalsRowDxfId="139">
      <calculatedColumnFormula>RendaOk[[#This Row],[Renda]]</calculatedColumnFormula>
    </tableColumn>
    <tableColumn id="2" xr3:uid="{DC55B94C-47DC-4ABF-9D8F-5CB8E833AB99}" name="Total" totalsRowFunction="sum" dataDxfId="138" totalsRowDxfId="137">
      <calculatedColumnFormula>SUM(TabRenda2[[#This Row],[Dia 1]:[Dia 31]])</calculatedColumnFormula>
    </tableColumn>
    <tableColumn id="3" xr3:uid="{9A489EBD-58E3-4C5A-BDE8-4954ED29BD14}" name="Dia 1" dataDxfId="136" totalsRowDxfId="135"/>
    <tableColumn id="4" xr3:uid="{FDB3D687-8889-46FC-8040-86F5F23A5959}" name="Dia 2" dataDxfId="134" totalsRowDxfId="133"/>
    <tableColumn id="5" xr3:uid="{D5795326-0EC8-4BC8-A76C-DB4BEEBD5A95}" name="Dia 3" dataDxfId="132" totalsRowDxfId="131"/>
    <tableColumn id="6" xr3:uid="{9A455F9A-4BCF-4D59-9246-6DDB4EF63FBA}" name="Dia 4" dataDxfId="130" totalsRowDxfId="129"/>
    <tableColumn id="7" xr3:uid="{CD88B610-F0DB-4040-A7D0-F7CDC259A99B}" name="Dia 5" dataDxfId="128" totalsRowDxfId="127"/>
    <tableColumn id="8" xr3:uid="{CC6C1A40-D12C-4723-8D69-17CA05538416}" name="Dia 6" dataDxfId="126" totalsRowDxfId="125"/>
    <tableColumn id="9" xr3:uid="{2048EF73-F26A-4775-9F25-DEAB772ACA8A}" name="Dia 7" dataDxfId="124" totalsRowDxfId="123"/>
    <tableColumn id="10" xr3:uid="{43560F1E-0F81-42E4-8FCD-C60C50277979}" name="Dia 8" dataDxfId="122" totalsRowDxfId="121"/>
    <tableColumn id="11" xr3:uid="{061AAFA8-B604-4E09-9D7F-88A60733A224}" name="Dia 9" dataDxfId="120" totalsRowDxfId="119"/>
    <tableColumn id="12" xr3:uid="{01498CBD-6037-4E62-A266-965D19DF252A}" name="Dia 10" dataDxfId="118" totalsRowDxfId="117"/>
    <tableColumn id="13" xr3:uid="{61A0D572-6C0B-460B-86F8-444956F02A77}" name="Dia 11" dataDxfId="116" totalsRowDxfId="115"/>
    <tableColumn id="14" xr3:uid="{7B47C44D-E9ED-4702-9C1C-384CF1A6F092}" name="Dia 12" dataDxfId="114" totalsRowDxfId="113"/>
    <tableColumn id="15" xr3:uid="{03180F40-75D0-4C78-B2E5-D1436D488742}" name="Dia 13" dataDxfId="112" totalsRowDxfId="111"/>
    <tableColumn id="16" xr3:uid="{EAB96B91-1D08-4409-ACEB-E4437ECDB389}" name="Dia 14" dataDxfId="110" totalsRowDxfId="109"/>
    <tableColumn id="17" xr3:uid="{377EC70E-8F3D-4FA9-8308-8E3EC4746446}" name="Dia 15" dataDxfId="108" totalsRowDxfId="107"/>
    <tableColumn id="18" xr3:uid="{65110D57-ADB5-4FBD-9E45-CD9BAB23911F}" name="Dia 16" dataDxfId="106" totalsRowDxfId="105"/>
    <tableColumn id="19" xr3:uid="{8BF00886-DD55-4911-8947-4DA13D3CF630}" name="Dia 17" dataDxfId="104" totalsRowDxfId="103"/>
    <tableColumn id="20" xr3:uid="{C8684FFB-96FA-4C3F-AC85-0BF80193BEB2}" name="Dia 18" dataDxfId="102" totalsRowDxfId="101"/>
    <tableColumn id="21" xr3:uid="{A8F64400-42C5-4517-91ED-9C5B0C513F02}" name="Dia 19" dataDxfId="100" totalsRowDxfId="99"/>
    <tableColumn id="22" xr3:uid="{D32E4B09-0037-4CE3-A857-2FC2AD7E9981}" name="Dia 20" dataDxfId="98" totalsRowDxfId="97"/>
    <tableColumn id="23" xr3:uid="{3FABD79D-0611-43AA-92C4-A385BB5069B8}" name="Dia 21" dataDxfId="96" totalsRowDxfId="95"/>
    <tableColumn id="24" xr3:uid="{7A2521B6-B7EE-4DA6-88F4-2681013A9ECD}" name="Dia 22" dataDxfId="94" totalsRowDxfId="93"/>
    <tableColumn id="25" xr3:uid="{809F79CC-D28C-4E84-869C-C22E258085D6}" name="Dia 23" dataDxfId="92" totalsRowDxfId="91"/>
    <tableColumn id="26" xr3:uid="{19C4ABFE-3E84-457C-9D1E-A591344B6C08}" name="Dia 24" dataDxfId="90" totalsRowDxfId="89"/>
    <tableColumn id="27" xr3:uid="{841D6C60-1702-47F2-B9B8-9B3AB68D9166}" name="Dia 25" dataDxfId="88" totalsRowDxfId="87"/>
    <tableColumn id="28" xr3:uid="{A65ACD58-0667-4C0B-A62E-B3C7D6A27B5C}" name="Dia 26" dataDxfId="86" totalsRowDxfId="85"/>
    <tableColumn id="29" xr3:uid="{5A9B5649-2C37-4A1D-9927-8BEC13300CB9}" name="Dia 27" dataDxfId="84" totalsRowDxfId="83"/>
    <tableColumn id="30" xr3:uid="{EF2D0FF9-0722-4E24-A023-CDB91CED1EEB}" name="Dia 28" dataDxfId="82" totalsRowDxfId="81"/>
    <tableColumn id="31" xr3:uid="{B78685C9-9A12-43B9-92B3-9760F1E1096B}" name="Dia 29" dataDxfId="80" totalsRowDxfId="79"/>
    <tableColumn id="32" xr3:uid="{22C9295B-623A-4494-8887-3B37D13421A9}" name="Dia 30" dataDxfId="78" totalsRowDxfId="77"/>
    <tableColumn id="33" xr3:uid="{09FFE77E-D281-4DBB-B2E8-667AC016D511}" name="Dia 31" dataDxfId="76" totalsRowDxfId="75"/>
  </tableColumns>
  <tableStyleInfo name="TabAula20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68C5EB8-0997-4103-BFDA-01FD20F6AAED}" name="TabDespesa2" displayName="TabDespesa2" ref="B6:AH23" totalsRowCount="1" headerRowDxfId="74" dataDxfId="73" totalsRowDxfId="72">
  <tableColumns count="33">
    <tableColumn id="1" xr3:uid="{74F7D171-4581-462D-98C2-FC86E88972D3}" name="Despesas" totalsRowLabel="Total" dataDxfId="71" totalsRowDxfId="70">
      <calculatedColumnFormula>DespesasOk[[#This Row],[Despesas]]</calculatedColumnFormula>
    </tableColumn>
    <tableColumn id="2" xr3:uid="{7B04A3E3-0575-4E1D-910B-DB7EACF664A8}" name="Total" totalsRowFunction="sum" dataDxfId="69" totalsRowDxfId="68">
      <calculatedColumnFormula>SUM(TabDespesa2[[#This Row],[Dia 1]:[Dia 31]])</calculatedColumnFormula>
    </tableColumn>
    <tableColumn id="3" xr3:uid="{25F19164-379E-43E1-9FEF-3816627CAB1B}" name="Dia 1" dataDxfId="67" totalsRowDxfId="66"/>
    <tableColumn id="4" xr3:uid="{5217E67F-A8D4-4054-85A3-02C117F17ADC}" name="Dia 2" dataDxfId="65" totalsRowDxfId="64"/>
    <tableColumn id="5" xr3:uid="{15868561-487E-42DC-A5C3-4B8616AC818D}" name="Dia 3" dataDxfId="63" totalsRowDxfId="62"/>
    <tableColumn id="6" xr3:uid="{843B7874-E9AA-45A7-B090-BD3CED34537A}" name="Dia 4" dataDxfId="61" totalsRowDxfId="60"/>
    <tableColumn id="7" xr3:uid="{EDA03ECC-FA70-477E-9C21-B4E9FF08AF6E}" name="Dia 5" dataDxfId="59" totalsRowDxfId="58"/>
    <tableColumn id="8" xr3:uid="{3FCC479C-6272-4C48-B69C-0C28F47EB7D9}" name="Dia 6" dataDxfId="57" totalsRowDxfId="56"/>
    <tableColumn id="9" xr3:uid="{F8C75A3D-2BB4-49C3-8E35-977DE05A8E0C}" name="Dia 7" dataDxfId="55" totalsRowDxfId="54"/>
    <tableColumn id="10" xr3:uid="{A9DFD68C-EB8D-49D9-A98C-14C2013E82C6}" name="Dia 8" dataDxfId="53" totalsRowDxfId="52"/>
    <tableColumn id="11" xr3:uid="{12193FDD-D9B3-47C1-B0ED-7EC7564C2B3A}" name="Dia 9" dataDxfId="51" totalsRowDxfId="50"/>
    <tableColumn id="12" xr3:uid="{F88C6AC0-F74B-43EF-B036-A3E7D03D0D2A}" name="Dia 10" dataDxfId="49" totalsRowDxfId="48"/>
    <tableColumn id="13" xr3:uid="{71B2F391-CF44-4031-A2F2-3CAC2A680045}" name="Dia 11" dataDxfId="47" totalsRowDxfId="46"/>
    <tableColumn id="14" xr3:uid="{E9667C3A-F886-4432-B6D5-6B61E075919F}" name="Dia 12" dataDxfId="45" totalsRowDxfId="44"/>
    <tableColumn id="15" xr3:uid="{CB6AACE0-8B06-4833-A937-36648F2ADBF9}" name="Dia 13" dataDxfId="43" totalsRowDxfId="42"/>
    <tableColumn id="16" xr3:uid="{33261DD9-C593-43D4-AF9B-E3F52034E145}" name="Dia 14" dataDxfId="41" totalsRowDxfId="40"/>
    <tableColumn id="17" xr3:uid="{E089EC96-95E7-48ED-8700-0391198F9558}" name="Dia 15" dataDxfId="39" totalsRowDxfId="38"/>
    <tableColumn id="18" xr3:uid="{4EC59FA4-4F26-404E-B460-F7387139183D}" name="Dia 16" dataDxfId="37" totalsRowDxfId="36"/>
    <tableColumn id="19" xr3:uid="{AA8CCAED-440C-4CED-B598-0BC3C473AE11}" name="Dia 17" dataDxfId="35" totalsRowDxfId="34"/>
    <tableColumn id="20" xr3:uid="{CBF00753-44D3-4A60-8FA9-8327A4D25E07}" name="Dia 18" dataDxfId="33" totalsRowDxfId="32"/>
    <tableColumn id="21" xr3:uid="{CB08F01C-7CEB-4E28-9889-5A2146E6916E}" name="Dia 19" dataDxfId="31" totalsRowDxfId="30"/>
    <tableColumn id="22" xr3:uid="{90144F45-C9CC-4E11-AF9A-27DA2044FA37}" name="Dia 20" dataDxfId="29" totalsRowDxfId="28"/>
    <tableColumn id="23" xr3:uid="{34619EC6-EB8F-4531-B975-F6E4B5908863}" name="Dia 21" dataDxfId="27" totalsRowDxfId="26"/>
    <tableColumn id="24" xr3:uid="{A20F6C3D-1A7C-4EC7-8B01-3060AFAC5FD1}" name="Dia 22" dataDxfId="25" totalsRowDxfId="24"/>
    <tableColumn id="25" xr3:uid="{47644235-6B30-4241-B284-9437E3B03B66}" name="Dia 23" dataDxfId="23" totalsRowDxfId="22"/>
    <tableColumn id="26" xr3:uid="{C0BCF3BD-C66D-4BC2-B444-B9BBB1B7933B}" name="Dia 24" dataDxfId="21" totalsRowDxfId="20"/>
    <tableColumn id="27" xr3:uid="{3F6061C0-47DF-4D65-BA44-DB2A8ED70075}" name="Dia 25" dataDxfId="19" totalsRowDxfId="18"/>
    <tableColumn id="28" xr3:uid="{DD567114-617D-4B49-8865-458B41ADEF96}" name="Dia 26" dataDxfId="17" totalsRowDxfId="16"/>
    <tableColumn id="29" xr3:uid="{510F5CC0-FACA-4F55-A51B-D1C8644861A2}" name="Dia 27" dataDxfId="15" totalsRowDxfId="14"/>
    <tableColumn id="30" xr3:uid="{46DA5FF7-77E2-45EC-90E3-8F7F7FB95B36}" name="Dia 28" dataDxfId="13" totalsRowDxfId="12"/>
    <tableColumn id="31" xr3:uid="{567BF333-C633-4936-8E1F-A04AE6EC7FA8}" name="Dia 29" dataDxfId="11" totalsRowDxfId="10"/>
    <tableColumn id="32" xr3:uid="{0AB7E9F4-A6D5-4263-B260-73BFF2AAB601}" name="Dia 30" dataDxfId="9" totalsRowDxfId="8"/>
    <tableColumn id="33" xr3:uid="{F2B29F28-66D3-42E3-AD07-407F56D04590}" name="Dia 31" totalsRowFunction="count" dataDxfId="7" totalsRowDxfId="6"/>
  </tableColumns>
  <tableStyleInfo name="TabAula20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929F-8FB6-45B2-BBBC-4B51E56F3E8D}">
  <dimension ref="B1:B30"/>
  <sheetViews>
    <sheetView showGridLines="0" workbookViewId="0">
      <selection activeCell="B2" sqref="B2"/>
    </sheetView>
  </sheetViews>
  <sheetFormatPr defaultRowHeight="30.75" x14ac:dyDescent="0.25"/>
  <cols>
    <col min="1" max="1" width="1.7109375" style="4" customWidth="1"/>
    <col min="2" max="2" width="152.85546875" style="11" bestFit="1" customWidth="1"/>
    <col min="3" max="16384" width="9.140625" style="4"/>
  </cols>
  <sheetData>
    <row r="1" spans="2:2" ht="9.9499999999999993" customHeight="1" x14ac:dyDescent="0.25"/>
    <row r="2" spans="2:2" ht="45" customHeight="1" x14ac:dyDescent="0.25">
      <c r="B2" s="12" t="s">
        <v>1</v>
      </c>
    </row>
    <row r="3" spans="2:2" ht="9.9499999999999993" customHeight="1" x14ac:dyDescent="0.25"/>
    <row r="4" spans="2:2" ht="39.950000000000003" customHeight="1" x14ac:dyDescent="0.25">
      <c r="B4" s="9" t="s">
        <v>15</v>
      </c>
    </row>
    <row r="5" spans="2:2" ht="39.950000000000003" customHeight="1" x14ac:dyDescent="0.25">
      <c r="B5" s="10" t="s">
        <v>16</v>
      </c>
    </row>
    <row r="6" spans="2:2" ht="39.950000000000003" customHeight="1" x14ac:dyDescent="0.25">
      <c r="B6" s="7" t="s">
        <v>18</v>
      </c>
    </row>
    <row r="7" spans="2:2" ht="39.950000000000003" customHeight="1" x14ac:dyDescent="0.25">
      <c r="B7" s="7" t="s">
        <v>17</v>
      </c>
    </row>
    <row r="8" spans="2:2" ht="39.950000000000003" customHeight="1" x14ac:dyDescent="0.25"/>
    <row r="9" spans="2:2" ht="39.950000000000003" customHeight="1" x14ac:dyDescent="0.25">
      <c r="B9" s="9" t="s">
        <v>21</v>
      </c>
    </row>
    <row r="10" spans="2:2" ht="39.950000000000003" customHeight="1" x14ac:dyDescent="0.25">
      <c r="B10" s="10" t="s">
        <v>13</v>
      </c>
    </row>
    <row r="11" spans="2:2" ht="39.950000000000003" customHeight="1" x14ac:dyDescent="0.25">
      <c r="B11" s="7" t="s">
        <v>9</v>
      </c>
    </row>
    <row r="12" spans="2:2" ht="39.950000000000003" customHeight="1" x14ac:dyDescent="0.25">
      <c r="B12" s="72" t="s">
        <v>23</v>
      </c>
    </row>
    <row r="13" spans="2:2" ht="39.950000000000003" customHeight="1" x14ac:dyDescent="0.25">
      <c r="B13" s="73"/>
    </row>
    <row r="14" spans="2:2" ht="39.950000000000003" customHeight="1" x14ac:dyDescent="0.25">
      <c r="B14" s="7" t="s">
        <v>14</v>
      </c>
    </row>
    <row r="15" spans="2:2" ht="39.950000000000003" customHeight="1" x14ac:dyDescent="0.25">
      <c r="B15" s="8" t="s">
        <v>22</v>
      </c>
    </row>
    <row r="16" spans="2:2" ht="39.950000000000003" customHeight="1" x14ac:dyDescent="0.25"/>
    <row r="17" spans="2:2" ht="39.950000000000003" customHeight="1" x14ac:dyDescent="0.25">
      <c r="B17" s="9" t="s">
        <v>12</v>
      </c>
    </row>
    <row r="18" spans="2:2" ht="39.950000000000003" customHeight="1" x14ac:dyDescent="0.25">
      <c r="B18" s="10" t="s">
        <v>2</v>
      </c>
    </row>
    <row r="19" spans="2:2" ht="39.950000000000003" customHeight="1" x14ac:dyDescent="0.25">
      <c r="B19" s="7" t="s">
        <v>3</v>
      </c>
    </row>
    <row r="20" spans="2:2" ht="39.950000000000003" customHeight="1" x14ac:dyDescent="0.25">
      <c r="B20" s="8" t="s">
        <v>4</v>
      </c>
    </row>
    <row r="21" spans="2:2" ht="39.950000000000003" customHeight="1" x14ac:dyDescent="0.25"/>
    <row r="22" spans="2:2" ht="39.950000000000003" customHeight="1" x14ac:dyDescent="0.25">
      <c r="B22" s="9" t="s">
        <v>5</v>
      </c>
    </row>
    <row r="23" spans="2:2" ht="39.950000000000003" customHeight="1" x14ac:dyDescent="0.25">
      <c r="B23" s="10" t="s">
        <v>6</v>
      </c>
    </row>
    <row r="24" spans="2:2" ht="39.950000000000003" customHeight="1" x14ac:dyDescent="0.25">
      <c r="B24" s="7" t="s">
        <v>7</v>
      </c>
    </row>
    <row r="25" spans="2:2" ht="39.950000000000003" customHeight="1" x14ac:dyDescent="0.25">
      <c r="B25" s="8" t="s">
        <v>8</v>
      </c>
    </row>
    <row r="26" spans="2:2" ht="39.950000000000003" customHeight="1" x14ac:dyDescent="0.25"/>
    <row r="27" spans="2:2" ht="39.950000000000003" customHeight="1" x14ac:dyDescent="0.25">
      <c r="B27" s="9" t="s">
        <v>19</v>
      </c>
    </row>
    <row r="28" spans="2:2" ht="39.950000000000003" customHeight="1" x14ac:dyDescent="0.25">
      <c r="B28" s="10" t="s">
        <v>6</v>
      </c>
    </row>
    <row r="29" spans="2:2" ht="39.950000000000003" customHeight="1" x14ac:dyDescent="0.25">
      <c r="B29" s="7" t="s">
        <v>7</v>
      </c>
    </row>
    <row r="30" spans="2:2" ht="39.950000000000003" customHeight="1" x14ac:dyDescent="0.25">
      <c r="B30" s="8" t="s">
        <v>10</v>
      </c>
    </row>
  </sheetData>
  <mergeCells count="1">
    <mergeCell ref="B12:B1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84B8F-79B8-46B8-A2EC-FE680CF9C098}">
  <sheetPr>
    <tabColor theme="8" tint="0.59999389629810485"/>
  </sheetPr>
  <dimension ref="A1:O19"/>
  <sheetViews>
    <sheetView showGridLines="0" topLeftCell="F1" zoomScale="120" zoomScaleNormal="120" workbookViewId="0">
      <selection activeCell="H7" sqref="H7"/>
    </sheetView>
  </sheetViews>
  <sheetFormatPr defaultColWidth="0" defaultRowHeight="20.100000000000001" customHeight="1" x14ac:dyDescent="0.25"/>
  <cols>
    <col min="1" max="1" width="1.7109375" style="2" customWidth="1"/>
    <col min="2" max="2" width="30.7109375" style="2" customWidth="1"/>
    <col min="3" max="14" width="15.7109375" style="2" customWidth="1"/>
    <col min="15" max="15" width="5.7109375" style="2" customWidth="1"/>
    <col min="16" max="16384" width="9.140625" style="2" hidden="1"/>
  </cols>
  <sheetData>
    <row r="1" spans="1:15" ht="9.9499999999999993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0.100000000000001" customHeight="1" x14ac:dyDescent="0.25">
      <c r="A2" s="1"/>
      <c r="B2" s="80" t="s">
        <v>84</v>
      </c>
      <c r="C2" s="80"/>
      <c r="D2" s="80"/>
      <c r="E2" s="80"/>
      <c r="F2" s="80"/>
      <c r="G2" s="80"/>
      <c r="H2" s="1"/>
      <c r="I2" s="1"/>
      <c r="J2" s="1"/>
      <c r="K2" s="1"/>
      <c r="L2" s="1"/>
      <c r="M2" s="1"/>
      <c r="N2" s="1"/>
      <c r="O2" s="1"/>
    </row>
    <row r="3" spans="1:15" ht="20.100000000000001" customHeight="1" x14ac:dyDescent="0.25">
      <c r="A3" s="1"/>
      <c r="B3" s="80"/>
      <c r="C3" s="80"/>
      <c r="D3" s="80"/>
      <c r="E3" s="80"/>
      <c r="F3" s="80"/>
      <c r="G3" s="80"/>
      <c r="H3" s="1"/>
      <c r="I3" s="1"/>
      <c r="J3" s="1"/>
      <c r="K3" s="1"/>
      <c r="L3" s="1"/>
      <c r="M3" s="1"/>
      <c r="N3" s="1"/>
      <c r="O3" s="1"/>
    </row>
    <row r="4" spans="1:15" ht="9.9499999999999993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20.100000000000001" customHeight="1" thickBot="1" x14ac:dyDescent="0.3"/>
    <row r="6" spans="1:15" ht="39.950000000000003" customHeight="1" x14ac:dyDescent="0.25">
      <c r="B6" s="52" t="s">
        <v>87</v>
      </c>
      <c r="C6" s="81">
        <v>43922</v>
      </c>
      <c r="D6" s="82"/>
      <c r="F6" s="83" t="s">
        <v>91</v>
      </c>
      <c r="G6" s="84"/>
      <c r="H6" s="55">
        <v>0</v>
      </c>
      <c r="I6"/>
      <c r="J6" s="85">
        <f>IF(H6=0,2,1)</f>
        <v>2</v>
      </c>
      <c r="K6" s="95" t="str">
        <f>IF(H6=0,"Parabéns, nenhum mês negativo!","Atenção, você ficará negativo.")</f>
        <v>Parabéns, nenhum mês negativo!</v>
      </c>
      <c r="L6" s="95"/>
      <c r="M6" s="95"/>
      <c r="N6" s="96"/>
    </row>
    <row r="7" spans="1:15" ht="39.950000000000003" customHeight="1" thickBot="1" x14ac:dyDescent="0.3">
      <c r="B7" s="53" t="s">
        <v>88</v>
      </c>
      <c r="C7" s="91">
        <v>-300</v>
      </c>
      <c r="D7" s="92"/>
      <c r="F7" s="93" t="s">
        <v>90</v>
      </c>
      <c r="G7" s="94"/>
      <c r="H7" s="54">
        <f>SUMIF(C17:N17,"&lt;0")</f>
        <v>-420</v>
      </c>
      <c r="I7"/>
      <c r="J7" s="86"/>
      <c r="K7" s="97"/>
      <c r="L7" s="97"/>
      <c r="M7" s="97"/>
      <c r="N7" s="98"/>
    </row>
    <row r="9" spans="1:15" ht="20.100000000000001" customHeight="1" thickBot="1" x14ac:dyDescent="0.3"/>
    <row r="10" spans="1:15" ht="39.950000000000003" customHeight="1" thickBot="1" x14ac:dyDescent="0.3">
      <c r="B10" s="35" t="s">
        <v>36</v>
      </c>
      <c r="C10" s="36">
        <f>C6</f>
        <v>43922</v>
      </c>
      <c r="D10" s="37">
        <f>EDATE(C10,1)</f>
        <v>43952</v>
      </c>
      <c r="E10" s="37">
        <f t="shared" ref="E10:N10" si="0">EDATE(D10,1)</f>
        <v>43983</v>
      </c>
      <c r="F10" s="37">
        <f t="shared" si="0"/>
        <v>44013</v>
      </c>
      <c r="G10" s="37">
        <f t="shared" si="0"/>
        <v>44044</v>
      </c>
      <c r="H10" s="37">
        <f t="shared" si="0"/>
        <v>44075</v>
      </c>
      <c r="I10" s="37">
        <f t="shared" si="0"/>
        <v>44105</v>
      </c>
      <c r="J10" s="37">
        <f t="shared" si="0"/>
        <v>44136</v>
      </c>
      <c r="K10" s="37">
        <f t="shared" si="0"/>
        <v>44166</v>
      </c>
      <c r="L10" s="37">
        <f t="shared" si="0"/>
        <v>44197</v>
      </c>
      <c r="M10" s="37">
        <f t="shared" si="0"/>
        <v>44228</v>
      </c>
      <c r="N10" s="38">
        <f t="shared" si="0"/>
        <v>44256</v>
      </c>
      <c r="O10" s="39"/>
    </row>
    <row r="11" spans="1:15" ht="39.950000000000003" customHeight="1" thickBot="1" x14ac:dyDescent="0.3">
      <c r="B11" s="40" t="s">
        <v>0</v>
      </c>
      <c r="C11" s="41">
        <f>TabRenda2[[#Totals],[Total]]</f>
        <v>2500</v>
      </c>
      <c r="D11" s="41">
        <f>TabRenda2[[#Totals],[Total]]</f>
        <v>2500</v>
      </c>
      <c r="E11" s="41">
        <f>TabRenda2[[#Totals],[Total]]</f>
        <v>2500</v>
      </c>
      <c r="F11" s="41">
        <f>TabRenda2[[#Totals],[Total]]</f>
        <v>2500</v>
      </c>
      <c r="G11" s="41">
        <f>TabRenda2[[#Totals],[Total]]</f>
        <v>2500</v>
      </c>
      <c r="H11" s="41">
        <f>TabRenda2[[#Totals],[Total]]</f>
        <v>2500</v>
      </c>
      <c r="I11" s="41">
        <f>TabRenda2[[#Totals],[Total]]</f>
        <v>2500</v>
      </c>
      <c r="J11" s="41">
        <f>TabRenda2[[#Totals],[Total]]</f>
        <v>2500</v>
      </c>
      <c r="K11" s="41">
        <f>TabRenda2[[#Totals],[Total]]</f>
        <v>2500</v>
      </c>
      <c r="L11" s="41">
        <f>TabRenda2[[#Totals],[Total]]</f>
        <v>2500</v>
      </c>
      <c r="M11" s="41">
        <f>TabRenda2[[#Totals],[Total]]</f>
        <v>2500</v>
      </c>
      <c r="N11" s="42">
        <f>TabRenda2[[#Totals],[Total]]</f>
        <v>2500</v>
      </c>
      <c r="O11" s="43"/>
    </row>
    <row r="12" spans="1:15" ht="20.100000000000001" customHeight="1" thickBot="1" x14ac:dyDescent="0.3">
      <c r="B12" s="22"/>
    </row>
    <row r="13" spans="1:15" ht="39.950000000000003" customHeight="1" thickBot="1" x14ac:dyDescent="0.3">
      <c r="B13" s="44" t="s">
        <v>43</v>
      </c>
      <c r="C13" s="45">
        <f>C10</f>
        <v>43922</v>
      </c>
      <c r="D13" s="46">
        <f t="shared" ref="D13:N13" si="1">D10</f>
        <v>43952</v>
      </c>
      <c r="E13" s="46">
        <f t="shared" si="1"/>
        <v>43983</v>
      </c>
      <c r="F13" s="46">
        <f t="shared" si="1"/>
        <v>44013</v>
      </c>
      <c r="G13" s="46">
        <f t="shared" si="1"/>
        <v>44044</v>
      </c>
      <c r="H13" s="46">
        <f t="shared" si="1"/>
        <v>44075</v>
      </c>
      <c r="I13" s="46">
        <f t="shared" si="1"/>
        <v>44105</v>
      </c>
      <c r="J13" s="46">
        <f t="shared" si="1"/>
        <v>44136</v>
      </c>
      <c r="K13" s="46">
        <f t="shared" si="1"/>
        <v>44166</v>
      </c>
      <c r="L13" s="46">
        <f t="shared" si="1"/>
        <v>44197</v>
      </c>
      <c r="M13" s="46">
        <f t="shared" si="1"/>
        <v>44228</v>
      </c>
      <c r="N13" s="47">
        <f t="shared" si="1"/>
        <v>44256</v>
      </c>
      <c r="O13" s="39"/>
    </row>
    <row r="14" spans="1:15" ht="39.950000000000003" customHeight="1" thickBot="1" x14ac:dyDescent="0.3">
      <c r="B14" s="40" t="s">
        <v>0</v>
      </c>
      <c r="C14" s="41">
        <f>TabDespesa2[[#Totals],[Total]]</f>
        <v>2420</v>
      </c>
      <c r="D14" s="41">
        <f>TabDespesa2[[#Totals],[Total]]</f>
        <v>2420</v>
      </c>
      <c r="E14" s="41">
        <f>TabDespesa2[[#Totals],[Total]]</f>
        <v>2420</v>
      </c>
      <c r="F14" s="41">
        <f>TabDespesa2[[#Totals],[Total]]</f>
        <v>2420</v>
      </c>
      <c r="G14" s="41">
        <f>TabDespesa2[[#Totals],[Total]]</f>
        <v>2420</v>
      </c>
      <c r="H14" s="41">
        <f>TabDespesa2[[#Totals],[Total]]</f>
        <v>2420</v>
      </c>
      <c r="I14" s="41">
        <f>TabDespesa2[[#Totals],[Total]]</f>
        <v>2420</v>
      </c>
      <c r="J14" s="41">
        <f>TabDespesa2[[#Totals],[Total]]</f>
        <v>2420</v>
      </c>
      <c r="K14" s="41">
        <f>TabDespesa2[[#Totals],[Total]]</f>
        <v>2420</v>
      </c>
      <c r="L14" s="41">
        <f>TabDespesa2[[#Totals],[Total]]</f>
        <v>2420</v>
      </c>
      <c r="M14" s="41">
        <f>TabDespesa2[[#Totals],[Total]]</f>
        <v>2420</v>
      </c>
      <c r="N14" s="42">
        <f>TabDespesa2[[#Totals],[Total]]</f>
        <v>2420</v>
      </c>
      <c r="O14" s="43"/>
    </row>
    <row r="15" spans="1:15" ht="20.100000000000001" customHeight="1" thickBot="1" x14ac:dyDescent="0.3">
      <c r="B15" s="22"/>
      <c r="O15" s="31"/>
    </row>
    <row r="16" spans="1:15" ht="39.950000000000003" customHeight="1" thickBot="1" x14ac:dyDescent="0.3">
      <c r="B16" s="48" t="s">
        <v>89</v>
      </c>
      <c r="C16" s="49">
        <f>C10</f>
        <v>43922</v>
      </c>
      <c r="D16" s="50">
        <f t="shared" ref="D16:N16" si="2">D10</f>
        <v>43952</v>
      </c>
      <c r="E16" s="50">
        <f t="shared" si="2"/>
        <v>43983</v>
      </c>
      <c r="F16" s="50">
        <f t="shared" si="2"/>
        <v>44013</v>
      </c>
      <c r="G16" s="50">
        <f t="shared" si="2"/>
        <v>44044</v>
      </c>
      <c r="H16" s="50">
        <f t="shared" si="2"/>
        <v>44075</v>
      </c>
      <c r="I16" s="50">
        <f t="shared" si="2"/>
        <v>44105</v>
      </c>
      <c r="J16" s="50">
        <f t="shared" si="2"/>
        <v>44136</v>
      </c>
      <c r="K16" s="50">
        <f t="shared" si="2"/>
        <v>44166</v>
      </c>
      <c r="L16" s="50">
        <f t="shared" si="2"/>
        <v>44197</v>
      </c>
      <c r="M16" s="50">
        <f t="shared" si="2"/>
        <v>44228</v>
      </c>
      <c r="N16" s="51">
        <f t="shared" si="2"/>
        <v>44256</v>
      </c>
      <c r="O16" s="39"/>
    </row>
    <row r="17" spans="2:15" ht="39.950000000000003" customHeight="1" thickBot="1" x14ac:dyDescent="0.3">
      <c r="B17" s="40" t="s">
        <v>0</v>
      </c>
      <c r="C17" s="41">
        <f>C7+C11-C14</f>
        <v>-220</v>
      </c>
      <c r="D17" s="41">
        <f>C17+D11-D14</f>
        <v>-140</v>
      </c>
      <c r="E17" s="41">
        <f t="shared" ref="E17:N17" si="3">D17+E11-E14</f>
        <v>-60</v>
      </c>
      <c r="F17" s="41">
        <f t="shared" si="3"/>
        <v>20</v>
      </c>
      <c r="G17" s="41">
        <f t="shared" si="3"/>
        <v>100</v>
      </c>
      <c r="H17" s="41">
        <f t="shared" si="3"/>
        <v>180</v>
      </c>
      <c r="I17" s="41">
        <f t="shared" si="3"/>
        <v>260</v>
      </c>
      <c r="J17" s="41">
        <f t="shared" si="3"/>
        <v>340</v>
      </c>
      <c r="K17" s="41">
        <f t="shared" si="3"/>
        <v>420</v>
      </c>
      <c r="L17" s="41">
        <f t="shared" si="3"/>
        <v>500</v>
      </c>
      <c r="M17" s="41">
        <f t="shared" si="3"/>
        <v>580</v>
      </c>
      <c r="N17" s="42">
        <f t="shared" si="3"/>
        <v>660</v>
      </c>
      <c r="O17" s="43"/>
    </row>
    <row r="18" spans="2:15" ht="20.100000000000001" customHeight="1" x14ac:dyDescent="0.25">
      <c r="B18" s="22"/>
    </row>
    <row r="19" spans="2:15" ht="20.100000000000001" customHeight="1" x14ac:dyDescent="0.25">
      <c r="B19" s="22"/>
    </row>
  </sheetData>
  <sheetProtection sort="0" autoFilter="0"/>
  <mergeCells count="7">
    <mergeCell ref="F7:G7"/>
    <mergeCell ref="J6:J7"/>
    <mergeCell ref="K6:N7"/>
    <mergeCell ref="B2:G3"/>
    <mergeCell ref="C7:D7"/>
    <mergeCell ref="C6:D6"/>
    <mergeCell ref="F6:G6"/>
  </mergeCells>
  <phoneticPr fontId="2" type="noConversion"/>
  <conditionalFormatting sqref="J6:N7">
    <cfRule type="expression" dxfId="1" priority="1">
      <formula>$J$6=1</formula>
    </cfRule>
    <cfRule type="expression" dxfId="0" priority="2">
      <formula>$J$6=2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F82FDDCC-94FF-4DEC-BFB8-734DF5D59155}">
            <x14:iconSet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3Symbols" iconId="0"/>
              <x14:cfIcon iconSet="3Symbols" iconId="0"/>
              <x14:cfIcon iconSet="3Symbols" iconId="2"/>
            </x14:iconSet>
          </x14:cfRule>
          <xm:sqref>J6:K6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C6F1A-422C-4102-A8B5-76B35EF3BC15}">
  <dimension ref="B1:D18"/>
  <sheetViews>
    <sheetView showGridLines="0" topLeftCell="A10" workbookViewId="0">
      <selection activeCell="D18" sqref="D18"/>
    </sheetView>
  </sheetViews>
  <sheetFormatPr defaultRowHeight="30.75" x14ac:dyDescent="0.25"/>
  <cols>
    <col min="1" max="1" width="1.7109375" style="4" customWidth="1"/>
    <col min="2" max="3" width="10.7109375" style="4" customWidth="1"/>
    <col min="4" max="4" width="152.85546875" style="4" bestFit="1" customWidth="1"/>
    <col min="5" max="16384" width="9.140625" style="4"/>
  </cols>
  <sheetData>
    <row r="1" spans="2:4" ht="9.9499999999999993" customHeight="1" x14ac:dyDescent="0.25"/>
    <row r="2" spans="2:4" ht="45" customHeight="1" x14ac:dyDescent="0.25">
      <c r="B2" s="74" t="s">
        <v>11</v>
      </c>
      <c r="C2" s="75"/>
      <c r="D2" s="76"/>
    </row>
    <row r="3" spans="2:4" ht="9.9499999999999993" customHeight="1" x14ac:dyDescent="0.25"/>
    <row r="4" spans="2:4" ht="39.950000000000003" customHeight="1" x14ac:dyDescent="0.25">
      <c r="B4" s="77" t="s">
        <v>20</v>
      </c>
      <c r="C4" s="78"/>
      <c r="D4" s="79"/>
    </row>
    <row r="5" spans="2:4" ht="9.9499999999999993" customHeight="1" x14ac:dyDescent="0.25"/>
    <row r="6" spans="2:4" ht="39.950000000000003" customHeight="1" x14ac:dyDescent="0.25">
      <c r="B6" s="5" t="s">
        <v>105</v>
      </c>
      <c r="C6" s="13">
        <v>0</v>
      </c>
      <c r="D6" s="17" t="s">
        <v>104</v>
      </c>
    </row>
    <row r="7" spans="2:4" ht="39.950000000000003" customHeight="1" x14ac:dyDescent="0.25">
      <c r="B7" s="6" t="s">
        <v>105</v>
      </c>
      <c r="C7" s="14">
        <v>1</v>
      </c>
      <c r="D7" s="18" t="s">
        <v>92</v>
      </c>
    </row>
    <row r="8" spans="2:4" ht="39.950000000000003" customHeight="1" x14ac:dyDescent="0.25">
      <c r="B8" s="15" t="s">
        <v>105</v>
      </c>
      <c r="C8" s="16">
        <v>2</v>
      </c>
      <c r="D8" s="19" t="s">
        <v>93</v>
      </c>
    </row>
    <row r="9" spans="2:4" ht="39.950000000000003" customHeight="1" x14ac:dyDescent="0.25">
      <c r="B9" s="6" t="s">
        <v>105</v>
      </c>
      <c r="C9" s="14">
        <v>3</v>
      </c>
      <c r="D9" s="18" t="s">
        <v>94</v>
      </c>
    </row>
    <row r="10" spans="2:4" ht="39.950000000000003" customHeight="1" x14ac:dyDescent="0.25">
      <c r="B10" s="15" t="s">
        <v>105</v>
      </c>
      <c r="C10" s="16">
        <v>4</v>
      </c>
      <c r="D10" s="19" t="s">
        <v>96</v>
      </c>
    </row>
    <row r="11" spans="2:4" ht="39.950000000000003" customHeight="1" x14ac:dyDescent="0.25">
      <c r="B11" s="6" t="s">
        <v>105</v>
      </c>
      <c r="C11" s="14">
        <v>5</v>
      </c>
      <c r="D11" s="18" t="s">
        <v>95</v>
      </c>
    </row>
    <row r="12" spans="2:4" ht="39.950000000000003" customHeight="1" x14ac:dyDescent="0.25">
      <c r="B12" s="15" t="s">
        <v>105</v>
      </c>
      <c r="C12" s="16">
        <v>6</v>
      </c>
      <c r="D12" s="19" t="s">
        <v>97</v>
      </c>
    </row>
    <row r="13" spans="2:4" ht="39.950000000000003" customHeight="1" x14ac:dyDescent="0.25">
      <c r="B13" s="6" t="s">
        <v>105</v>
      </c>
      <c r="C13" s="14">
        <v>7</v>
      </c>
      <c r="D13" s="18" t="s">
        <v>98</v>
      </c>
    </row>
    <row r="14" spans="2:4" ht="39.950000000000003" customHeight="1" x14ac:dyDescent="0.25">
      <c r="B14" s="15"/>
      <c r="C14" s="16">
        <v>8</v>
      </c>
      <c r="D14" s="19" t="s">
        <v>99</v>
      </c>
    </row>
    <row r="15" spans="2:4" ht="39.950000000000003" customHeight="1" x14ac:dyDescent="0.25">
      <c r="B15" s="6"/>
      <c r="C15" s="14">
        <v>9</v>
      </c>
      <c r="D15" s="18" t="s">
        <v>100</v>
      </c>
    </row>
    <row r="16" spans="2:4" ht="39.950000000000003" customHeight="1" x14ac:dyDescent="0.25">
      <c r="B16" s="15"/>
      <c r="C16" s="16">
        <v>10</v>
      </c>
      <c r="D16" s="19" t="s">
        <v>101</v>
      </c>
    </row>
    <row r="18" spans="2:4" ht="39.950000000000003" customHeight="1" x14ac:dyDescent="0.25">
      <c r="B18" s="57"/>
      <c r="C18" s="59" t="s">
        <v>102</v>
      </c>
      <c r="D18" s="58" t="s">
        <v>103</v>
      </c>
    </row>
  </sheetData>
  <mergeCells count="2">
    <mergeCell ref="B2:D2"/>
    <mergeCell ref="B4:D4"/>
  </mergeCells>
  <conditionalFormatting sqref="B7:D16 B18:D18">
    <cfRule type="expression" dxfId="5" priority="3">
      <formula>$B7="OK"</formula>
    </cfRule>
  </conditionalFormatting>
  <conditionalFormatting sqref="B6:D6">
    <cfRule type="expression" dxfId="4" priority="2">
      <formula>$B6="OK"</formula>
    </cfRule>
  </conditionalFormatting>
  <dataValidations count="1">
    <dataValidation type="list" allowBlank="1" showInputMessage="1" showErrorMessage="1" sqref="B6:B16" xr:uid="{5126A806-878C-4671-AE9F-F61BBCEF96F3}">
      <formula1>"OK"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5D8EC-9AE4-4403-B052-9A6A247FD92A}">
  <sheetPr>
    <tabColor theme="7" tint="0.59999389629810485"/>
  </sheetPr>
  <dimension ref="A1:G23"/>
  <sheetViews>
    <sheetView showGridLines="0" topLeftCell="A13" zoomScale="140" zoomScaleNormal="140" workbookViewId="0">
      <selection activeCell="B23" sqref="B14:B23"/>
    </sheetView>
  </sheetViews>
  <sheetFormatPr defaultColWidth="9.140625" defaultRowHeight="20.100000000000001" customHeight="1" x14ac:dyDescent="0.25"/>
  <cols>
    <col min="1" max="1" width="1.7109375" style="2" customWidth="1"/>
    <col min="2" max="2" width="30.7109375" style="2" customWidth="1"/>
    <col min="3" max="3" width="20.7109375" style="2" customWidth="1"/>
    <col min="4" max="4" width="10.7109375" style="2" customWidth="1"/>
    <col min="5" max="5" width="30.7109375" style="2" customWidth="1"/>
    <col min="6" max="6" width="20.7109375" style="2" customWidth="1"/>
    <col min="7" max="7" width="10.7109375" style="2" customWidth="1"/>
    <col min="8" max="16384" width="9.140625" style="2"/>
  </cols>
  <sheetData>
    <row r="1" spans="1:7" ht="9.9499999999999993" customHeight="1" x14ac:dyDescent="0.25">
      <c r="A1" s="1"/>
      <c r="B1" s="1"/>
      <c r="C1" s="1"/>
      <c r="D1" s="1"/>
      <c r="E1" s="1"/>
      <c r="F1" s="1"/>
      <c r="G1" s="1"/>
    </row>
    <row r="2" spans="1:7" ht="20.100000000000001" customHeight="1" x14ac:dyDescent="0.25">
      <c r="A2" s="1"/>
      <c r="B2" s="80" t="s">
        <v>24</v>
      </c>
      <c r="C2" s="80"/>
      <c r="D2" s="1"/>
      <c r="E2" s="80"/>
      <c r="F2" s="80"/>
      <c r="G2" s="1"/>
    </row>
    <row r="3" spans="1:7" ht="20.100000000000001" customHeight="1" x14ac:dyDescent="0.25">
      <c r="A3" s="1"/>
      <c r="B3" s="80"/>
      <c r="C3" s="80"/>
      <c r="D3" s="1"/>
      <c r="E3" s="80"/>
      <c r="F3" s="80"/>
      <c r="G3" s="1"/>
    </row>
    <row r="4" spans="1:7" ht="9.9499999999999993" customHeight="1" x14ac:dyDescent="0.25">
      <c r="A4" s="3"/>
      <c r="B4" s="3"/>
      <c r="C4" s="3"/>
      <c r="D4" s="3"/>
      <c r="E4" s="3"/>
      <c r="F4" s="3"/>
      <c r="G4" s="3"/>
    </row>
    <row r="6" spans="1:7" ht="24.95" customHeight="1" x14ac:dyDescent="0.25">
      <c r="B6" s="21" t="s">
        <v>43</v>
      </c>
      <c r="C6" s="21" t="s">
        <v>25</v>
      </c>
      <c r="E6" s="21" t="s">
        <v>36</v>
      </c>
      <c r="F6" s="21" t="s">
        <v>25</v>
      </c>
    </row>
    <row r="7" spans="1:7" ht="20.100000000000001" customHeight="1" x14ac:dyDescent="0.25">
      <c r="B7" s="20" t="s">
        <v>26</v>
      </c>
      <c r="C7" s="20" t="s">
        <v>41</v>
      </c>
      <c r="E7" s="20" t="s">
        <v>44</v>
      </c>
      <c r="F7" s="20" t="s">
        <v>48</v>
      </c>
    </row>
    <row r="8" spans="1:7" ht="20.100000000000001" customHeight="1" x14ac:dyDescent="0.25">
      <c r="B8" s="20" t="s">
        <v>29</v>
      </c>
      <c r="C8" s="20" t="s">
        <v>41</v>
      </c>
      <c r="E8" s="20" t="s">
        <v>45</v>
      </c>
      <c r="F8" s="20" t="s">
        <v>49</v>
      </c>
    </row>
    <row r="9" spans="1:7" ht="20.100000000000001" customHeight="1" x14ac:dyDescent="0.25">
      <c r="B9" s="20" t="s">
        <v>30</v>
      </c>
      <c r="C9" s="20" t="s">
        <v>41</v>
      </c>
      <c r="E9" s="20" t="s">
        <v>46</v>
      </c>
      <c r="F9" s="20" t="s">
        <v>49</v>
      </c>
    </row>
    <row r="10" spans="1:7" ht="20.100000000000001" customHeight="1" x14ac:dyDescent="0.25">
      <c r="B10" s="20" t="s">
        <v>31</v>
      </c>
      <c r="C10" s="20" t="s">
        <v>41</v>
      </c>
      <c r="E10" s="20" t="s">
        <v>47</v>
      </c>
      <c r="F10" s="20" t="s">
        <v>49</v>
      </c>
    </row>
    <row r="11" spans="1:7" ht="20.100000000000001" customHeight="1" x14ac:dyDescent="0.25">
      <c r="B11" s="20" t="s">
        <v>32</v>
      </c>
      <c r="C11" s="20" t="s">
        <v>41</v>
      </c>
      <c r="E11" s="20" t="s">
        <v>107</v>
      </c>
      <c r="F11" s="20" t="s">
        <v>49</v>
      </c>
    </row>
    <row r="12" spans="1:7" ht="20.100000000000001" customHeight="1" x14ac:dyDescent="0.25">
      <c r="B12" s="20" t="s">
        <v>33</v>
      </c>
      <c r="C12" s="20" t="s">
        <v>41</v>
      </c>
      <c r="E12" s="22"/>
      <c r="F12" s="22"/>
    </row>
    <row r="13" spans="1:7" ht="20.100000000000001" customHeight="1" x14ac:dyDescent="0.25">
      <c r="B13" s="20" t="s">
        <v>37</v>
      </c>
      <c r="C13" s="20" t="s">
        <v>41</v>
      </c>
      <c r="E13" s="22"/>
      <c r="F13" s="22"/>
    </row>
    <row r="14" spans="1:7" ht="20.100000000000001" customHeight="1" x14ac:dyDescent="0.25">
      <c r="B14" s="20" t="s">
        <v>38</v>
      </c>
      <c r="C14" s="20" t="s">
        <v>41</v>
      </c>
      <c r="E14" s="22"/>
      <c r="F14" s="22"/>
    </row>
    <row r="15" spans="1:7" ht="20.100000000000001" customHeight="1" x14ac:dyDescent="0.25">
      <c r="B15" s="20" t="s">
        <v>39</v>
      </c>
      <c r="C15" s="20" t="s">
        <v>41</v>
      </c>
      <c r="E15" s="22"/>
      <c r="F15" s="22"/>
    </row>
    <row r="16" spans="1:7" ht="20.100000000000001" customHeight="1" x14ac:dyDescent="0.25">
      <c r="B16" s="22" t="s">
        <v>106</v>
      </c>
      <c r="C16" s="22" t="s">
        <v>41</v>
      </c>
      <c r="E16" s="22"/>
      <c r="F16" s="22"/>
    </row>
    <row r="17" spans="2:6" ht="20.100000000000001" customHeight="1" x14ac:dyDescent="0.25">
      <c r="B17" s="20" t="s">
        <v>51</v>
      </c>
      <c r="C17" s="20" t="s">
        <v>42</v>
      </c>
      <c r="E17" s="22"/>
      <c r="F17" s="22"/>
    </row>
    <row r="18" spans="2:6" ht="20.100000000000001" customHeight="1" x14ac:dyDescent="0.25">
      <c r="B18" s="20" t="s">
        <v>40</v>
      </c>
      <c r="C18" s="20" t="s">
        <v>42</v>
      </c>
      <c r="E18" s="22"/>
      <c r="F18" s="22"/>
    </row>
    <row r="19" spans="2:6" ht="20.100000000000001" customHeight="1" x14ac:dyDescent="0.25">
      <c r="B19" s="20" t="s">
        <v>27</v>
      </c>
      <c r="C19" s="20" t="s">
        <v>42</v>
      </c>
      <c r="E19" s="22"/>
      <c r="F19" s="22"/>
    </row>
    <row r="20" spans="2:6" ht="20.100000000000001" customHeight="1" x14ac:dyDescent="0.25">
      <c r="B20" s="20" t="s">
        <v>28</v>
      </c>
      <c r="C20" s="20" t="s">
        <v>42</v>
      </c>
      <c r="E20" s="22"/>
      <c r="F20" s="22"/>
    </row>
    <row r="21" spans="2:6" ht="20.100000000000001" customHeight="1" x14ac:dyDescent="0.25">
      <c r="B21" s="20" t="s">
        <v>50</v>
      </c>
      <c r="C21" s="20" t="s">
        <v>42</v>
      </c>
    </row>
    <row r="22" spans="2:6" ht="20.100000000000001" customHeight="1" x14ac:dyDescent="0.25">
      <c r="B22" s="20" t="s">
        <v>34</v>
      </c>
      <c r="C22" s="20" t="s">
        <v>42</v>
      </c>
    </row>
    <row r="23" spans="2:6" ht="20.100000000000001" customHeight="1" x14ac:dyDescent="0.25">
      <c r="B23" s="20" t="s">
        <v>35</v>
      </c>
      <c r="C23" s="20" t="s">
        <v>42</v>
      </c>
    </row>
  </sheetData>
  <sheetProtection sort="0" autoFilter="0"/>
  <mergeCells count="2">
    <mergeCell ref="B2:C3"/>
    <mergeCell ref="E2:F3"/>
  </mergeCells>
  <dataValidations count="2">
    <dataValidation type="list" allowBlank="1" showInputMessage="1" showErrorMessage="1" sqref="C7:C23" xr:uid="{E6CC60CE-9EF3-4E51-85F1-6B97DC263673}">
      <formula1>"Essencial,Supérfluo"</formula1>
    </dataValidation>
    <dataValidation type="list" allowBlank="1" showInputMessage="1" showErrorMessage="1" sqref="F7:F11" xr:uid="{FC03DA12-0D16-49DB-ABDA-08190991639D}">
      <formula1>"Fixa,Variável"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74F66-3880-4652-8532-34CE523C12BA}">
  <sheetPr>
    <tabColor theme="7" tint="0.59999389629810485"/>
  </sheetPr>
  <dimension ref="A1:AI12"/>
  <sheetViews>
    <sheetView showGridLines="0" topLeftCell="A4" zoomScale="160" zoomScaleNormal="160" workbookViewId="0">
      <selection activeCell="H8" sqref="H8"/>
    </sheetView>
  </sheetViews>
  <sheetFormatPr defaultColWidth="9.140625" defaultRowHeight="20.100000000000001" customHeight="1" x14ac:dyDescent="0.25"/>
  <cols>
    <col min="1" max="1" width="1.7109375" style="2" customWidth="1"/>
    <col min="2" max="2" width="20.7109375" style="2" customWidth="1"/>
    <col min="3" max="3" width="10.7109375" style="2" customWidth="1"/>
    <col min="4" max="34" width="9.140625" style="2"/>
    <col min="35" max="35" width="5.7109375" style="2" customWidth="1"/>
    <col min="36" max="16384" width="9.140625" style="2"/>
  </cols>
  <sheetData>
    <row r="1" spans="1:35" ht="9.9499999999999993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ht="20.100000000000001" customHeight="1" x14ac:dyDescent="0.25">
      <c r="A2" s="1"/>
      <c r="B2" s="80" t="s">
        <v>86</v>
      </c>
      <c r="C2" s="80"/>
      <c r="D2" s="80"/>
      <c r="E2" s="80"/>
      <c r="F2" s="80"/>
      <c r="G2" s="8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20.100000000000001" customHeight="1" x14ac:dyDescent="0.25">
      <c r="A3" s="1"/>
      <c r="B3" s="80"/>
      <c r="C3" s="80"/>
      <c r="D3" s="80"/>
      <c r="E3" s="80"/>
      <c r="F3" s="80"/>
      <c r="G3" s="8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ht="9.9499999999999993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</row>
    <row r="6" spans="1:35" ht="24.95" customHeight="1" x14ac:dyDescent="0.25">
      <c r="B6" s="69" t="s">
        <v>36</v>
      </c>
      <c r="C6" s="70" t="s">
        <v>52</v>
      </c>
      <c r="D6" s="71" t="s">
        <v>53</v>
      </c>
      <c r="E6" s="71" t="s">
        <v>54</v>
      </c>
      <c r="F6" s="71" t="s">
        <v>55</v>
      </c>
      <c r="G6" s="71" t="s">
        <v>56</v>
      </c>
      <c r="H6" s="71" t="s">
        <v>57</v>
      </c>
      <c r="I6" s="71" t="s">
        <v>58</v>
      </c>
      <c r="J6" s="71" t="s">
        <v>59</v>
      </c>
      <c r="K6" s="71" t="s">
        <v>60</v>
      </c>
      <c r="L6" s="71" t="s">
        <v>61</v>
      </c>
      <c r="M6" s="71" t="s">
        <v>62</v>
      </c>
      <c r="N6" s="71" t="s">
        <v>63</v>
      </c>
      <c r="O6" s="71" t="s">
        <v>64</v>
      </c>
      <c r="P6" s="71" t="s">
        <v>65</v>
      </c>
      <c r="Q6" s="71" t="s">
        <v>66</v>
      </c>
      <c r="R6" s="71" t="s">
        <v>67</v>
      </c>
      <c r="S6" s="71" t="s">
        <v>68</v>
      </c>
      <c r="T6" s="71" t="s">
        <v>69</v>
      </c>
      <c r="U6" s="71" t="s">
        <v>70</v>
      </c>
      <c r="V6" s="71" t="s">
        <v>71</v>
      </c>
      <c r="W6" s="71" t="s">
        <v>72</v>
      </c>
      <c r="X6" s="71" t="s">
        <v>73</v>
      </c>
      <c r="Y6" s="71" t="s">
        <v>74</v>
      </c>
      <c r="Z6" s="71" t="s">
        <v>75</v>
      </c>
      <c r="AA6" s="71" t="s">
        <v>76</v>
      </c>
      <c r="AB6" s="71" t="s">
        <v>77</v>
      </c>
      <c r="AC6" s="71" t="s">
        <v>78</v>
      </c>
      <c r="AD6" s="71" t="s">
        <v>79</v>
      </c>
      <c r="AE6" s="71" t="s">
        <v>80</v>
      </c>
      <c r="AF6" s="71" t="s">
        <v>81</v>
      </c>
      <c r="AG6" s="71" t="s">
        <v>82</v>
      </c>
      <c r="AH6" s="71" t="s">
        <v>83</v>
      </c>
    </row>
    <row r="7" spans="1:35" ht="24.95" customHeight="1" x14ac:dyDescent="0.25">
      <c r="B7" s="64" t="str">
        <f>GRenda[[#This Row],[Renda]]</f>
        <v>Salário</v>
      </c>
      <c r="C7" s="62">
        <f>SUM(TabRenda[[#This Row],[Dia 1]:[Dia 31]])</f>
        <v>2000</v>
      </c>
      <c r="D7" s="63"/>
      <c r="E7" s="63"/>
      <c r="F7" s="63"/>
      <c r="G7" s="63"/>
      <c r="H7" s="63">
        <v>2000</v>
      </c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</row>
    <row r="8" spans="1:35" ht="24.95" customHeight="1" x14ac:dyDescent="0.25">
      <c r="B8" s="64" t="str">
        <f>GRenda[[#This Row],[Renda]]</f>
        <v>Bônus</v>
      </c>
      <c r="C8" s="62">
        <f>SUM(TabRenda[[#This Row],[Dia 1]:[Dia 31]])</f>
        <v>0</v>
      </c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</row>
    <row r="9" spans="1:35" ht="24.95" customHeight="1" x14ac:dyDescent="0.25">
      <c r="B9" s="64" t="str">
        <f>GRenda[[#This Row],[Renda]]</f>
        <v>Ajuda</v>
      </c>
      <c r="C9" s="62">
        <f>SUM(TabRenda[[#This Row],[Dia 1]:[Dia 31]])</f>
        <v>0</v>
      </c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</row>
    <row r="10" spans="1:35" ht="24.95" customHeight="1" x14ac:dyDescent="0.25">
      <c r="B10" s="64" t="str">
        <f>GRenda[[#This Row],[Renda]]</f>
        <v>Empréstimo</v>
      </c>
      <c r="C10" s="62">
        <f>SUM(TabRenda[[#This Row],[Dia 1]:[Dia 31]])</f>
        <v>0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</row>
    <row r="11" spans="1:35" ht="24.95" customHeight="1" x14ac:dyDescent="0.25">
      <c r="B11" s="64" t="str">
        <f>GRenda[[#This Row],[Renda]]</f>
        <v>Venda Auto</v>
      </c>
      <c r="C11" s="62">
        <f>SUM(TabRenda[[#This Row],[Dia 1]:[Dia 31]])</f>
        <v>0</v>
      </c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</row>
    <row r="12" spans="1:35" ht="24.95" customHeight="1" x14ac:dyDescent="0.25">
      <c r="B12" s="61" t="s">
        <v>52</v>
      </c>
      <c r="C12" s="62">
        <f>SUBTOTAL(109,TabRenda[Total])</f>
        <v>2000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>
        <f>SUBTOTAL(103,TabRenda[Dia 31])</f>
        <v>0</v>
      </c>
    </row>
  </sheetData>
  <sheetProtection sort="0" autoFilter="0"/>
  <mergeCells count="1">
    <mergeCell ref="B2:G3"/>
  </mergeCells>
  <phoneticPr fontId="2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A8106-A98D-40F6-A61F-E4F11801659F}">
  <sheetPr>
    <tabColor theme="7" tint="0.59999389629810485"/>
  </sheetPr>
  <dimension ref="A1:AI33"/>
  <sheetViews>
    <sheetView showGridLines="0" zoomScale="130" zoomScaleNormal="130" workbookViewId="0">
      <selection activeCell="E7" sqref="E7"/>
    </sheetView>
  </sheetViews>
  <sheetFormatPr defaultColWidth="9.140625" defaultRowHeight="20.100000000000001" customHeight="1" x14ac:dyDescent="0.25"/>
  <cols>
    <col min="1" max="1" width="1.7109375" style="2" customWidth="1"/>
    <col min="2" max="2" width="20.7109375" style="2" customWidth="1"/>
    <col min="3" max="3" width="10.7109375" style="2" customWidth="1"/>
    <col min="4" max="34" width="9.140625" style="2"/>
    <col min="35" max="35" width="5.7109375" style="2" customWidth="1"/>
    <col min="36" max="16384" width="9.140625" style="2"/>
  </cols>
  <sheetData>
    <row r="1" spans="1:35" ht="9.9499999999999993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ht="20.100000000000001" customHeight="1" x14ac:dyDescent="0.25">
      <c r="A2" s="1"/>
      <c r="B2" s="80" t="s">
        <v>85</v>
      </c>
      <c r="C2" s="80"/>
      <c r="D2" s="80"/>
      <c r="E2" s="80"/>
      <c r="F2" s="80"/>
      <c r="G2" s="8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20.100000000000001" customHeight="1" x14ac:dyDescent="0.25">
      <c r="A3" s="1"/>
      <c r="B3" s="80"/>
      <c r="C3" s="80"/>
      <c r="D3" s="80"/>
      <c r="E3" s="80"/>
      <c r="F3" s="80"/>
      <c r="G3" s="8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ht="9.9499999999999993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</row>
    <row r="6" spans="1:35" ht="24.95" customHeight="1" x14ac:dyDescent="0.25">
      <c r="B6" s="67" t="s">
        <v>43</v>
      </c>
      <c r="C6" s="68" t="s">
        <v>52</v>
      </c>
      <c r="D6" s="66" t="s">
        <v>53</v>
      </c>
      <c r="E6" s="66" t="s">
        <v>54</v>
      </c>
      <c r="F6" s="66" t="s">
        <v>55</v>
      </c>
      <c r="G6" s="66" t="s">
        <v>56</v>
      </c>
      <c r="H6" s="66" t="s">
        <v>57</v>
      </c>
      <c r="I6" s="66" t="s">
        <v>58</v>
      </c>
      <c r="J6" s="66" t="s">
        <v>59</v>
      </c>
      <c r="K6" s="66" t="s">
        <v>60</v>
      </c>
      <c r="L6" s="66" t="s">
        <v>61</v>
      </c>
      <c r="M6" s="66" t="s">
        <v>62</v>
      </c>
      <c r="N6" s="66" t="s">
        <v>63</v>
      </c>
      <c r="O6" s="66" t="s">
        <v>64</v>
      </c>
      <c r="P6" s="66" t="s">
        <v>65</v>
      </c>
      <c r="Q6" s="66" t="s">
        <v>66</v>
      </c>
      <c r="R6" s="66" t="s">
        <v>67</v>
      </c>
      <c r="S6" s="66" t="s">
        <v>68</v>
      </c>
      <c r="T6" s="66" t="s">
        <v>69</v>
      </c>
      <c r="U6" s="66" t="s">
        <v>70</v>
      </c>
      <c r="V6" s="66" t="s">
        <v>71</v>
      </c>
      <c r="W6" s="66" t="s">
        <v>72</v>
      </c>
      <c r="X6" s="66" t="s">
        <v>73</v>
      </c>
      <c r="Y6" s="66" t="s">
        <v>74</v>
      </c>
      <c r="Z6" s="66" t="s">
        <v>75</v>
      </c>
      <c r="AA6" s="66" t="s">
        <v>76</v>
      </c>
      <c r="AB6" s="66" t="s">
        <v>77</v>
      </c>
      <c r="AC6" s="66" t="s">
        <v>78</v>
      </c>
      <c r="AD6" s="66" t="s">
        <v>79</v>
      </c>
      <c r="AE6" s="66" t="s">
        <v>80</v>
      </c>
      <c r="AF6" s="66" t="s">
        <v>81</v>
      </c>
      <c r="AG6" s="66" t="s">
        <v>82</v>
      </c>
      <c r="AH6" s="66" t="s">
        <v>83</v>
      </c>
    </row>
    <row r="7" spans="1:35" ht="24.95" customHeight="1" x14ac:dyDescent="0.25">
      <c r="B7" s="64" t="str">
        <f>GDespesa[[#This Row],[Despesas]]</f>
        <v>Alimentação</v>
      </c>
      <c r="C7" s="62">
        <f>SUM(TabDespesa[[#This Row],[Dia 1]:[Dia 31]])</f>
        <v>1600</v>
      </c>
      <c r="D7" s="63"/>
      <c r="E7" s="63">
        <v>1600</v>
      </c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</row>
    <row r="8" spans="1:35" ht="24.95" customHeight="1" x14ac:dyDescent="0.25">
      <c r="B8" s="64" t="str">
        <f>GDespesa[[#This Row],[Despesas]]</f>
        <v>Despesas pessoais</v>
      </c>
      <c r="C8" s="62">
        <f>SUM(TabDespesa[[#This Row],[Dia 1]:[Dia 31]])</f>
        <v>0</v>
      </c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</row>
    <row r="9" spans="1:35" ht="24.95" customHeight="1" x14ac:dyDescent="0.25">
      <c r="B9" s="64" t="str">
        <f>GDespesa[[#This Row],[Despesas]]</f>
        <v>Dívidas</v>
      </c>
      <c r="C9" s="62">
        <f>SUM(TabDespesa[[#This Row],[Dia 1]:[Dia 31]])</f>
        <v>0</v>
      </c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</row>
    <row r="10" spans="1:35" ht="24.95" customHeight="1" x14ac:dyDescent="0.25">
      <c r="B10" s="64" t="str">
        <f>GDespesa[[#This Row],[Despesas]]</f>
        <v>Educação</v>
      </c>
      <c r="C10" s="62">
        <f>SUM(TabDespesa[[#This Row],[Dia 1]:[Dia 31]])</f>
        <v>0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</row>
    <row r="11" spans="1:35" ht="24.95" customHeight="1" x14ac:dyDescent="0.25">
      <c r="B11" s="64" t="str">
        <f>GDespesa[[#This Row],[Despesas]]</f>
        <v>Impostos e Taxas</v>
      </c>
      <c r="C11" s="62">
        <f>SUM(TabDespesa[[#This Row],[Dia 1]:[Dia 31]])</f>
        <v>0</v>
      </c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</row>
    <row r="12" spans="1:35" ht="24.95" customHeight="1" x14ac:dyDescent="0.25">
      <c r="B12" s="65" t="str">
        <f>GDespesa[[#This Row],[Despesas]]</f>
        <v>Moradia</v>
      </c>
      <c r="C12" s="62">
        <f>SUM(TabDespesa[[#This Row],[Dia 1]:[Dia 31]])</f>
        <v>0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</row>
    <row r="13" spans="1:35" ht="24.95" customHeight="1" x14ac:dyDescent="0.25">
      <c r="B13" s="65" t="str">
        <f>GDespesa[[#This Row],[Despesas]]</f>
        <v>Saúde</v>
      </c>
      <c r="C13" s="62">
        <f>SUM(TabDespesa[[#This Row],[Dia 1]:[Dia 31]])</f>
        <v>0</v>
      </c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</row>
    <row r="14" spans="1:35" ht="24.95" customHeight="1" x14ac:dyDescent="0.25">
      <c r="B14" s="65" t="str">
        <f>GDespesa[[#This Row],[Despesas]]</f>
        <v>Telefonia</v>
      </c>
      <c r="C14" s="62">
        <f>SUM(TabDespesa[[#This Row],[Dia 1]:[Dia 31]])</f>
        <v>0</v>
      </c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</row>
    <row r="15" spans="1:35" ht="24.95" customHeight="1" x14ac:dyDescent="0.25">
      <c r="B15" s="65" t="str">
        <f>GDespesa[[#This Row],[Despesas]]</f>
        <v>Transporte</v>
      </c>
      <c r="C15" s="62">
        <f>SUM(TabDespesa[[#This Row],[Dia 1]:[Dia 31]])</f>
        <v>0</v>
      </c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</row>
    <row r="16" spans="1:35" ht="24.95" customHeight="1" x14ac:dyDescent="0.25">
      <c r="B16" s="65" t="str">
        <f>GDespesa[[#This Row],[Despesas]]</f>
        <v>Faculdade</v>
      </c>
      <c r="C16" s="62">
        <f>SUM(TabDespesa[[#This Row],[Dia 1]:[Dia 31]])</f>
        <v>0</v>
      </c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</row>
    <row r="17" spans="2:34" ht="24.95" customHeight="1" x14ac:dyDescent="0.25">
      <c r="B17" s="65" t="str">
        <f>GDespesa[[#This Row],[Despesas]]</f>
        <v>Academia</v>
      </c>
      <c r="C17" s="62">
        <f>SUM(TabDespesa[[#This Row],[Dia 1]:[Dia 31]])</f>
        <v>0</v>
      </c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</row>
    <row r="18" spans="2:34" ht="24.95" customHeight="1" x14ac:dyDescent="0.25">
      <c r="B18" s="65" t="str">
        <f>GDespesa[[#This Row],[Despesas]]</f>
        <v>Animais</v>
      </c>
      <c r="C18" s="62">
        <f>SUM(TabDespesa[[#This Row],[Dia 1]:[Dia 31]])</f>
        <v>0</v>
      </c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</row>
    <row r="19" spans="2:34" ht="24.95" customHeight="1" x14ac:dyDescent="0.25">
      <c r="B19" s="65" t="str">
        <f>GDespesa[[#This Row],[Despesas]]</f>
        <v>Compras</v>
      </c>
      <c r="C19" s="62">
        <f>SUM(TabDespesa[[#This Row],[Dia 1]:[Dia 31]])</f>
        <v>0</v>
      </c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</row>
    <row r="20" spans="2:34" ht="24.95" customHeight="1" x14ac:dyDescent="0.25">
      <c r="B20" s="65" t="str">
        <f>GDespesa[[#This Row],[Despesas]]</f>
        <v>Cuidados Pessoais</v>
      </c>
      <c r="C20" s="62">
        <f>SUM(TabDespesa[[#This Row],[Dia 1]:[Dia 31]])</f>
        <v>0</v>
      </c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</row>
    <row r="21" spans="2:34" ht="24.95" customHeight="1" x14ac:dyDescent="0.25">
      <c r="B21" s="65" t="str">
        <f>GDespesa[[#This Row],[Despesas]]</f>
        <v>Netflix, Spotfy</v>
      </c>
      <c r="C21" s="62">
        <f>SUM(TabDespesa[[#This Row],[Dia 1]:[Dia 31]])</f>
        <v>0</v>
      </c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</row>
    <row r="22" spans="2:34" ht="24.95" customHeight="1" x14ac:dyDescent="0.25">
      <c r="B22" s="65" t="str">
        <f>GDespesa[[#This Row],[Despesas]]</f>
        <v>Outros</v>
      </c>
      <c r="C22" s="62">
        <f>SUM(TabDespesa[[#This Row],[Dia 1]:[Dia 31]])</f>
        <v>0</v>
      </c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</row>
    <row r="23" spans="2:34" ht="24.95" customHeight="1" x14ac:dyDescent="0.25">
      <c r="B23" s="65" t="str">
        <f>GDespesa[[#This Row],[Despesas]]</f>
        <v>Presentes</v>
      </c>
      <c r="C23" s="62">
        <f>SUM(TabDespesa[[#This Row],[Dia 1]:[Dia 31]])</f>
        <v>0</v>
      </c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</row>
    <row r="24" spans="2:34" ht="24.95" customHeight="1" x14ac:dyDescent="0.25">
      <c r="B24" s="61" t="s">
        <v>52</v>
      </c>
      <c r="C24" s="62">
        <f>SUBTOTAL(109,TabDespesa[Total])</f>
        <v>1600</v>
      </c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>
        <f>SUBTOTAL(103,TabDespesa[Dia 31])</f>
        <v>0</v>
      </c>
    </row>
    <row r="25" spans="2:34" ht="24.95" customHeight="1" x14ac:dyDescent="0.25"/>
    <row r="26" spans="2:34" ht="24.95" customHeight="1" x14ac:dyDescent="0.25"/>
    <row r="27" spans="2:34" ht="24.95" customHeight="1" x14ac:dyDescent="0.25"/>
    <row r="28" spans="2:34" ht="24.95" customHeight="1" x14ac:dyDescent="0.25"/>
    <row r="29" spans="2:34" ht="24.95" customHeight="1" x14ac:dyDescent="0.25"/>
    <row r="30" spans="2:34" ht="24.95" customHeight="1" x14ac:dyDescent="0.25"/>
    <row r="31" spans="2:34" ht="24.95" customHeight="1" x14ac:dyDescent="0.25"/>
    <row r="32" spans="2:34" ht="24.95" customHeight="1" x14ac:dyDescent="0.25"/>
    <row r="33" ht="24.95" customHeight="1" x14ac:dyDescent="0.25"/>
  </sheetData>
  <sheetProtection sort="0" autoFilter="0"/>
  <mergeCells count="1">
    <mergeCell ref="B2:G3"/>
  </mergeCell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C21C4-7306-42BC-8E5B-76DD7AC68C65}">
  <sheetPr>
    <tabColor theme="7" tint="0.59999389629810485"/>
  </sheetPr>
  <dimension ref="A1:O19"/>
  <sheetViews>
    <sheetView showGridLines="0" tabSelected="1" zoomScale="80" zoomScaleNormal="80" workbookViewId="0">
      <selection activeCell="G15" sqref="G15"/>
    </sheetView>
  </sheetViews>
  <sheetFormatPr defaultColWidth="9.140625" defaultRowHeight="20.100000000000001" customHeight="1" x14ac:dyDescent="0.25"/>
  <cols>
    <col min="1" max="1" width="1.7109375" style="2" customWidth="1"/>
    <col min="2" max="2" width="30.7109375" style="2" customWidth="1"/>
    <col min="3" max="14" width="15.7109375" style="2" customWidth="1"/>
    <col min="15" max="15" width="5.7109375" style="2" customWidth="1"/>
    <col min="16" max="16384" width="9.140625" style="2"/>
  </cols>
  <sheetData>
    <row r="1" spans="1:15" ht="9.9499999999999993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0.100000000000001" customHeight="1" x14ac:dyDescent="0.25">
      <c r="A2" s="1"/>
      <c r="B2" s="80" t="s">
        <v>84</v>
      </c>
      <c r="C2" s="80"/>
      <c r="D2" s="80"/>
      <c r="E2" s="80"/>
      <c r="F2" s="80"/>
      <c r="G2" s="80"/>
      <c r="H2" s="1"/>
      <c r="I2" s="1"/>
      <c r="J2" s="1"/>
      <c r="K2" s="1"/>
      <c r="L2" s="1"/>
      <c r="M2" s="1"/>
      <c r="N2" s="1"/>
      <c r="O2" s="1"/>
    </row>
    <row r="3" spans="1:15" ht="20.100000000000001" customHeight="1" x14ac:dyDescent="0.25">
      <c r="A3" s="1"/>
      <c r="B3" s="80"/>
      <c r="C3" s="80"/>
      <c r="D3" s="80"/>
      <c r="E3" s="80"/>
      <c r="F3" s="80"/>
      <c r="G3" s="80"/>
      <c r="H3" s="1"/>
      <c r="I3" s="1"/>
      <c r="J3" s="1"/>
      <c r="K3" s="1"/>
      <c r="L3" s="1"/>
      <c r="M3" s="1"/>
      <c r="N3" s="1"/>
      <c r="O3" s="1"/>
    </row>
    <row r="4" spans="1:15" ht="9.9499999999999993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20.100000000000001" customHeight="1" thickBot="1" x14ac:dyDescent="0.3"/>
    <row r="6" spans="1:15" ht="39.950000000000003" customHeight="1" x14ac:dyDescent="0.25">
      <c r="B6" s="52" t="s">
        <v>87</v>
      </c>
      <c r="C6" s="81">
        <v>43932</v>
      </c>
      <c r="D6" s="82"/>
      <c r="F6" s="83" t="s">
        <v>91</v>
      </c>
      <c r="G6" s="84"/>
      <c r="H6" s="55">
        <f>COUNTIF(C17:N17,"&lt;=0")</f>
        <v>3</v>
      </c>
      <c r="I6"/>
      <c r="J6" s="85">
        <f>IF(H6=0,2,1)</f>
        <v>1</v>
      </c>
      <c r="K6" s="87" t="str">
        <f>IF(H6=0,
"Parabéns, nenhum mês negativo",
"Atenção! Você ficou negativo.")</f>
        <v>Atenção! Você ficou negativo.</v>
      </c>
      <c r="L6" s="87"/>
      <c r="M6" s="87"/>
      <c r="N6" s="88"/>
    </row>
    <row r="7" spans="1:15" ht="39.950000000000003" customHeight="1" thickBot="1" x14ac:dyDescent="0.3">
      <c r="B7" s="53" t="s">
        <v>88</v>
      </c>
      <c r="C7" s="91">
        <v>-500</v>
      </c>
      <c r="D7" s="92"/>
      <c r="F7" s="93" t="s">
        <v>90</v>
      </c>
      <c r="G7" s="94"/>
      <c r="H7" s="99">
        <f t="array" ref="H7">LOOKUP(2,1/(C17:N17&lt;=0),C17:N17)</f>
        <v>-100</v>
      </c>
      <c r="I7"/>
      <c r="J7" s="86"/>
      <c r="K7" s="89"/>
      <c r="L7" s="89"/>
      <c r="M7" s="89"/>
      <c r="N7" s="90"/>
    </row>
    <row r="8" spans="1:15" ht="20.100000000000001" customHeight="1" x14ac:dyDescent="0.25">
      <c r="H8" s="60"/>
    </row>
    <row r="9" spans="1:15" ht="20.100000000000001" customHeight="1" thickBot="1" x14ac:dyDescent="0.3"/>
    <row r="10" spans="1:15" ht="39.950000000000003" customHeight="1" thickBot="1" x14ac:dyDescent="0.3">
      <c r="B10" s="35" t="s">
        <v>36</v>
      </c>
      <c r="C10" s="36">
        <f>C6</f>
        <v>43932</v>
      </c>
      <c r="D10" s="37">
        <f>EDATE(C10,1)</f>
        <v>43962</v>
      </c>
      <c r="E10" s="37">
        <f t="shared" ref="E10:N10" si="0">EDATE(D10,1)</f>
        <v>43993</v>
      </c>
      <c r="F10" s="37">
        <f t="shared" si="0"/>
        <v>44023</v>
      </c>
      <c r="G10" s="37">
        <f t="shared" si="0"/>
        <v>44054</v>
      </c>
      <c r="H10" s="37">
        <f t="shared" si="0"/>
        <v>44085</v>
      </c>
      <c r="I10" s="37">
        <f t="shared" si="0"/>
        <v>44115</v>
      </c>
      <c r="J10" s="37">
        <f t="shared" si="0"/>
        <v>44146</v>
      </c>
      <c r="K10" s="37">
        <f t="shared" si="0"/>
        <v>44176</v>
      </c>
      <c r="L10" s="37">
        <f t="shared" si="0"/>
        <v>44207</v>
      </c>
      <c r="M10" s="37">
        <f t="shared" si="0"/>
        <v>44238</v>
      </c>
      <c r="N10" s="37">
        <f t="shared" si="0"/>
        <v>44266</v>
      </c>
      <c r="O10" s="39"/>
    </row>
    <row r="11" spans="1:15" ht="39.950000000000003" customHeight="1" thickBot="1" x14ac:dyDescent="0.3">
      <c r="B11" s="40" t="s">
        <v>0</v>
      </c>
      <c r="C11" s="41">
        <f>TabRenda[[#Totals],[Total]]</f>
        <v>2000</v>
      </c>
      <c r="D11" s="41">
        <f>TabRenda[[#Totals],[Total]]</f>
        <v>2000</v>
      </c>
      <c r="E11" s="41">
        <f>TabRenda[[#Totals],[Total]]</f>
        <v>2000</v>
      </c>
      <c r="F11" s="41">
        <f>TabRenda[[#Totals],[Total]]</f>
        <v>2000</v>
      </c>
      <c r="G11" s="41">
        <f>TabRenda[[#Totals],[Total]]</f>
        <v>2000</v>
      </c>
      <c r="H11" s="41">
        <f>TabRenda[[#Totals],[Total]]</f>
        <v>2000</v>
      </c>
      <c r="I11" s="41">
        <f>TabRenda[[#Totals],[Total]]</f>
        <v>2000</v>
      </c>
      <c r="J11" s="41">
        <f>TabRenda[[#Totals],[Total]]</f>
        <v>2000</v>
      </c>
      <c r="K11" s="41">
        <f>TabRenda[[#Totals],[Total]]</f>
        <v>2000</v>
      </c>
      <c r="L11" s="41">
        <f>TabRenda[[#Totals],[Total]]</f>
        <v>2000</v>
      </c>
      <c r="M11" s="41">
        <f>TabRenda[[#Totals],[Total]]</f>
        <v>2000</v>
      </c>
      <c r="N11" s="41">
        <f>TabRenda[[#Totals],[Total]]</f>
        <v>2000</v>
      </c>
      <c r="O11" s="43"/>
    </row>
    <row r="12" spans="1:15" ht="20.100000000000001" customHeight="1" thickBot="1" x14ac:dyDescent="0.3">
      <c r="B12" s="22"/>
    </row>
    <row r="13" spans="1:15" ht="39.950000000000003" customHeight="1" thickBot="1" x14ac:dyDescent="0.3">
      <c r="B13" s="44" t="s">
        <v>43</v>
      </c>
      <c r="C13" s="45">
        <f>C10</f>
        <v>43932</v>
      </c>
      <c r="D13" s="45">
        <f t="shared" ref="D13:N13" si="1">D10</f>
        <v>43962</v>
      </c>
      <c r="E13" s="45">
        <f t="shared" si="1"/>
        <v>43993</v>
      </c>
      <c r="F13" s="45">
        <f t="shared" si="1"/>
        <v>44023</v>
      </c>
      <c r="G13" s="45">
        <f t="shared" si="1"/>
        <v>44054</v>
      </c>
      <c r="H13" s="45">
        <f t="shared" si="1"/>
        <v>44085</v>
      </c>
      <c r="I13" s="45">
        <f t="shared" si="1"/>
        <v>44115</v>
      </c>
      <c r="J13" s="45">
        <f t="shared" si="1"/>
        <v>44146</v>
      </c>
      <c r="K13" s="45">
        <f t="shared" si="1"/>
        <v>44176</v>
      </c>
      <c r="L13" s="45">
        <f t="shared" si="1"/>
        <v>44207</v>
      </c>
      <c r="M13" s="45">
        <f t="shared" si="1"/>
        <v>44238</v>
      </c>
      <c r="N13" s="45">
        <f t="shared" si="1"/>
        <v>44266</v>
      </c>
      <c r="O13" s="39"/>
    </row>
    <row r="14" spans="1:15" ht="39.950000000000003" customHeight="1" thickBot="1" x14ac:dyDescent="0.3">
      <c r="B14" s="40" t="s">
        <v>0</v>
      </c>
      <c r="C14" s="41">
        <f>TabDespesa[[#Totals],[Total]]</f>
        <v>1600</v>
      </c>
      <c r="D14" s="41">
        <f>TabDespesa[[#Totals],[Total]]</f>
        <v>1600</v>
      </c>
      <c r="E14" s="41">
        <f>TabDespesa[[#Totals],[Total]]</f>
        <v>1600</v>
      </c>
      <c r="F14" s="41">
        <f>TabDespesa[[#Totals],[Total]]</f>
        <v>1600</v>
      </c>
      <c r="G14" s="41">
        <v>3600</v>
      </c>
      <c r="H14" s="41">
        <f>TabDespesa[[#Totals],[Total]]</f>
        <v>1600</v>
      </c>
      <c r="I14" s="41">
        <f>TabDespesa[[#Totals],[Total]]</f>
        <v>1600</v>
      </c>
      <c r="J14" s="41">
        <f>TabDespesa[[#Totals],[Total]]</f>
        <v>1600</v>
      </c>
      <c r="K14" s="41">
        <f>TabDespesa[[#Totals],[Total]]</f>
        <v>1600</v>
      </c>
      <c r="L14" s="41">
        <f>TabDespesa[[#Totals],[Total]]</f>
        <v>1600</v>
      </c>
      <c r="M14" s="41">
        <f>TabDespesa[[#Totals],[Total]]</f>
        <v>1600</v>
      </c>
      <c r="N14" s="41">
        <f>TabDespesa[[#Totals],[Total]]</f>
        <v>1600</v>
      </c>
      <c r="O14" s="43"/>
    </row>
    <row r="15" spans="1:15" ht="20.100000000000001" customHeight="1" thickBot="1" x14ac:dyDescent="0.3">
      <c r="B15" s="22"/>
      <c r="O15" s="31"/>
    </row>
    <row r="16" spans="1:15" ht="39.950000000000003" customHeight="1" thickBot="1" x14ac:dyDescent="0.3">
      <c r="B16" s="48" t="s">
        <v>89</v>
      </c>
      <c r="C16" s="49">
        <f>C10</f>
        <v>43932</v>
      </c>
      <c r="D16" s="49">
        <f t="shared" ref="D16:N16" si="2">D10</f>
        <v>43962</v>
      </c>
      <c r="E16" s="49">
        <f t="shared" si="2"/>
        <v>43993</v>
      </c>
      <c r="F16" s="49">
        <f t="shared" si="2"/>
        <v>44023</v>
      </c>
      <c r="G16" s="49">
        <f t="shared" si="2"/>
        <v>44054</v>
      </c>
      <c r="H16" s="49">
        <f t="shared" si="2"/>
        <v>44085</v>
      </c>
      <c r="I16" s="49">
        <f t="shared" si="2"/>
        <v>44115</v>
      </c>
      <c r="J16" s="49">
        <f t="shared" si="2"/>
        <v>44146</v>
      </c>
      <c r="K16" s="49">
        <f t="shared" si="2"/>
        <v>44176</v>
      </c>
      <c r="L16" s="49">
        <f t="shared" si="2"/>
        <v>44207</v>
      </c>
      <c r="M16" s="49">
        <f t="shared" si="2"/>
        <v>44238</v>
      </c>
      <c r="N16" s="49">
        <f t="shared" si="2"/>
        <v>44266</v>
      </c>
      <c r="O16" s="39"/>
    </row>
    <row r="17" spans="2:15" ht="39.950000000000003" customHeight="1" thickBot="1" x14ac:dyDescent="0.3">
      <c r="B17" s="40" t="s">
        <v>0</v>
      </c>
      <c r="C17" s="41">
        <f>C7+C11-C14</f>
        <v>-100</v>
      </c>
      <c r="D17" s="41">
        <f>C17+D11-D14</f>
        <v>300</v>
      </c>
      <c r="E17" s="41">
        <f t="shared" ref="E17:N17" si="3">D17+E11-E14</f>
        <v>700</v>
      </c>
      <c r="F17" s="41">
        <f t="shared" si="3"/>
        <v>1100</v>
      </c>
      <c r="G17" s="41">
        <f t="shared" si="3"/>
        <v>-500</v>
      </c>
      <c r="H17" s="41">
        <f t="shared" si="3"/>
        <v>-100</v>
      </c>
      <c r="I17" s="41">
        <f t="shared" si="3"/>
        <v>300</v>
      </c>
      <c r="J17" s="41">
        <f t="shared" si="3"/>
        <v>700</v>
      </c>
      <c r="K17" s="41">
        <f t="shared" si="3"/>
        <v>1100</v>
      </c>
      <c r="L17" s="41">
        <f t="shared" si="3"/>
        <v>1500</v>
      </c>
      <c r="M17" s="41">
        <f t="shared" si="3"/>
        <v>1900</v>
      </c>
      <c r="N17" s="41">
        <f t="shared" si="3"/>
        <v>2300</v>
      </c>
      <c r="O17" s="43"/>
    </row>
    <row r="18" spans="2:15" ht="20.100000000000001" customHeight="1" x14ac:dyDescent="0.25">
      <c r="B18" s="22"/>
    </row>
    <row r="19" spans="2:15" ht="20.100000000000001" customHeight="1" x14ac:dyDescent="0.25">
      <c r="B19" s="22"/>
    </row>
  </sheetData>
  <sheetProtection sort="0" autoFilter="0"/>
  <mergeCells count="7">
    <mergeCell ref="B2:G3"/>
    <mergeCell ref="C6:D6"/>
    <mergeCell ref="F6:G6"/>
    <mergeCell ref="J6:J7"/>
    <mergeCell ref="K6:N7"/>
    <mergeCell ref="C7:D7"/>
    <mergeCell ref="F7:G7"/>
  </mergeCells>
  <conditionalFormatting sqref="J6:N7">
    <cfRule type="expression" dxfId="3" priority="1">
      <formula>$H$6&gt;0</formula>
    </cfRule>
    <cfRule type="expression" dxfId="2" priority="2">
      <formula>$H$6=0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8BC15AB5-6A54-4FAF-B67E-3A60C6DA27B7}">
            <x14:iconSet showValue="0" custom="1">
              <x14:cfvo type="percent">
                <xm:f>0</xm:f>
              </x14:cfvo>
              <x14:cfvo type="num">
                <xm:f>0</xm:f>
              </x14:cfvo>
              <x14:cfvo type="num">
                <xm:f>2</xm:f>
              </x14:cfvo>
              <x14:cfIcon iconSet="3Symbols" iconId="0"/>
              <x14:cfIcon iconSet="3Symbols" iconId="0"/>
              <x14:cfIcon iconSet="3Symbols" iconId="2"/>
            </x14:iconSet>
          </x14:cfRule>
          <xm:sqref>J6:J7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C1F4F-B231-4A96-9404-B5AAF4B1EF7D}">
  <sheetPr codeName="Planilha3">
    <tabColor theme="8" tint="0.59999389629810485"/>
  </sheetPr>
  <dimension ref="A1:G23"/>
  <sheetViews>
    <sheetView showGridLines="0" zoomScaleNormal="100" workbookViewId="0">
      <selection activeCell="C11" sqref="C11"/>
    </sheetView>
  </sheetViews>
  <sheetFormatPr defaultColWidth="9.140625" defaultRowHeight="20.100000000000001" customHeight="1" x14ac:dyDescent="0.25"/>
  <cols>
    <col min="1" max="1" width="1.7109375" style="2" customWidth="1"/>
    <col min="2" max="2" width="30.7109375" style="2" customWidth="1"/>
    <col min="3" max="3" width="20.7109375" style="2" customWidth="1"/>
    <col min="4" max="4" width="10.7109375" style="2" customWidth="1"/>
    <col min="5" max="5" width="30.7109375" style="2" customWidth="1"/>
    <col min="6" max="6" width="20.7109375" style="2" customWidth="1"/>
    <col min="7" max="7" width="10.7109375" style="2" customWidth="1"/>
    <col min="8" max="16384" width="9.140625" style="2"/>
  </cols>
  <sheetData>
    <row r="1" spans="1:7" ht="9.9499999999999993" customHeight="1" x14ac:dyDescent="0.25">
      <c r="A1" s="1"/>
      <c r="B1" s="1"/>
      <c r="C1" s="1"/>
      <c r="D1" s="1"/>
      <c r="E1" s="1"/>
      <c r="F1" s="1"/>
      <c r="G1" s="1"/>
    </row>
    <row r="2" spans="1:7" ht="20.100000000000001" customHeight="1" x14ac:dyDescent="0.25">
      <c r="A2" s="1"/>
      <c r="B2" s="80" t="s">
        <v>24</v>
      </c>
      <c r="C2" s="80"/>
      <c r="D2" s="1"/>
      <c r="E2" s="80"/>
      <c r="F2" s="80"/>
      <c r="G2" s="1"/>
    </row>
    <row r="3" spans="1:7" ht="20.100000000000001" customHeight="1" x14ac:dyDescent="0.25">
      <c r="A3" s="1"/>
      <c r="B3" s="80"/>
      <c r="C3" s="80"/>
      <c r="D3" s="1"/>
      <c r="E3" s="80"/>
      <c r="F3" s="80"/>
      <c r="G3" s="1"/>
    </row>
    <row r="4" spans="1:7" ht="9.9499999999999993" customHeight="1" x14ac:dyDescent="0.25">
      <c r="A4" s="3"/>
      <c r="B4" s="3"/>
      <c r="C4" s="3"/>
      <c r="D4" s="3"/>
      <c r="E4" s="3"/>
      <c r="F4" s="3"/>
      <c r="G4" s="3"/>
    </row>
    <row r="6" spans="1:7" ht="24.95" customHeight="1" x14ac:dyDescent="0.25">
      <c r="B6" s="56" t="s">
        <v>43</v>
      </c>
      <c r="C6" s="56" t="s">
        <v>25</v>
      </c>
      <c r="E6" s="21" t="s">
        <v>36</v>
      </c>
      <c r="F6" s="21" t="s">
        <v>25</v>
      </c>
    </row>
    <row r="7" spans="1:7" ht="20.100000000000001" customHeight="1" x14ac:dyDescent="0.25">
      <c r="B7" s="20" t="s">
        <v>26</v>
      </c>
      <c r="C7" s="20" t="s">
        <v>41</v>
      </c>
      <c r="E7" s="20" t="s">
        <v>44</v>
      </c>
      <c r="F7" s="20" t="s">
        <v>48</v>
      </c>
    </row>
    <row r="8" spans="1:7" ht="20.100000000000001" customHeight="1" x14ac:dyDescent="0.25">
      <c r="B8" s="20" t="s">
        <v>40</v>
      </c>
      <c r="C8" s="20" t="s">
        <v>41</v>
      </c>
      <c r="E8" s="20" t="s">
        <v>45</v>
      </c>
      <c r="F8" s="20" t="s">
        <v>49</v>
      </c>
    </row>
    <row r="9" spans="1:7" ht="20.100000000000001" customHeight="1" x14ac:dyDescent="0.25">
      <c r="B9" s="20" t="s">
        <v>28</v>
      </c>
      <c r="C9" s="20" t="s">
        <v>41</v>
      </c>
      <c r="E9" s="20" t="s">
        <v>46</v>
      </c>
      <c r="F9" s="20" t="s">
        <v>49</v>
      </c>
    </row>
    <row r="10" spans="1:7" ht="20.100000000000001" customHeight="1" x14ac:dyDescent="0.25">
      <c r="B10" s="20" t="s">
        <v>29</v>
      </c>
      <c r="C10" s="20" t="s">
        <v>41</v>
      </c>
      <c r="E10" s="20" t="s">
        <v>47</v>
      </c>
      <c r="F10" s="20" t="s">
        <v>49</v>
      </c>
    </row>
    <row r="11" spans="1:7" ht="20.100000000000001" customHeight="1" x14ac:dyDescent="0.25">
      <c r="B11" s="22" t="s">
        <v>30</v>
      </c>
      <c r="C11" s="22" t="s">
        <v>41</v>
      </c>
      <c r="E11" s="20"/>
      <c r="F11" s="20"/>
    </row>
    <row r="12" spans="1:7" ht="20.100000000000001" customHeight="1" x14ac:dyDescent="0.25">
      <c r="B12" s="22" t="s">
        <v>31</v>
      </c>
      <c r="C12" s="22" t="s">
        <v>41</v>
      </c>
      <c r="E12" s="22"/>
      <c r="F12" s="22"/>
    </row>
    <row r="13" spans="1:7" ht="20.100000000000001" customHeight="1" x14ac:dyDescent="0.25">
      <c r="B13" s="22" t="s">
        <v>32</v>
      </c>
      <c r="C13" s="22" t="s">
        <v>41</v>
      </c>
      <c r="E13" s="22"/>
      <c r="F13" s="22"/>
    </row>
    <row r="14" spans="1:7" ht="20.100000000000001" customHeight="1" x14ac:dyDescent="0.25">
      <c r="B14" s="22" t="s">
        <v>33</v>
      </c>
      <c r="C14" s="22" t="s">
        <v>41</v>
      </c>
      <c r="E14" s="22"/>
      <c r="F14" s="22"/>
    </row>
    <row r="15" spans="1:7" ht="20.100000000000001" customHeight="1" x14ac:dyDescent="0.25">
      <c r="B15" s="22" t="s">
        <v>37</v>
      </c>
      <c r="C15" s="22" t="s">
        <v>41</v>
      </c>
      <c r="E15" s="22"/>
      <c r="F15" s="22"/>
    </row>
    <row r="16" spans="1:7" ht="20.100000000000001" customHeight="1" x14ac:dyDescent="0.25">
      <c r="B16" s="22" t="s">
        <v>38</v>
      </c>
      <c r="C16" s="22" t="s">
        <v>41</v>
      </c>
      <c r="E16" s="22"/>
      <c r="F16" s="22"/>
    </row>
    <row r="17" spans="2:6" ht="20.100000000000001" customHeight="1" x14ac:dyDescent="0.25">
      <c r="B17" s="22" t="s">
        <v>39</v>
      </c>
      <c r="C17" s="22" t="s">
        <v>41</v>
      </c>
      <c r="E17" s="22"/>
      <c r="F17" s="22"/>
    </row>
    <row r="18" spans="2:6" ht="20.100000000000001" customHeight="1" x14ac:dyDescent="0.25">
      <c r="B18" s="22" t="s">
        <v>51</v>
      </c>
      <c r="C18" s="22" t="s">
        <v>42</v>
      </c>
      <c r="E18" s="22"/>
      <c r="F18" s="22"/>
    </row>
    <row r="19" spans="2:6" ht="20.100000000000001" customHeight="1" x14ac:dyDescent="0.25">
      <c r="B19" s="20" t="s">
        <v>27</v>
      </c>
      <c r="C19" s="20" t="s">
        <v>42</v>
      </c>
      <c r="E19" s="22"/>
      <c r="F19" s="22"/>
    </row>
    <row r="20" spans="2:6" ht="20.100000000000001" customHeight="1" x14ac:dyDescent="0.25">
      <c r="B20" s="22" t="s">
        <v>50</v>
      </c>
      <c r="C20" s="22" t="s">
        <v>42</v>
      </c>
      <c r="E20" s="22"/>
      <c r="F20" s="22"/>
    </row>
    <row r="21" spans="2:6" ht="20.100000000000001" customHeight="1" x14ac:dyDescent="0.25">
      <c r="B21" s="22" t="s">
        <v>34</v>
      </c>
      <c r="C21" s="22" t="s">
        <v>42</v>
      </c>
    </row>
    <row r="22" spans="2:6" ht="20.100000000000001" customHeight="1" x14ac:dyDescent="0.25">
      <c r="B22" s="22" t="s">
        <v>35</v>
      </c>
      <c r="C22" s="22" t="s">
        <v>42</v>
      </c>
    </row>
    <row r="23" spans="2:6" ht="20.100000000000001" customHeight="1" x14ac:dyDescent="0.25">
      <c r="B23" s="22"/>
      <c r="C23" s="22"/>
    </row>
  </sheetData>
  <sheetProtection sort="0" autoFilter="0"/>
  <mergeCells count="2">
    <mergeCell ref="B2:C3"/>
    <mergeCell ref="E2:F3"/>
  </mergeCells>
  <phoneticPr fontId="2" type="noConversion"/>
  <dataValidations count="2">
    <dataValidation type="list" allowBlank="1" showInputMessage="1" showErrorMessage="1" sqref="F7:F10" xr:uid="{C202AB8C-29DE-42B0-9D43-BC7CCEFD6649}">
      <formula1>"Fixa,Variável"</formula1>
    </dataValidation>
    <dataValidation type="list" allowBlank="1" showInputMessage="1" showErrorMessage="1" sqref="C7:C22" xr:uid="{A8823CE4-D922-4AE3-AE5E-DFD5FFF9AC1C}">
      <formula1>"Essencial,Supérfluo"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90A9A-BDFC-41D3-B9F9-4B53634B6DD0}">
  <sheetPr>
    <tabColor theme="8" tint="0.59999389629810485"/>
  </sheetPr>
  <dimension ref="A1:AI11"/>
  <sheetViews>
    <sheetView showGridLines="0" zoomScaleNormal="100" workbookViewId="0">
      <selection activeCell="E8" sqref="E8"/>
    </sheetView>
  </sheetViews>
  <sheetFormatPr defaultColWidth="9.140625" defaultRowHeight="20.100000000000001" customHeight="1" x14ac:dyDescent="0.25"/>
  <cols>
    <col min="1" max="1" width="1.7109375" style="2" customWidth="1"/>
    <col min="2" max="2" width="20.7109375" style="2" customWidth="1"/>
    <col min="3" max="3" width="10.7109375" style="2" customWidth="1"/>
    <col min="4" max="34" width="9.140625" style="2"/>
    <col min="35" max="35" width="5.7109375" style="2" customWidth="1"/>
    <col min="36" max="16384" width="9.140625" style="2"/>
  </cols>
  <sheetData>
    <row r="1" spans="1:35" ht="9.9499999999999993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ht="20.100000000000001" customHeight="1" x14ac:dyDescent="0.25">
      <c r="A2" s="1"/>
      <c r="B2" s="80" t="s">
        <v>86</v>
      </c>
      <c r="C2" s="80"/>
      <c r="D2" s="80"/>
      <c r="E2" s="80"/>
      <c r="F2" s="80"/>
      <c r="G2" s="8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20.100000000000001" customHeight="1" x14ac:dyDescent="0.25">
      <c r="A3" s="1"/>
      <c r="B3" s="80"/>
      <c r="C3" s="80"/>
      <c r="D3" s="80"/>
      <c r="E3" s="80"/>
      <c r="F3" s="80"/>
      <c r="G3" s="8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ht="9.9499999999999993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</row>
    <row r="6" spans="1:35" ht="24.95" customHeight="1" x14ac:dyDescent="0.25">
      <c r="B6" s="28" t="s">
        <v>36</v>
      </c>
      <c r="C6" s="23" t="s">
        <v>52</v>
      </c>
      <c r="D6" s="23" t="s">
        <v>53</v>
      </c>
      <c r="E6" s="23" t="s">
        <v>54</v>
      </c>
      <c r="F6" s="23" t="s">
        <v>55</v>
      </c>
      <c r="G6" s="23" t="s">
        <v>56</v>
      </c>
      <c r="H6" s="23" t="s">
        <v>57</v>
      </c>
      <c r="I6" s="23" t="s">
        <v>58</v>
      </c>
      <c r="J6" s="23" t="s">
        <v>59</v>
      </c>
      <c r="K6" s="23" t="s">
        <v>60</v>
      </c>
      <c r="L6" s="23" t="s">
        <v>61</v>
      </c>
      <c r="M6" s="23" t="s">
        <v>62</v>
      </c>
      <c r="N6" s="23" t="s">
        <v>63</v>
      </c>
      <c r="O6" s="23" t="s">
        <v>64</v>
      </c>
      <c r="P6" s="23" t="s">
        <v>65</v>
      </c>
      <c r="Q6" s="23" t="s">
        <v>66</v>
      </c>
      <c r="R6" s="23" t="s">
        <v>67</v>
      </c>
      <c r="S6" s="23" t="s">
        <v>68</v>
      </c>
      <c r="T6" s="23" t="s">
        <v>69</v>
      </c>
      <c r="U6" s="23" t="s">
        <v>70</v>
      </c>
      <c r="V6" s="23" t="s">
        <v>71</v>
      </c>
      <c r="W6" s="23" t="s">
        <v>72</v>
      </c>
      <c r="X6" s="23" t="s">
        <v>73</v>
      </c>
      <c r="Y6" s="23" t="s">
        <v>74</v>
      </c>
      <c r="Z6" s="23" t="s">
        <v>75</v>
      </c>
      <c r="AA6" s="23" t="s">
        <v>76</v>
      </c>
      <c r="AB6" s="23" t="s">
        <v>77</v>
      </c>
      <c r="AC6" s="23" t="s">
        <v>78</v>
      </c>
      <c r="AD6" s="23" t="s">
        <v>79</v>
      </c>
      <c r="AE6" s="23" t="s">
        <v>80</v>
      </c>
      <c r="AF6" s="23" t="s">
        <v>81</v>
      </c>
      <c r="AG6" s="23" t="s">
        <v>82</v>
      </c>
      <c r="AH6" s="23" t="s">
        <v>83</v>
      </c>
    </row>
    <row r="7" spans="1:35" ht="24.95" customHeight="1" x14ac:dyDescent="0.25">
      <c r="B7" s="26" t="str">
        <f>RendaOk[[#This Row],[Renda]]</f>
        <v>Salário</v>
      </c>
      <c r="C7" s="25">
        <f>SUM(TabRenda2[[#This Row],[Dia 1]:[Dia 31]])</f>
        <v>2000</v>
      </c>
      <c r="D7" s="24"/>
      <c r="E7" s="24"/>
      <c r="F7" s="24"/>
      <c r="G7" s="24"/>
      <c r="H7" s="24">
        <v>2000</v>
      </c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</row>
    <row r="8" spans="1:35" ht="24.95" customHeight="1" x14ac:dyDescent="0.25">
      <c r="B8" s="26" t="str">
        <f>RendaOk[[#This Row],[Renda]]</f>
        <v>Bônus</v>
      </c>
      <c r="C8" s="25">
        <f>SUM(TabRenda2[[#This Row],[Dia 1]:[Dia 31]])</f>
        <v>0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</row>
    <row r="9" spans="1:35" ht="24.95" customHeight="1" x14ac:dyDescent="0.25">
      <c r="B9" s="26" t="str">
        <f>RendaOk[[#This Row],[Renda]]</f>
        <v>Ajuda</v>
      </c>
      <c r="C9" s="25">
        <f>SUM(TabRenda2[[#This Row],[Dia 1]:[Dia 31]])</f>
        <v>500</v>
      </c>
      <c r="D9" s="24"/>
      <c r="E9" s="24"/>
      <c r="F9" s="24"/>
      <c r="G9" s="24"/>
      <c r="H9" s="24">
        <v>500</v>
      </c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</row>
    <row r="10" spans="1:35" ht="24.95" customHeight="1" x14ac:dyDescent="0.25">
      <c r="B10" s="26" t="str">
        <f>RendaOk[[#This Row],[Renda]]</f>
        <v>Empréstimo</v>
      </c>
      <c r="C10" s="25">
        <f>SUM(TabRenda2[[#This Row],[Dia 1]:[Dia 31]])</f>
        <v>0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</row>
    <row r="11" spans="1:35" ht="24.95" customHeight="1" x14ac:dyDescent="0.25">
      <c r="B11" s="34" t="s">
        <v>52</v>
      </c>
      <c r="C11" s="33">
        <f>SUBTOTAL(109,TabRenda2[Total])</f>
        <v>2500</v>
      </c>
      <c r="D11" s="33"/>
      <c r="E11" s="33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</row>
  </sheetData>
  <sheetProtection sort="0" autoFilter="0"/>
  <mergeCells count="1">
    <mergeCell ref="B2:G3"/>
  </mergeCell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E01B-B0A1-43F6-905A-B4CF4897D732}">
  <sheetPr>
    <tabColor theme="8" tint="0.59999389629810485"/>
  </sheetPr>
  <dimension ref="A1:AI29"/>
  <sheetViews>
    <sheetView showGridLines="0" zoomScaleNormal="100" workbookViewId="0">
      <selection activeCell="E9" sqref="E9"/>
    </sheetView>
  </sheetViews>
  <sheetFormatPr defaultColWidth="9.140625" defaultRowHeight="20.100000000000001" customHeight="1" x14ac:dyDescent="0.25"/>
  <cols>
    <col min="1" max="1" width="1.7109375" style="2" customWidth="1"/>
    <col min="2" max="2" width="20.7109375" style="2" customWidth="1"/>
    <col min="3" max="3" width="10.7109375" style="2" customWidth="1"/>
    <col min="4" max="34" width="9.140625" style="2"/>
    <col min="35" max="35" width="5.7109375" style="2" customWidth="1"/>
    <col min="36" max="16384" width="9.140625" style="2"/>
  </cols>
  <sheetData>
    <row r="1" spans="1:35" ht="9.9499999999999993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ht="20.100000000000001" customHeight="1" x14ac:dyDescent="0.25">
      <c r="A2" s="1"/>
      <c r="B2" s="80" t="s">
        <v>85</v>
      </c>
      <c r="C2" s="80"/>
      <c r="D2" s="80"/>
      <c r="E2" s="80"/>
      <c r="F2" s="80"/>
      <c r="G2" s="8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20.100000000000001" customHeight="1" x14ac:dyDescent="0.25">
      <c r="A3" s="1"/>
      <c r="B3" s="80"/>
      <c r="C3" s="80"/>
      <c r="D3" s="80"/>
      <c r="E3" s="80"/>
      <c r="F3" s="80"/>
      <c r="G3" s="8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ht="9.9499999999999993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</row>
    <row r="6" spans="1:35" ht="24.95" customHeight="1" x14ac:dyDescent="0.25">
      <c r="B6" s="29" t="s">
        <v>43</v>
      </c>
      <c r="C6" s="30" t="s">
        <v>52</v>
      </c>
      <c r="D6" s="30" t="s">
        <v>53</v>
      </c>
      <c r="E6" s="30" t="s">
        <v>54</v>
      </c>
      <c r="F6" s="30" t="s">
        <v>55</v>
      </c>
      <c r="G6" s="30" t="s">
        <v>56</v>
      </c>
      <c r="H6" s="30" t="s">
        <v>57</v>
      </c>
      <c r="I6" s="30" t="s">
        <v>58</v>
      </c>
      <c r="J6" s="30" t="s">
        <v>59</v>
      </c>
      <c r="K6" s="30" t="s">
        <v>60</v>
      </c>
      <c r="L6" s="30" t="s">
        <v>61</v>
      </c>
      <c r="M6" s="30" t="s">
        <v>62</v>
      </c>
      <c r="N6" s="30" t="s">
        <v>63</v>
      </c>
      <c r="O6" s="30" t="s">
        <v>64</v>
      </c>
      <c r="P6" s="30" t="s">
        <v>65</v>
      </c>
      <c r="Q6" s="30" t="s">
        <v>66</v>
      </c>
      <c r="R6" s="30" t="s">
        <v>67</v>
      </c>
      <c r="S6" s="30" t="s">
        <v>68</v>
      </c>
      <c r="T6" s="30" t="s">
        <v>69</v>
      </c>
      <c r="U6" s="30" t="s">
        <v>70</v>
      </c>
      <c r="V6" s="30" t="s">
        <v>71</v>
      </c>
      <c r="W6" s="30" t="s">
        <v>72</v>
      </c>
      <c r="X6" s="30" t="s">
        <v>73</v>
      </c>
      <c r="Y6" s="30" t="s">
        <v>74</v>
      </c>
      <c r="Z6" s="30" t="s">
        <v>75</v>
      </c>
      <c r="AA6" s="30" t="s">
        <v>76</v>
      </c>
      <c r="AB6" s="30" t="s">
        <v>77</v>
      </c>
      <c r="AC6" s="30" t="s">
        <v>78</v>
      </c>
      <c r="AD6" s="30" t="s">
        <v>79</v>
      </c>
      <c r="AE6" s="30" t="s">
        <v>80</v>
      </c>
      <c r="AF6" s="30" t="s">
        <v>81</v>
      </c>
      <c r="AG6" s="30" t="s">
        <v>82</v>
      </c>
      <c r="AH6" s="30" t="s">
        <v>83</v>
      </c>
    </row>
    <row r="7" spans="1:35" ht="24.95" customHeight="1" x14ac:dyDescent="0.25">
      <c r="B7" s="26" t="str">
        <f>DespesasOk[[#This Row],[Despesas]]</f>
        <v>Alimentação</v>
      </c>
      <c r="C7" s="25">
        <f>SUM(TabDespesa2[[#This Row],[Dia 1]:[Dia 31]])</f>
        <v>1000</v>
      </c>
      <c r="D7" s="24">
        <v>1000</v>
      </c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</row>
    <row r="8" spans="1:35" ht="24.95" customHeight="1" x14ac:dyDescent="0.25">
      <c r="B8" s="26" t="str">
        <f>DespesasOk[[#This Row],[Despesas]]</f>
        <v>Animais</v>
      </c>
      <c r="C8" s="25">
        <f>SUM(TabDespesa2[[#This Row],[Dia 1]:[Dia 31]])</f>
        <v>200</v>
      </c>
      <c r="D8" s="24">
        <v>200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</row>
    <row r="9" spans="1:35" ht="24.95" customHeight="1" x14ac:dyDescent="0.25">
      <c r="B9" s="26" t="str">
        <f>DespesasOk[[#This Row],[Despesas]]</f>
        <v>Cuidados Pessoais</v>
      </c>
      <c r="C9" s="25">
        <f>SUM(TabDespesa2[[#This Row],[Dia 1]:[Dia 31]])</f>
        <v>10</v>
      </c>
      <c r="D9" s="24">
        <v>10</v>
      </c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</row>
    <row r="10" spans="1:35" ht="24.95" customHeight="1" x14ac:dyDescent="0.25">
      <c r="B10" s="26" t="str">
        <f>DespesasOk[[#This Row],[Despesas]]</f>
        <v>Despesas pessoais</v>
      </c>
      <c r="C10" s="25">
        <f>SUM(TabDespesa2[[#This Row],[Dia 1]:[Dia 31]])</f>
        <v>70</v>
      </c>
      <c r="D10" s="24">
        <v>70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</row>
    <row r="11" spans="1:35" ht="24.95" customHeight="1" x14ac:dyDescent="0.25">
      <c r="B11" s="26" t="str">
        <f>DespesasOk[[#This Row],[Despesas]]</f>
        <v>Dívidas</v>
      </c>
      <c r="C11" s="25">
        <f>SUM(TabDespesa2[[#This Row],[Dia 1]:[Dia 31]])</f>
        <v>150</v>
      </c>
      <c r="D11" s="24">
        <v>150</v>
      </c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</row>
    <row r="12" spans="1:35" ht="24.95" customHeight="1" x14ac:dyDescent="0.25">
      <c r="B12" s="27" t="str">
        <f>DespesasOk[[#This Row],[Despesas]]</f>
        <v>Educação</v>
      </c>
      <c r="C12" s="25">
        <f>SUM(TabDespesa2[[#This Row],[Dia 1]:[Dia 31]])</f>
        <v>0</v>
      </c>
      <c r="D12" s="24">
        <v>0</v>
      </c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</row>
    <row r="13" spans="1:35" ht="24.95" customHeight="1" x14ac:dyDescent="0.25">
      <c r="B13" s="27" t="str">
        <f>DespesasOk[[#This Row],[Despesas]]</f>
        <v>Impostos e Taxas</v>
      </c>
      <c r="C13" s="25">
        <f>SUM(TabDespesa2[[#This Row],[Dia 1]:[Dia 31]])</f>
        <v>0</v>
      </c>
      <c r="D13" s="24">
        <v>0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</row>
    <row r="14" spans="1:35" ht="24.95" customHeight="1" x14ac:dyDescent="0.25">
      <c r="B14" s="27" t="str">
        <f>DespesasOk[[#This Row],[Despesas]]</f>
        <v>Moradia</v>
      </c>
      <c r="C14" s="25">
        <f>SUM(TabDespesa2[[#This Row],[Dia 1]:[Dia 31]])</f>
        <v>890</v>
      </c>
      <c r="D14" s="24">
        <v>890</v>
      </c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</row>
    <row r="15" spans="1:35" ht="24.95" customHeight="1" x14ac:dyDescent="0.25">
      <c r="B15" s="27" t="str">
        <f>DespesasOk[[#This Row],[Despesas]]</f>
        <v>Saúde</v>
      </c>
      <c r="C15" s="25">
        <f>SUM(TabDespesa2[[#This Row],[Dia 1]:[Dia 31]])</f>
        <v>20</v>
      </c>
      <c r="D15" s="24">
        <v>20</v>
      </c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</row>
    <row r="16" spans="1:35" ht="24.95" customHeight="1" x14ac:dyDescent="0.25">
      <c r="B16" s="27" t="str">
        <f>DespesasOk[[#This Row],[Despesas]]</f>
        <v>Telefonia</v>
      </c>
      <c r="C16" s="25">
        <f>SUM(TabDespesa2[[#This Row],[Dia 1]:[Dia 31]])</f>
        <v>50</v>
      </c>
      <c r="D16" s="24">
        <v>50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</row>
    <row r="17" spans="2:34" ht="24.95" customHeight="1" x14ac:dyDescent="0.25">
      <c r="B17" s="27" t="str">
        <f>DespesasOk[[#This Row],[Despesas]]</f>
        <v>Transporte</v>
      </c>
      <c r="C17" s="25">
        <f>SUM(TabDespesa2[[#This Row],[Dia 1]:[Dia 31]])</f>
        <v>0</v>
      </c>
      <c r="D17" s="24">
        <v>0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</row>
    <row r="18" spans="2:34" ht="24.95" customHeight="1" x14ac:dyDescent="0.25">
      <c r="B18" s="27" t="str">
        <f>DespesasOk[[#This Row],[Despesas]]</f>
        <v>Academia</v>
      </c>
      <c r="C18" s="25">
        <f>SUM(TabDespesa2[[#This Row],[Dia 1]:[Dia 31]])</f>
        <v>0</v>
      </c>
      <c r="D18" s="24">
        <v>0</v>
      </c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</row>
    <row r="19" spans="2:34" ht="24.95" customHeight="1" x14ac:dyDescent="0.25">
      <c r="B19" s="27" t="str">
        <f>DespesasOk[[#This Row],[Despesas]]</f>
        <v>Compras</v>
      </c>
      <c r="C19" s="25">
        <f>SUM(TabDespesa2[[#This Row],[Dia 1]:[Dia 31]])</f>
        <v>0</v>
      </c>
      <c r="D19" s="24">
        <v>0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</row>
    <row r="20" spans="2:34" ht="24.95" customHeight="1" x14ac:dyDescent="0.25">
      <c r="B20" s="27" t="str">
        <f>DespesasOk[[#This Row],[Despesas]]</f>
        <v>Netflix, Spotfy</v>
      </c>
      <c r="C20" s="25">
        <f>SUM(TabDespesa2[[#This Row],[Dia 1]:[Dia 31]])</f>
        <v>30</v>
      </c>
      <c r="D20" s="24">
        <v>30</v>
      </c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</row>
    <row r="21" spans="2:34" ht="24.95" customHeight="1" x14ac:dyDescent="0.25">
      <c r="B21" s="27" t="str">
        <f>DespesasOk[[#This Row],[Despesas]]</f>
        <v>Outros</v>
      </c>
      <c r="C21" s="25">
        <f>SUM(TabDespesa2[[#This Row],[Dia 1]:[Dia 31]])</f>
        <v>0</v>
      </c>
      <c r="D21" s="24">
        <v>0</v>
      </c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</row>
    <row r="22" spans="2:34" ht="24.95" customHeight="1" x14ac:dyDescent="0.25">
      <c r="B22" s="27" t="str">
        <f>DespesasOk[[#This Row],[Despesas]]</f>
        <v>Presentes</v>
      </c>
      <c r="C22" s="25">
        <f>SUM(TabDespesa2[[#This Row],[Dia 1]:[Dia 31]])</f>
        <v>0</v>
      </c>
      <c r="D22" s="24">
        <v>0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</row>
    <row r="23" spans="2:34" ht="24.95" customHeight="1" x14ac:dyDescent="0.25">
      <c r="B23" s="34" t="s">
        <v>52</v>
      </c>
      <c r="C23" s="33">
        <f>SUBTOTAL(109,TabDespesa2[Total])</f>
        <v>2420</v>
      </c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>
        <f>SUBTOTAL(103,TabDespesa2[Dia 31])</f>
        <v>0</v>
      </c>
    </row>
    <row r="24" spans="2:34" ht="20.100000000000001" customHeight="1" x14ac:dyDescent="0.25">
      <c r="B24" s="22"/>
    </row>
    <row r="25" spans="2:34" ht="20.100000000000001" customHeight="1" x14ac:dyDescent="0.25">
      <c r="B25" s="22"/>
    </row>
    <row r="26" spans="2:34" ht="20.100000000000001" customHeight="1" x14ac:dyDescent="0.25">
      <c r="B26" s="22"/>
    </row>
    <row r="27" spans="2:34" ht="20.100000000000001" customHeight="1" x14ac:dyDescent="0.25">
      <c r="B27" s="22"/>
    </row>
    <row r="28" spans="2:34" ht="20.100000000000001" customHeight="1" x14ac:dyDescent="0.25">
      <c r="B28" s="22"/>
    </row>
    <row r="29" spans="2:34" ht="20.100000000000001" customHeight="1" x14ac:dyDescent="0.25">
      <c r="B29" s="22"/>
    </row>
  </sheetData>
  <sheetProtection sort="0" autoFilter="0"/>
  <mergeCells count="1">
    <mergeCell ref="B2:G3"/>
  </mergeCells>
  <phoneticPr fontId="2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Recado</vt:lpstr>
      <vt:lpstr>Roteiro</vt:lpstr>
      <vt:lpstr>Agrupamento</vt:lpstr>
      <vt:lpstr>Lev-Renda</vt:lpstr>
      <vt:lpstr>Lev-Despesas</vt:lpstr>
      <vt:lpstr>Projeção</vt:lpstr>
      <vt:lpstr>Agrupamento-Ok</vt:lpstr>
      <vt:lpstr>LevantamentoR-Ok</vt:lpstr>
      <vt:lpstr>LevantamentoD-Ok</vt:lpstr>
      <vt:lpstr>Projeção-Ok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Terra</dc:creator>
  <cp:lastModifiedBy>Thiago Terra</cp:lastModifiedBy>
  <dcterms:created xsi:type="dcterms:W3CDTF">2019-12-17T18:36:58Z</dcterms:created>
  <dcterms:modified xsi:type="dcterms:W3CDTF">2020-04-13T17:21:21Z</dcterms:modified>
</cp:coreProperties>
</file>