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G:\Meu Drive\01. PLUS DO MEU ESCRITÓRIO\PLUS OFFLINE\4. DOCS E PLANILHAS PADRÃO\"/>
    </mc:Choice>
  </mc:AlternateContent>
  <xr:revisionPtr revIDLastSave="0" documentId="13_ncr:1_{00AD681C-E97D-4D04-BB6F-C9CF32C311E4}" xr6:coauthVersionLast="47" xr6:coauthVersionMax="47" xr10:uidLastSave="{00000000-0000-0000-0000-000000000000}"/>
  <bookViews>
    <workbookView xWindow="-108" yWindow="-108" windowWidth="23256" windowHeight="13176" tabRatio="598" xr2:uid="{00000000-000D-0000-FFFF-FFFF00000000}"/>
  </bookViews>
  <sheets>
    <sheet name="Estimativa Valor Proj Insta (2" sheetId="10" r:id="rId1"/>
    <sheet name="Estimativa Valor Proj Instal " sheetId="9" r:id="rId2"/>
  </sheets>
  <definedNames>
    <definedName name="_xlnm.Print_Area" localSheetId="0">'Estimativa Valor Proj Insta (2'!$A$17:$H$122</definedName>
    <definedName name="_xlnm.Print_Area" localSheetId="1">'Estimativa Valor Proj Instal '!$A$13:$H$102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0" l="1"/>
  <c r="D41" i="10"/>
  <c r="D33" i="10"/>
  <c r="D32" i="10"/>
  <c r="D28" i="10"/>
  <c r="D27" i="10"/>
  <c r="D25" i="10"/>
  <c r="D21" i="10"/>
  <c r="D20" i="10"/>
  <c r="D37" i="10"/>
  <c r="G8" i="10"/>
  <c r="G10" i="10"/>
  <c r="G11" i="10"/>
  <c r="G12" i="10"/>
  <c r="G13" i="10"/>
  <c r="G14" i="10"/>
  <c r="E56" i="10"/>
  <c r="E60" i="10" s="1"/>
  <c r="D83" i="10"/>
  <c r="D102" i="10"/>
  <c r="F76" i="10"/>
  <c r="E55" i="10"/>
  <c r="E54" i="10"/>
  <c r="E53" i="10"/>
  <c r="E52" i="10"/>
  <c r="D64" i="10"/>
  <c r="D63" i="10"/>
  <c r="G15" i="10" l="1"/>
  <c r="D60" i="10"/>
  <c r="E62" i="10" l="1"/>
  <c r="F122" i="10" l="1"/>
  <c r="F121" i="10"/>
  <c r="H121" i="10" s="1"/>
  <c r="F120" i="10"/>
  <c r="H120" i="10" s="1"/>
  <c r="F119" i="10"/>
  <c r="H119" i="10" s="1"/>
  <c r="F118" i="10"/>
  <c r="H118" i="10" s="1"/>
  <c r="F117" i="10"/>
  <c r="H117" i="10" s="1"/>
  <c r="F116" i="10"/>
  <c r="G116" i="10" s="1"/>
  <c r="H116" i="10" s="1"/>
  <c r="F115" i="10"/>
  <c r="E113" i="10"/>
  <c r="E114" i="10" s="1"/>
  <c r="F114" i="10" s="1"/>
  <c r="D113" i="10"/>
  <c r="F108" i="10"/>
  <c r="E107" i="10"/>
  <c r="F107" i="10" s="1"/>
  <c r="D106" i="10"/>
  <c r="D105" i="10"/>
  <c r="D104" i="10"/>
  <c r="D103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2" i="10"/>
  <c r="E76" i="10"/>
  <c r="F75" i="10"/>
  <c r="E75" i="10"/>
  <c r="F74" i="10"/>
  <c r="E74" i="10"/>
  <c r="F73" i="10"/>
  <c r="E73" i="10"/>
  <c r="F72" i="10"/>
  <c r="E72" i="10"/>
  <c r="E71" i="10"/>
  <c r="E70" i="10"/>
  <c r="E69" i="10"/>
  <c r="F46" i="10"/>
  <c r="G46" i="10" s="1"/>
  <c r="D45" i="10"/>
  <c r="F43" i="10"/>
  <c r="G43" i="10" s="1"/>
  <c r="D42" i="10"/>
  <c r="D40" i="10"/>
  <c r="D39" i="10"/>
  <c r="D38" i="10"/>
  <c r="D36" i="10"/>
  <c r="D35" i="10"/>
  <c r="D34" i="10"/>
  <c r="D31" i="10"/>
  <c r="D30" i="10"/>
  <c r="D29" i="10"/>
  <c r="D26" i="10"/>
  <c r="D24" i="10"/>
  <c r="D23" i="10"/>
  <c r="D22" i="10"/>
  <c r="D19" i="10" l="1"/>
  <c r="G117" i="10"/>
  <c r="G120" i="10"/>
  <c r="G115" i="10"/>
  <c r="H115" i="10" s="1"/>
  <c r="G119" i="10"/>
  <c r="G121" i="10"/>
  <c r="G108" i="10"/>
  <c r="H108" i="10" s="1"/>
  <c r="E77" i="10"/>
  <c r="E81" i="10" s="1"/>
  <c r="F77" i="10"/>
  <c r="H43" i="10"/>
  <c r="F113" i="10"/>
  <c r="G114" i="10"/>
  <c r="H46" i="10"/>
  <c r="G107" i="10"/>
  <c r="H107" i="10" s="1"/>
  <c r="G118" i="10"/>
  <c r="G122" i="10"/>
  <c r="H122" i="10" s="1"/>
  <c r="F94" i="9"/>
  <c r="F93" i="9"/>
  <c r="E87" i="9"/>
  <c r="D85" i="9"/>
  <c r="D84" i="9"/>
  <c r="D39" i="9"/>
  <c r="D38" i="9"/>
  <c r="D83" i="9"/>
  <c r="D42" i="9"/>
  <c r="D37" i="9"/>
  <c r="F40" i="9"/>
  <c r="G40" i="9" s="1"/>
  <c r="D29" i="9"/>
  <c r="D72" i="9"/>
  <c r="D75" i="9"/>
  <c r="D74" i="9"/>
  <c r="D73" i="9"/>
  <c r="D41" i="9"/>
  <c r="F96" i="9"/>
  <c r="G96" i="9" s="1"/>
  <c r="F97" i="9"/>
  <c r="G97" i="9" s="1"/>
  <c r="F98" i="9"/>
  <c r="H98" i="9" s="1"/>
  <c r="F99" i="9"/>
  <c r="G99" i="9" s="1"/>
  <c r="D34" i="9"/>
  <c r="D17" i="9"/>
  <c r="F100" i="9"/>
  <c r="D86" i="9"/>
  <c r="D80" i="9"/>
  <c r="F52" i="9"/>
  <c r="F53" i="9"/>
  <c r="F54" i="9"/>
  <c r="E98" i="10" l="1"/>
  <c r="F98" i="10" s="1"/>
  <c r="G98" i="10" s="1"/>
  <c r="H98" i="10" s="1"/>
  <c r="F81" i="10"/>
  <c r="G81" i="10" s="1"/>
  <c r="H81" i="10" s="1"/>
  <c r="E91" i="10"/>
  <c r="F91" i="10" s="1"/>
  <c r="E102" i="10"/>
  <c r="F102" i="10" s="1"/>
  <c r="E84" i="10"/>
  <c r="E87" i="10" s="1"/>
  <c r="F87" i="10" s="1"/>
  <c r="E101" i="10"/>
  <c r="F101" i="10" s="1"/>
  <c r="G101" i="10" s="1"/>
  <c r="H101" i="10" s="1"/>
  <c r="E99" i="10"/>
  <c r="F99" i="10" s="1"/>
  <c r="G99" i="10" s="1"/>
  <c r="H99" i="10" s="1"/>
  <c r="E88" i="10"/>
  <c r="F88" i="10" s="1"/>
  <c r="G88" i="10" s="1"/>
  <c r="H88" i="10" s="1"/>
  <c r="E82" i="10"/>
  <c r="E94" i="10" s="1"/>
  <c r="F94" i="10" s="1"/>
  <c r="E63" i="10"/>
  <c r="F63" i="10" s="1"/>
  <c r="G63" i="10" s="1"/>
  <c r="H63" i="10" s="1"/>
  <c r="F62" i="10"/>
  <c r="E64" i="10"/>
  <c r="F64" i="10" s="1"/>
  <c r="G64" i="10" s="1"/>
  <c r="H64" i="10" s="1"/>
  <c r="E61" i="10"/>
  <c r="F61" i="10" s="1"/>
  <c r="E96" i="10"/>
  <c r="F96" i="10" s="1"/>
  <c r="G96" i="10" s="1"/>
  <c r="E85" i="10"/>
  <c r="E106" i="10" s="1"/>
  <c r="F106" i="10" s="1"/>
  <c r="E90" i="10"/>
  <c r="F90" i="10" s="1"/>
  <c r="G90" i="10" s="1"/>
  <c r="H90" i="10" s="1"/>
  <c r="E83" i="10"/>
  <c r="F83" i="10" s="1"/>
  <c r="E100" i="10"/>
  <c r="F100" i="10" s="1"/>
  <c r="G100" i="10" s="1"/>
  <c r="H100" i="10" s="1"/>
  <c r="E93" i="10"/>
  <c r="F93" i="10" s="1"/>
  <c r="G93" i="10" s="1"/>
  <c r="G113" i="10"/>
  <c r="G91" i="10"/>
  <c r="H91" i="10" s="1"/>
  <c r="G102" i="10"/>
  <c r="H102" i="10" s="1"/>
  <c r="H114" i="10"/>
  <c r="H113" i="10" s="1"/>
  <c r="G128" i="10" s="1"/>
  <c r="H40" i="9"/>
  <c r="H96" i="9"/>
  <c r="G98" i="9"/>
  <c r="H99" i="9"/>
  <c r="H97" i="9"/>
  <c r="G100" i="9"/>
  <c r="H100" i="9" s="1"/>
  <c r="E52" i="9"/>
  <c r="E53" i="9"/>
  <c r="E54" i="9"/>
  <c r="E55" i="9"/>
  <c r="D82" i="9"/>
  <c r="D81" i="9"/>
  <c r="D79" i="9"/>
  <c r="D78" i="9"/>
  <c r="D77" i="9"/>
  <c r="D76" i="9"/>
  <c r="D71" i="9"/>
  <c r="D70" i="9"/>
  <c r="D69" i="9"/>
  <c r="D68" i="9"/>
  <c r="D67" i="9"/>
  <c r="D66" i="9"/>
  <c r="D65" i="9"/>
  <c r="D64" i="9"/>
  <c r="D63" i="9"/>
  <c r="D62" i="9"/>
  <c r="G61" i="10" l="1"/>
  <c r="F60" i="10"/>
  <c r="G62" i="10"/>
  <c r="H62" i="10" s="1"/>
  <c r="E95" i="10"/>
  <c r="F95" i="10" s="1"/>
  <c r="G95" i="10" s="1"/>
  <c r="H95" i="10" s="1"/>
  <c r="E89" i="10"/>
  <c r="F89" i="10" s="1"/>
  <c r="E104" i="10"/>
  <c r="F104" i="10" s="1"/>
  <c r="G104" i="10" s="1"/>
  <c r="H104" i="10" s="1"/>
  <c r="F84" i="10"/>
  <c r="E105" i="10"/>
  <c r="F105" i="10" s="1"/>
  <c r="G105" i="10" s="1"/>
  <c r="H105" i="10" s="1"/>
  <c r="E103" i="10"/>
  <c r="F103" i="10" s="1"/>
  <c r="G103" i="10" s="1"/>
  <c r="H103" i="10" s="1"/>
  <c r="E92" i="10"/>
  <c r="F92" i="10" s="1"/>
  <c r="G92" i="10" s="1"/>
  <c r="H92" i="10" s="1"/>
  <c r="F82" i="10"/>
  <c r="G82" i="10" s="1"/>
  <c r="E97" i="10"/>
  <c r="F97" i="10" s="1"/>
  <c r="G97" i="10" s="1"/>
  <c r="H97" i="10" s="1"/>
  <c r="E86" i="10"/>
  <c r="F86" i="10" s="1"/>
  <c r="G86" i="10" s="1"/>
  <c r="H86" i="10" s="1"/>
  <c r="F85" i="10"/>
  <c r="G85" i="10" s="1"/>
  <c r="H85" i="10" s="1"/>
  <c r="H93" i="10"/>
  <c r="H96" i="10"/>
  <c r="G87" i="10"/>
  <c r="H87" i="10" s="1"/>
  <c r="G83" i="10"/>
  <c r="H83" i="10" s="1"/>
  <c r="G106" i="10"/>
  <c r="H106" i="10" s="1"/>
  <c r="G94" i="10"/>
  <c r="H94" i="10" s="1"/>
  <c r="G84" i="10"/>
  <c r="H84" i="10" s="1"/>
  <c r="G89" i="10"/>
  <c r="H89" i="10" s="1"/>
  <c r="E5" i="9"/>
  <c r="E6" i="9"/>
  <c r="E7" i="9"/>
  <c r="E8" i="9"/>
  <c r="E9" i="9"/>
  <c r="D28" i="9"/>
  <c r="D27" i="9"/>
  <c r="F51" i="9"/>
  <c r="F56" i="9" s="1"/>
  <c r="E51" i="9"/>
  <c r="E50" i="9"/>
  <c r="E49" i="9"/>
  <c r="E48" i="9"/>
  <c r="G93" i="9"/>
  <c r="E91" i="9"/>
  <c r="E92" i="9" s="1"/>
  <c r="E3" i="9"/>
  <c r="F95" i="9"/>
  <c r="H95" i="9" s="1"/>
  <c r="D91" i="9"/>
  <c r="F88" i="9"/>
  <c r="F43" i="9"/>
  <c r="G43" i="9" s="1"/>
  <c r="D31" i="9"/>
  <c r="D18" i="9"/>
  <c r="D30" i="9"/>
  <c r="D33" i="9"/>
  <c r="D36" i="9"/>
  <c r="D22" i="9"/>
  <c r="D25" i="9"/>
  <c r="D19" i="9"/>
  <c r="D21" i="9"/>
  <c r="D23" i="9"/>
  <c r="D26" i="9"/>
  <c r="D35" i="9"/>
  <c r="D20" i="9"/>
  <c r="D24" i="9"/>
  <c r="D32" i="9"/>
  <c r="G60" i="10" l="1"/>
  <c r="H60" i="10" s="1"/>
  <c r="G126" i="10" s="1"/>
  <c r="H61" i="10"/>
  <c r="H82" i="10"/>
  <c r="D16" i="9"/>
  <c r="E10" i="9"/>
  <c r="E16" i="9" s="1"/>
  <c r="G88" i="9"/>
  <c r="H88" i="9" s="1"/>
  <c r="H43" i="9"/>
  <c r="E56" i="9"/>
  <c r="E61" i="9" s="1"/>
  <c r="H93" i="9"/>
  <c r="G94" i="9"/>
  <c r="H94" i="9" s="1"/>
  <c r="G95" i="9"/>
  <c r="D61" i="9"/>
  <c r="G127" i="10" l="1"/>
  <c r="E17" i="9"/>
  <c r="E34" i="9"/>
  <c r="F34" i="9" s="1"/>
  <c r="E22" i="9"/>
  <c r="F92" i="9"/>
  <c r="F91" i="9" s="1"/>
  <c r="E25" i="9"/>
  <c r="F25" i="9" s="1"/>
  <c r="E24" i="9"/>
  <c r="E35" i="9"/>
  <c r="F35" i="9" s="1"/>
  <c r="E36" i="9"/>
  <c r="F36" i="9" s="1"/>
  <c r="E19" i="9"/>
  <c r="E20" i="9"/>
  <c r="E81" i="9"/>
  <c r="F81" i="9" s="1"/>
  <c r="E82" i="9"/>
  <c r="F82" i="9" s="1"/>
  <c r="E80" i="9"/>
  <c r="F80" i="9" s="1"/>
  <c r="E78" i="9"/>
  <c r="F78" i="9" s="1"/>
  <c r="E68" i="9"/>
  <c r="F68" i="9" s="1"/>
  <c r="E64" i="9"/>
  <c r="E85" i="9" s="1"/>
  <c r="F85" i="9" s="1"/>
  <c r="E71" i="9"/>
  <c r="F71" i="9" s="1"/>
  <c r="E63" i="9"/>
  <c r="E62" i="9"/>
  <c r="E74" i="9" s="1"/>
  <c r="F74" i="9" s="1"/>
  <c r="G74" i="9" s="1"/>
  <c r="H74" i="9" s="1"/>
  <c r="E76" i="9"/>
  <c r="F76" i="9" s="1"/>
  <c r="E79" i="9"/>
  <c r="F79" i="9" s="1"/>
  <c r="E73" i="9"/>
  <c r="F73" i="9" s="1"/>
  <c r="E65" i="9"/>
  <c r="E70" i="9"/>
  <c r="F70" i="9" s="1"/>
  <c r="E84" i="9" l="1"/>
  <c r="F84" i="9" s="1"/>
  <c r="G84" i="9" s="1"/>
  <c r="H84" i="9" s="1"/>
  <c r="E75" i="9"/>
  <c r="F75" i="9" s="1"/>
  <c r="G75" i="9" s="1"/>
  <c r="H75" i="9" s="1"/>
  <c r="F22" i="9"/>
  <c r="G22" i="9" s="1"/>
  <c r="H22" i="9" s="1"/>
  <c r="E42" i="9"/>
  <c r="F42" i="9" s="1"/>
  <c r="G42" i="9" s="1"/>
  <c r="H42" i="9" s="1"/>
  <c r="F19" i="9"/>
  <c r="G19" i="9" s="1"/>
  <c r="H19" i="9" s="1"/>
  <c r="E39" i="9"/>
  <c r="F39" i="9" s="1"/>
  <c r="F17" i="9"/>
  <c r="E37" i="9"/>
  <c r="F37" i="9" s="1"/>
  <c r="G37" i="9" s="1"/>
  <c r="H37" i="9" s="1"/>
  <c r="G34" i="9"/>
  <c r="H34" i="9" s="1"/>
  <c r="F65" i="9"/>
  <c r="G65" i="9" s="1"/>
  <c r="H65" i="9" s="1"/>
  <c r="E86" i="9"/>
  <c r="F86" i="9" s="1"/>
  <c r="G86" i="9" s="1"/>
  <c r="H86" i="9" s="1"/>
  <c r="G85" i="9"/>
  <c r="H85" i="9" s="1"/>
  <c r="F20" i="9"/>
  <c r="G20" i="9" s="1"/>
  <c r="H20" i="9" s="1"/>
  <c r="E28" i="9"/>
  <c r="F28" i="9" s="1"/>
  <c r="F24" i="9"/>
  <c r="G24" i="9" s="1"/>
  <c r="H24" i="9" s="1"/>
  <c r="E27" i="9"/>
  <c r="F27" i="9" s="1"/>
  <c r="E32" i="9"/>
  <c r="E26" i="9" s="1"/>
  <c r="F26" i="9" s="1"/>
  <c r="G92" i="9"/>
  <c r="G91" i="9" s="1"/>
  <c r="E33" i="9"/>
  <c r="F33" i="9" s="1"/>
  <c r="G33" i="9" s="1"/>
  <c r="H33" i="9" s="1"/>
  <c r="E21" i="9"/>
  <c r="E29" i="9" s="1"/>
  <c r="F29" i="9" s="1"/>
  <c r="G29" i="9" s="1"/>
  <c r="H29" i="9" s="1"/>
  <c r="E30" i="9"/>
  <c r="F30" i="9" s="1"/>
  <c r="G30" i="9" s="1"/>
  <c r="H30" i="9" s="1"/>
  <c r="E23" i="9"/>
  <c r="F23" i="9" s="1"/>
  <c r="G23" i="9" s="1"/>
  <c r="H23" i="9" s="1"/>
  <c r="E18" i="9"/>
  <c r="G73" i="9"/>
  <c r="H73" i="9" s="1"/>
  <c r="G78" i="9"/>
  <c r="H78" i="9" s="1"/>
  <c r="G35" i="9"/>
  <c r="H35" i="9" s="1"/>
  <c r="G79" i="9"/>
  <c r="H79" i="9" s="1"/>
  <c r="G80" i="9"/>
  <c r="H80" i="9" s="1"/>
  <c r="G70" i="9"/>
  <c r="H70" i="9" s="1"/>
  <c r="G76" i="9"/>
  <c r="H76" i="9" s="1"/>
  <c r="E67" i="9"/>
  <c r="F67" i="9" s="1"/>
  <c r="F64" i="9"/>
  <c r="G82" i="9"/>
  <c r="H82" i="9" s="1"/>
  <c r="F63" i="9"/>
  <c r="E69" i="9"/>
  <c r="F69" i="9" s="1"/>
  <c r="E66" i="9"/>
  <c r="G36" i="9"/>
  <c r="H36" i="9" s="1"/>
  <c r="G25" i="9"/>
  <c r="H25" i="9" s="1"/>
  <c r="G71" i="9"/>
  <c r="H71" i="9" s="1"/>
  <c r="E83" i="9"/>
  <c r="F83" i="9" s="1"/>
  <c r="E72" i="9"/>
  <c r="F72" i="9" s="1"/>
  <c r="E77" i="9"/>
  <c r="F77" i="9" s="1"/>
  <c r="F62" i="9"/>
  <c r="G68" i="9"/>
  <c r="H68" i="9" s="1"/>
  <c r="G81" i="9"/>
  <c r="H81" i="9" s="1"/>
  <c r="F66" i="9" l="1"/>
  <c r="G66" i="9" s="1"/>
  <c r="H66" i="9" s="1"/>
  <c r="F87" i="9"/>
  <c r="F21" i="9"/>
  <c r="G21" i="9" s="1"/>
  <c r="H21" i="9" s="1"/>
  <c r="E41" i="9"/>
  <c r="F41" i="9" s="1"/>
  <c r="G41" i="9" s="1"/>
  <c r="H41" i="9" s="1"/>
  <c r="G17" i="9"/>
  <c r="F18" i="9"/>
  <c r="G18" i="9" s="1"/>
  <c r="H18" i="9" s="1"/>
  <c r="E38" i="9"/>
  <c r="F38" i="9" s="1"/>
  <c r="G39" i="9"/>
  <c r="H39" i="9" s="1"/>
  <c r="E31" i="9"/>
  <c r="F31" i="9" s="1"/>
  <c r="G31" i="9" s="1"/>
  <c r="H31" i="9" s="1"/>
  <c r="G28" i="9"/>
  <c r="H28" i="9" s="1"/>
  <c r="G27" i="9"/>
  <c r="H27" i="9" s="1"/>
  <c r="F32" i="9"/>
  <c r="G32" i="9" s="1"/>
  <c r="H32" i="9" s="1"/>
  <c r="H92" i="9"/>
  <c r="G72" i="9"/>
  <c r="H72" i="9" s="1"/>
  <c r="G62" i="9"/>
  <c r="H62" i="9" s="1"/>
  <c r="G69" i="9"/>
  <c r="H69" i="9" s="1"/>
  <c r="G67" i="9"/>
  <c r="H67" i="9" s="1"/>
  <c r="G26" i="9"/>
  <c r="H26" i="9" s="1"/>
  <c r="G83" i="9"/>
  <c r="H83" i="9" s="1"/>
  <c r="G77" i="9"/>
  <c r="H77" i="9" s="1"/>
  <c r="G63" i="9"/>
  <c r="H63" i="9" s="1"/>
  <c r="G64" i="9"/>
  <c r="H64" i="9" s="1"/>
  <c r="F61" i="9" l="1"/>
  <c r="F16" i="9"/>
  <c r="G87" i="9"/>
  <c r="H87" i="9" s="1"/>
  <c r="H61" i="9" s="1"/>
  <c r="H17" i="9"/>
  <c r="G38" i="9"/>
  <c r="H38" i="9" s="1"/>
  <c r="H91" i="9"/>
  <c r="G109" i="9" s="1"/>
  <c r="G108" i="9" l="1"/>
  <c r="G61" i="9"/>
  <c r="G16" i="9"/>
  <c r="H16" i="9"/>
  <c r="H105" i="9" s="1"/>
  <c r="H103" i="9" l="1"/>
  <c r="G107" i="9"/>
  <c r="E19" i="10" l="1"/>
  <c r="E29" i="10" l="1"/>
  <c r="F29" i="10" s="1"/>
  <c r="E37" i="10"/>
  <c r="F37" i="10" s="1"/>
  <c r="G37" i="10" s="1"/>
  <c r="H37" i="10" s="1"/>
  <c r="E23" i="10"/>
  <c r="E44" i="10" s="1"/>
  <c r="F44" i="10" s="1"/>
  <c r="E36" i="10"/>
  <c r="F36" i="10" s="1"/>
  <c r="G29" i="10"/>
  <c r="H29" i="10"/>
  <c r="G44" i="10"/>
  <c r="H44" i="10" s="1"/>
  <c r="G36" i="10"/>
  <c r="H36" i="10" s="1"/>
  <c r="F23" i="10"/>
  <c r="E32" i="10"/>
  <c r="F32" i="10" s="1"/>
  <c r="E31" i="10"/>
  <c r="F31" i="10" s="1"/>
  <c r="E28" i="10"/>
  <c r="F28" i="10" s="1"/>
  <c r="E27" i="10"/>
  <c r="F27" i="10" s="1"/>
  <c r="E30" i="10"/>
  <c r="F30" i="10" s="1"/>
  <c r="E21" i="10"/>
  <c r="F21" i="10" s="1"/>
  <c r="E35" i="10"/>
  <c r="F35" i="10" s="1"/>
  <c r="E26" i="10"/>
  <c r="F26" i="10" s="1"/>
  <c r="E25" i="10"/>
  <c r="F25" i="10" s="1"/>
  <c r="E24" i="10"/>
  <c r="E22" i="10"/>
  <c r="F22" i="10" s="1"/>
  <c r="E34" i="10"/>
  <c r="F34" i="10" s="1"/>
  <c r="E39" i="10"/>
  <c r="F39" i="10" s="1"/>
  <c r="E20" i="10"/>
  <c r="F20" i="10" s="1"/>
  <c r="E38" i="10"/>
  <c r="F38" i="10" s="1"/>
  <c r="E33" i="10"/>
  <c r="F33" i="10" s="1"/>
  <c r="F19" i="10"/>
  <c r="E42" i="10"/>
  <c r="F42" i="10" s="1"/>
  <c r="E41" i="10"/>
  <c r="F41" i="10" s="1"/>
  <c r="E40" i="10"/>
  <c r="F40" i="10" s="1"/>
  <c r="G34" i="10" l="1"/>
  <c r="H34" i="10" s="1"/>
  <c r="G27" i="10"/>
  <c r="H27" i="10" s="1"/>
  <c r="G32" i="10"/>
  <c r="H32" i="10" s="1"/>
  <c r="G25" i="10"/>
  <c r="H25" i="10" s="1"/>
  <c r="G30" i="10"/>
  <c r="H30" i="10" s="1"/>
  <c r="G31" i="10"/>
  <c r="H31" i="10" s="1"/>
  <c r="G40" i="10"/>
  <c r="H40" i="10" s="1"/>
  <c r="G33" i="10"/>
  <c r="H33" i="10" s="1"/>
  <c r="G20" i="10"/>
  <c r="H20" i="10" s="1"/>
  <c r="G26" i="10"/>
  <c r="H26" i="10" s="1"/>
  <c r="G35" i="10"/>
  <c r="H35" i="10" s="1"/>
  <c r="G38" i="10"/>
  <c r="H38" i="10" s="1"/>
  <c r="G39" i="10"/>
  <c r="H39" i="10" s="1"/>
  <c r="G23" i="10"/>
  <c r="H23" i="10" s="1"/>
  <c r="F24" i="10"/>
  <c r="E45" i="10"/>
  <c r="F45" i="10" s="1"/>
  <c r="G42" i="10"/>
  <c r="H42" i="10" s="1"/>
  <c r="G28" i="10"/>
  <c r="H28" i="10" s="1"/>
  <c r="G22" i="10"/>
  <c r="H22" i="10" s="1"/>
  <c r="G41" i="10"/>
  <c r="H41" i="10" s="1"/>
  <c r="G21" i="10"/>
  <c r="H21" i="10" s="1"/>
  <c r="G19" i="10"/>
  <c r="H19" i="10" s="1"/>
  <c r="G125" i="10" s="1"/>
  <c r="G130" i="10" s="1"/>
  <c r="G24" i="10" l="1"/>
  <c r="H24" i="10" s="1"/>
  <c r="G45" i="10"/>
  <c r="H45" i="10" s="1"/>
</calcChain>
</file>

<file path=xl/sharedStrings.xml><?xml version="1.0" encoding="utf-8"?>
<sst xmlns="http://schemas.openxmlformats.org/spreadsheetml/2006/main" count="458" uniqueCount="179">
  <si>
    <t>NÍVEL</t>
  </si>
  <si>
    <t xml:space="preserve">DESCRIÇÃO </t>
  </si>
  <si>
    <t>ADICIONAL COMPLEX.</t>
  </si>
  <si>
    <t>SELEÇÃO  1 OU 0</t>
  </si>
  <si>
    <t>VALOR ADICIONADO</t>
  </si>
  <si>
    <t>2 pavimentos</t>
  </si>
  <si>
    <t>3 pavimentos</t>
  </si>
  <si>
    <t>Possui piscina</t>
  </si>
  <si>
    <t>CONTAGEM</t>
  </si>
  <si>
    <t xml:space="preserve">Cliente: </t>
  </si>
  <si>
    <t>CLIENTE</t>
  </si>
  <si>
    <t xml:space="preserve">Projeto: </t>
  </si>
  <si>
    <t>Etapas</t>
  </si>
  <si>
    <t xml:space="preserve">Descrição </t>
  </si>
  <si>
    <t>Nº Pontos</t>
  </si>
  <si>
    <t>Valor por ponto</t>
  </si>
  <si>
    <t xml:space="preserve">Valor total custo  </t>
  </si>
  <si>
    <t>Valor total da Etapa</t>
  </si>
  <si>
    <t>Projeto Elétrico</t>
  </si>
  <si>
    <t>Quantidade</t>
  </si>
  <si>
    <t>1.1</t>
  </si>
  <si>
    <t>Quartos</t>
  </si>
  <si>
    <t>1.2</t>
  </si>
  <si>
    <t>Closet</t>
  </si>
  <si>
    <t>1.3</t>
  </si>
  <si>
    <t>Banheiros</t>
  </si>
  <si>
    <t>1.4</t>
  </si>
  <si>
    <t>Sala de TV</t>
  </si>
  <si>
    <t>1.5</t>
  </si>
  <si>
    <t>Sala de Estar</t>
  </si>
  <si>
    <t>1.6</t>
  </si>
  <si>
    <t>Escritório</t>
  </si>
  <si>
    <t>1.7</t>
  </si>
  <si>
    <t>Circulaçao</t>
  </si>
  <si>
    <t>1.8</t>
  </si>
  <si>
    <t>Cozinha</t>
  </si>
  <si>
    <t>1.9</t>
  </si>
  <si>
    <t>Área de Serviço</t>
  </si>
  <si>
    <t>1.10</t>
  </si>
  <si>
    <t>Depósito</t>
  </si>
  <si>
    <t>1.11</t>
  </si>
  <si>
    <t>Churrasqueira</t>
  </si>
  <si>
    <t>1.12</t>
  </si>
  <si>
    <t>Varanda</t>
  </si>
  <si>
    <t>1.13</t>
  </si>
  <si>
    <t>Sacada</t>
  </si>
  <si>
    <t>1.14</t>
  </si>
  <si>
    <t>Pavimentos  de Escada</t>
  </si>
  <si>
    <t>1.15</t>
  </si>
  <si>
    <t>Área de Varal</t>
  </si>
  <si>
    <t>1.16</t>
  </si>
  <si>
    <t>Piscina</t>
  </si>
  <si>
    <t>1.17</t>
  </si>
  <si>
    <t>Pranchas</t>
  </si>
  <si>
    <t>não usar</t>
  </si>
  <si>
    <t>Instalações Hidráulicas e Sanitárias</t>
  </si>
  <si>
    <t>Projeto Hidrossanitátio</t>
  </si>
  <si>
    <t>Lavabo</t>
  </si>
  <si>
    <t>Banho AF - 1 Chuveiro</t>
  </si>
  <si>
    <t>Banho AF - 2 Chuveiros</t>
  </si>
  <si>
    <t>Banho AF+AQ - 1 Chuveiro</t>
  </si>
  <si>
    <t>Banho AF+AQ - 1 Chu + 1 Pia AQ</t>
  </si>
  <si>
    <t>Banho AF+AQ - 1 Chu + 2 Pias AQ</t>
  </si>
  <si>
    <t>Banho AF+AQ - 2 Chuveiros</t>
  </si>
  <si>
    <t>Banho AF+AQ - 2 Chu - 2 Pias AQ</t>
  </si>
  <si>
    <t>Banheira</t>
  </si>
  <si>
    <t>Cozinha AF</t>
  </si>
  <si>
    <t>Cozinha AF+AQ</t>
  </si>
  <si>
    <t>Área de Serviços</t>
  </si>
  <si>
    <t>Churrasqueira AF</t>
  </si>
  <si>
    <t>Churrasqueira AF+AQ</t>
  </si>
  <si>
    <t>Reservatório Inferior</t>
  </si>
  <si>
    <t>Reservatório Superior</t>
  </si>
  <si>
    <t>Fossa e Sumidouro</t>
  </si>
  <si>
    <t>1.18</t>
  </si>
  <si>
    <t>Hidrômetro</t>
  </si>
  <si>
    <t>1.19</t>
  </si>
  <si>
    <t>Instalações Pluviais</t>
  </si>
  <si>
    <t>Área (m²)</t>
  </si>
  <si>
    <t>Valor por m²/ponto</t>
  </si>
  <si>
    <t>Finalização</t>
  </si>
  <si>
    <t>Contribuição de Telhados</t>
  </si>
  <si>
    <t>Caixas de Areia</t>
  </si>
  <si>
    <t>VALOR PARCIAL</t>
  </si>
  <si>
    <t>VALOR TOTAL</t>
  </si>
  <si>
    <t>PLUVIAL</t>
  </si>
  <si>
    <r>
      <t xml:space="preserve">Impostos Simples </t>
    </r>
    <r>
      <rPr>
        <sz val="11"/>
        <color indexed="8"/>
        <rFont val="Arial"/>
        <family val="2"/>
      </rPr>
      <t xml:space="preserve">Tributação de 0% </t>
    </r>
  </si>
  <si>
    <t>HIDROSSANIT.</t>
  </si>
  <si>
    <t>Iluminação de piscina</t>
  </si>
  <si>
    <t>TUEs</t>
  </si>
  <si>
    <t>Panos de telhados</t>
  </si>
  <si>
    <t>Quantidade de tubos de quedas</t>
  </si>
  <si>
    <t>COMPLEXIDADE DO PROJETO ELÉTRICO</t>
  </si>
  <si>
    <t>COMPLEXIDADE DOS PROJETOS HIDROSSAN. E PLUVIAL</t>
  </si>
  <si>
    <t>PLANILHA DE ESTIMATIVA DOS PROJETOS DE INSTALAÇÕES ELÉTRICAS</t>
  </si>
  <si>
    <t xml:space="preserve">Instalações Elétricas </t>
  </si>
  <si>
    <t xml:space="preserve">Garagem </t>
  </si>
  <si>
    <t>Iluminação de jardim</t>
  </si>
  <si>
    <t>VALOR TOTAL DO PROJETO ELÉTRICO</t>
  </si>
  <si>
    <t>VALOR TOTAL DO PROJETO HIDROSSANITÁRIO</t>
  </si>
  <si>
    <t>VALOR TOTAL DO PROJETO PLUVIAL</t>
  </si>
  <si>
    <t>TUE (1 a 5)</t>
  </si>
  <si>
    <t>TUE (6 a 10)</t>
  </si>
  <si>
    <t>TUE (11 a 15)</t>
  </si>
  <si>
    <t>TUE (16 a 20)</t>
  </si>
  <si>
    <t>TUE (21 a 25)</t>
  </si>
  <si>
    <t>1 Lateral bloqueada</t>
  </si>
  <si>
    <t>2 Laterais bloqueadas</t>
  </si>
  <si>
    <t>Fundo bloqueado</t>
  </si>
  <si>
    <t>Frente bloqueada</t>
  </si>
  <si>
    <t>Reforma ou estrutural 100% executado</t>
  </si>
  <si>
    <t>Reaproveitamento de água pluvial com bomba</t>
  </si>
  <si>
    <t>Boiler e placa solar</t>
  </si>
  <si>
    <t>Pressurizador</t>
  </si>
  <si>
    <t>Caixas de inspeção</t>
  </si>
  <si>
    <t>Aquecedor de passagem</t>
  </si>
  <si>
    <t>1.20</t>
  </si>
  <si>
    <t>1.21</t>
  </si>
  <si>
    <t>Ático</t>
  </si>
  <si>
    <t xml:space="preserve">Boiler </t>
  </si>
  <si>
    <t>Pressurizadores</t>
  </si>
  <si>
    <t>Bomba de cisterna</t>
  </si>
  <si>
    <t>1.22</t>
  </si>
  <si>
    <t>1.23</t>
  </si>
  <si>
    <t>Linha para cisterna</t>
  </si>
  <si>
    <t>Filtro</t>
  </si>
  <si>
    <t>Bomba</t>
  </si>
  <si>
    <t>A DEFINIR</t>
  </si>
  <si>
    <t>2.1</t>
  </si>
  <si>
    <t>2.2</t>
  </si>
  <si>
    <t>2.3</t>
  </si>
  <si>
    <t>2.4</t>
  </si>
  <si>
    <t>2.5</t>
  </si>
  <si>
    <t>Quadros elétricos</t>
  </si>
  <si>
    <t>Quadro de medição</t>
  </si>
  <si>
    <t>1.24</t>
  </si>
  <si>
    <t>1.25</t>
  </si>
  <si>
    <t>Reaproveitamento de água</t>
  </si>
  <si>
    <t>Área de serviços AF+AQ - TQ e MLR</t>
  </si>
  <si>
    <t xml:space="preserve">obs: </t>
  </si>
  <si>
    <t>sifão tanque + vent; MLR + vent; Caixa sif. + vent; 4 registros + 4 saídas</t>
  </si>
  <si>
    <t>1.26</t>
  </si>
  <si>
    <t>Área de serviços AF+AQ - 2 TQ e MLR</t>
  </si>
  <si>
    <t>2 sifão tanque + 2 vent; MLR + vent; Caixa sif. + vent; 6 registros + 6 saídas</t>
  </si>
  <si>
    <t>1.27</t>
  </si>
  <si>
    <t>Quadro VDI (Voz, Dados e Imagem)</t>
  </si>
  <si>
    <t>Iluminação circulação externa</t>
  </si>
  <si>
    <t>PLANILHA DE ESTIMATIVA DOS PROJETOS DE INSTALAÇÕES HIDROSSANITÁRIAS</t>
  </si>
  <si>
    <t>NÃO USAR</t>
  </si>
  <si>
    <r>
      <t xml:space="preserve">Impostos Simples </t>
    </r>
    <r>
      <rPr>
        <sz val="11"/>
        <color indexed="8"/>
        <rFont val="Arial"/>
        <family val="2"/>
      </rPr>
      <t xml:space="preserve">Tributação de 5% </t>
    </r>
  </si>
  <si>
    <t>AR CONDICIONADO</t>
  </si>
  <si>
    <t>COMPLEXIDADE DOS PROJETOS AR CONDICIONADO</t>
  </si>
  <si>
    <t>Posicionamento dos motores</t>
  </si>
  <si>
    <t>Compatibilização do dreno</t>
  </si>
  <si>
    <t>Compatibilização com as vigas</t>
  </si>
  <si>
    <t>Valor por ar</t>
  </si>
  <si>
    <t>Não usar</t>
  </si>
  <si>
    <t>SEM DIMENSIONAMENTO</t>
  </si>
  <si>
    <t xml:space="preserve">COM DIMENSIONAMENTO </t>
  </si>
  <si>
    <t>Fossa e Filtro</t>
  </si>
  <si>
    <t>VALOR TOTAL DE AR CONDICIONADO</t>
  </si>
  <si>
    <t>PLANILHA DE ORÇAMENTO E ESTIMATIVA DOS PROJETOS DE INSTALAÇÕES ELÉTRICAS</t>
  </si>
  <si>
    <t>ORÇAMENTO OU ESTIMATIVA DO PROJETO DE INSTALAÇÕES PLUVIAIS</t>
  </si>
  <si>
    <t>ORÇAMENTO OU ESTIMATIVA DO PROJETO DE INSTALAÇÕES HIDROSSANITÁRIAS</t>
  </si>
  <si>
    <t>ORÇAMENTO OU ESTIMATIVA DO PROJETO DE AR CONDICIONADOS</t>
  </si>
  <si>
    <t>SELEÇÃO  1 (SIM) OU 0 (NÃO)</t>
  </si>
  <si>
    <t>Churrasqueira (Cozinha Gourmet)</t>
  </si>
  <si>
    <t>Esse campo apenas para estimativa (sem pontos)</t>
  </si>
  <si>
    <t>Quantidade de Cômodos</t>
  </si>
  <si>
    <t>Cômodos</t>
  </si>
  <si>
    <t>Quadros elétricos (QDC)</t>
  </si>
  <si>
    <t>PLANILHA DE ESTIMATIVA DOS PROJETOS DE INSTALAÇÕES</t>
  </si>
  <si>
    <t>Instalações Elétricas e Hidráulicas</t>
  </si>
  <si>
    <t>Sala de Jantar</t>
  </si>
  <si>
    <r>
      <t xml:space="preserve">Impostos Simples </t>
    </r>
    <r>
      <rPr>
        <sz val="11"/>
        <color indexed="8"/>
        <rFont val="Century Gothic"/>
        <family val="2"/>
      </rPr>
      <t xml:space="preserve">Tributação de 16% </t>
    </r>
  </si>
  <si>
    <r>
      <t xml:space="preserve">Impostos Simples </t>
    </r>
    <r>
      <rPr>
        <sz val="11"/>
        <color indexed="8"/>
        <rFont val="Century Gothic"/>
        <family val="2"/>
      </rPr>
      <t xml:space="preserve">Tributação de 0% </t>
    </r>
  </si>
  <si>
    <t>Cidade/UF:</t>
  </si>
  <si>
    <t>Data da Proposta:</t>
  </si>
  <si>
    <t>SUA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</si>
</sst>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[$$-409]* #,##0.00_ ;_-[$$-409]* \-#,##0.00\ ;_-[$$-409]* &quot;-&quot;??_ ;_-@_ "/>
    <numFmt numFmtId="165" formatCode="h:mm:ss;@"/>
    <numFmt numFmtId="166" formatCode="_-&quot;R$&quot;\ * #,###.00_-;\-&quot;R$&quot;\ * #,###.00_-;_-&quot;R$&quot;\ * &quot;-&quot;??_-;_-@_-"/>
    <numFmt numFmtId="167" formatCode="_-&quot;R$&quot;\ * #,###.00_-;\-&quot;R$&quot;\ * #,###.00_-;_-&quot;R$&quot;\ * &quot;-&quot;??.0_-;_-@_-"/>
    <numFmt numFmtId="168" formatCode="_-&quot;R$&quot;\ * #,###.00_-;\-&quot;R$&quot;\ * #,###.00_-;_-&quot;R$&quot;\ * &quot;-&quot;??.00_-;_-@_-"/>
    <numFmt numFmtId="169" formatCode="_-[$R$-416]\ * #,##0.00_-;\-[$R$-416]\ * #,##0.00_-;_-[$R$-416]\ * &quot;-&quot;??_-;_-@_-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C00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Calibri"/>
      <charset val="134"/>
      <scheme val="minor"/>
    </font>
    <font>
      <sz val="11"/>
      <name val="Arial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sz val="11"/>
      <color rgb="FFFFC000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sz val="16"/>
      <color theme="1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alibri"/>
      <family val="2"/>
      <scheme val="minor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1" xfId="0" applyBorder="1"/>
    <xf numFmtId="0" fontId="2" fillId="0" borderId="0" xfId="0" applyFont="1"/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4" xfId="0" applyFont="1" applyBorder="1"/>
    <xf numFmtId="44" fontId="6" fillId="0" borderId="5" xfId="0" applyNumberFormat="1" applyFont="1" applyBorder="1"/>
    <xf numFmtId="0" fontId="6" fillId="0" borderId="4" xfId="0" applyFont="1" applyBorder="1" applyAlignment="1">
      <alignment horizontal="center"/>
    </xf>
    <xf numFmtId="44" fontId="6" fillId="0" borderId="4" xfId="0" applyNumberFormat="1" applyFont="1" applyBorder="1"/>
    <xf numFmtId="166" fontId="6" fillId="0" borderId="0" xfId="0" applyNumberFormat="1" applyFont="1"/>
    <xf numFmtId="167" fontId="6" fillId="0" borderId="0" xfId="0" applyNumberFormat="1" applyFont="1"/>
    <xf numFmtId="44" fontId="7" fillId="3" borderId="4" xfId="0" applyNumberFormat="1" applyFont="1" applyFill="1" applyBorder="1" applyAlignment="1">
      <alignment horizontal="center"/>
    </xf>
    <xf numFmtId="0" fontId="6" fillId="0" borderId="1" xfId="0" applyFont="1" applyBorder="1"/>
    <xf numFmtId="0" fontId="5" fillId="4" borderId="9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5" fillId="4" borderId="0" xfId="0" applyFont="1" applyFill="1" applyAlignment="1">
      <alignment horizontal="right" vertical="top"/>
    </xf>
    <xf numFmtId="44" fontId="5" fillId="0" borderId="0" xfId="1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right"/>
    </xf>
    <xf numFmtId="44" fontId="5" fillId="3" borderId="4" xfId="1" applyFont="1" applyFill="1" applyBorder="1"/>
    <xf numFmtId="44" fontId="6" fillId="0" borderId="4" xfId="1" applyFont="1" applyBorder="1"/>
    <xf numFmtId="44" fontId="6" fillId="0" borderId="4" xfId="1" applyFont="1" applyBorder="1" applyAlignment="1">
      <alignment horizontal="center"/>
    </xf>
    <xf numFmtId="0" fontId="6" fillId="4" borderId="0" xfId="0" applyFont="1" applyFill="1" applyAlignment="1">
      <alignment vertical="top"/>
    </xf>
    <xf numFmtId="166" fontId="5" fillId="3" borderId="4" xfId="1" applyNumberFormat="1" applyFont="1" applyFill="1" applyBorder="1"/>
    <xf numFmtId="0" fontId="6" fillId="0" borderId="4" xfId="0" applyFont="1" applyBorder="1" applyAlignment="1" applyProtection="1">
      <alignment horizontal="center" vertical="center"/>
      <protection hidden="1"/>
    </xf>
    <xf numFmtId="166" fontId="6" fillId="0" borderId="4" xfId="1" applyNumberFormat="1" applyFont="1" applyBorder="1" applyAlignment="1">
      <alignment horizontal="center"/>
    </xf>
    <xf numFmtId="0" fontId="6" fillId="4" borderId="5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5" fillId="3" borderId="2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/>
    <xf numFmtId="168" fontId="6" fillId="3" borderId="13" xfId="0" applyNumberFormat="1" applyFont="1" applyFill="1" applyBorder="1"/>
    <xf numFmtId="0" fontId="6" fillId="3" borderId="9" xfId="0" applyFont="1" applyFill="1" applyBorder="1"/>
    <xf numFmtId="0" fontId="6" fillId="3" borderId="0" xfId="0" applyFont="1" applyFill="1"/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/>
    </xf>
    <xf numFmtId="168" fontId="6" fillId="3" borderId="10" xfId="0" applyNumberFormat="1" applyFont="1" applyFill="1" applyBorder="1"/>
    <xf numFmtId="168" fontId="11" fillId="3" borderId="16" xfId="0" applyNumberFormat="1" applyFont="1" applyFill="1" applyBorder="1" applyAlignment="1">
      <alignment horizontal="center"/>
    </xf>
    <xf numFmtId="0" fontId="4" fillId="0" borderId="0" xfId="0" applyFont="1"/>
    <xf numFmtId="0" fontId="5" fillId="2" borderId="4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1" applyFont="1" applyBorder="1"/>
    <xf numFmtId="44" fontId="6" fillId="0" borderId="0" xfId="1" applyFont="1" applyBorder="1" applyAlignment="1">
      <alignment horizontal="center"/>
    </xf>
    <xf numFmtId="44" fontId="6" fillId="0" borderId="10" xfId="1" applyFont="1" applyBorder="1"/>
    <xf numFmtId="0" fontId="5" fillId="5" borderId="0" xfId="0" applyFont="1" applyFill="1" applyAlignment="1">
      <alignment horizontal="center" wrapText="1"/>
    </xf>
    <xf numFmtId="44" fontId="6" fillId="5" borderId="0" xfId="0" applyNumberFormat="1" applyFont="1" applyFill="1"/>
    <xf numFmtId="44" fontId="7" fillId="5" borderId="0" xfId="0" applyNumberFormat="1" applyFont="1" applyFill="1" applyAlignment="1">
      <alignment horizontal="center"/>
    </xf>
    <xf numFmtId="0" fontId="6" fillId="6" borderId="5" xfId="0" applyFont="1" applyFill="1" applyBorder="1"/>
    <xf numFmtId="0" fontId="5" fillId="6" borderId="11" xfId="0" applyFont="1" applyFill="1" applyBorder="1"/>
    <xf numFmtId="0" fontId="6" fillId="6" borderId="11" xfId="0" applyFont="1" applyFill="1" applyBorder="1"/>
    <xf numFmtId="164" fontId="11" fillId="4" borderId="11" xfId="0" applyNumberFormat="1" applyFont="1" applyFill="1" applyBorder="1" applyAlignment="1">
      <alignment horizontal="right"/>
    </xf>
    <xf numFmtId="0" fontId="6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0" fontId="5" fillId="3" borderId="3" xfId="0" applyFont="1" applyFill="1" applyBorder="1"/>
    <xf numFmtId="0" fontId="6" fillId="0" borderId="4" xfId="0" applyFont="1" applyBorder="1" applyProtection="1">
      <protection locked="0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4" fontId="7" fillId="5" borderId="3" xfId="0" applyNumberFormat="1" applyFont="1" applyFill="1" applyBorder="1" applyAlignment="1">
      <alignment horizontal="center"/>
    </xf>
    <xf numFmtId="0" fontId="0" fillId="5" borderId="0" xfId="0" applyFill="1"/>
    <xf numFmtId="44" fontId="6" fillId="5" borderId="10" xfId="1" applyFont="1" applyFill="1" applyBorder="1"/>
    <xf numFmtId="0" fontId="6" fillId="5" borderId="0" xfId="0" applyFont="1" applyFill="1"/>
    <xf numFmtId="166" fontId="13" fillId="0" borderId="4" xfId="1" applyNumberFormat="1" applyFont="1" applyBorder="1" applyAlignment="1">
      <alignment horizontal="center"/>
    </xf>
    <xf numFmtId="44" fontId="6" fillId="0" borderId="0" xfId="0" applyNumberFormat="1" applyFont="1"/>
    <xf numFmtId="0" fontId="5" fillId="0" borderId="0" xfId="0" applyFont="1" applyAlignment="1">
      <alignment horizontal="center"/>
    </xf>
    <xf numFmtId="0" fontId="6" fillId="3" borderId="3" xfId="0" applyFont="1" applyFill="1" applyBorder="1" applyAlignment="1">
      <alignment horizontal="right"/>
    </xf>
    <xf numFmtId="0" fontId="11" fillId="3" borderId="14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9" fontId="11" fillId="7" borderId="0" xfId="0" applyNumberFormat="1" applyFont="1" applyFill="1" applyAlignment="1">
      <alignment horizontal="center"/>
    </xf>
    <xf numFmtId="169" fontId="11" fillId="7" borderId="10" xfId="0" applyNumberFormat="1" applyFont="1" applyFill="1" applyBorder="1" applyAlignment="1">
      <alignment horizontal="center"/>
    </xf>
    <xf numFmtId="0" fontId="18" fillId="0" borderId="0" xfId="0" applyFont="1"/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/>
    </xf>
    <xf numFmtId="0" fontId="15" fillId="3" borderId="38" xfId="0" applyFont="1" applyFill="1" applyBorder="1"/>
    <xf numFmtId="0" fontId="15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15" fillId="3" borderId="40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/>
    </xf>
    <xf numFmtId="0" fontId="18" fillId="0" borderId="4" xfId="0" applyFont="1" applyBorder="1"/>
    <xf numFmtId="4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4" fontId="18" fillId="0" borderId="20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5" fillId="3" borderId="21" xfId="0" applyFont="1" applyFill="1" applyBorder="1"/>
    <xf numFmtId="0" fontId="15" fillId="3" borderId="22" xfId="0" applyFont="1" applyFill="1" applyBorder="1"/>
    <xf numFmtId="0" fontId="15" fillId="3" borderId="47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0" fontId="18" fillId="3" borderId="47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44" fontId="19" fillId="3" borderId="22" xfId="0" applyNumberFormat="1" applyFont="1" applyFill="1" applyBorder="1" applyAlignment="1">
      <alignment horizontal="center"/>
    </xf>
    <xf numFmtId="44" fontId="19" fillId="3" borderId="23" xfId="0" applyNumberFormat="1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wrapText="1"/>
    </xf>
    <xf numFmtId="0" fontId="15" fillId="3" borderId="19" xfId="0" applyFont="1" applyFill="1" applyBorder="1" applyAlignment="1">
      <alignment horizontal="right"/>
    </xf>
    <xf numFmtId="0" fontId="15" fillId="3" borderId="4" xfId="0" applyFont="1" applyFill="1" applyBorder="1"/>
    <xf numFmtId="0" fontId="15" fillId="3" borderId="4" xfId="0" applyFont="1" applyFill="1" applyBorder="1" applyAlignment="1">
      <alignment horizontal="center"/>
    </xf>
    <xf numFmtId="44" fontId="15" fillId="3" borderId="4" xfId="1" applyFont="1" applyFill="1" applyBorder="1"/>
    <xf numFmtId="44" fontId="15" fillId="3" borderId="5" xfId="1" applyFont="1" applyFill="1" applyBorder="1"/>
    <xf numFmtId="44" fontId="15" fillId="3" borderId="18" xfId="1" applyFont="1" applyFill="1" applyBorder="1"/>
    <xf numFmtId="0" fontId="18" fillId="0" borderId="4" xfId="0" applyFont="1" applyBorder="1" applyProtection="1">
      <protection locked="0"/>
    </xf>
    <xf numFmtId="0" fontId="18" fillId="0" borderId="4" xfId="0" applyFont="1" applyBorder="1" applyAlignment="1">
      <alignment horizontal="center"/>
    </xf>
    <xf numFmtId="44" fontId="18" fillId="0" borderId="4" xfId="1" applyFont="1" applyBorder="1"/>
    <xf numFmtId="44" fontId="18" fillId="0" borderId="4" xfId="1" applyFont="1" applyBorder="1" applyAlignment="1">
      <alignment horizontal="center"/>
    </xf>
    <xf numFmtId="44" fontId="18" fillId="0" borderId="32" xfId="1" applyFont="1" applyBorder="1"/>
    <xf numFmtId="44" fontId="18" fillId="0" borderId="20" xfId="1" applyFont="1" applyBorder="1"/>
    <xf numFmtId="0" fontId="18" fillId="0" borderId="21" xfId="0" applyFont="1" applyBorder="1" applyAlignment="1">
      <alignment horizontal="left"/>
    </xf>
    <xf numFmtId="0" fontId="18" fillId="0" borderId="22" xfId="0" applyFont="1" applyBorder="1"/>
    <xf numFmtId="0" fontId="18" fillId="0" borderId="22" xfId="0" applyFont="1" applyBorder="1" applyProtection="1">
      <protection locked="0"/>
    </xf>
    <xf numFmtId="0" fontId="18" fillId="0" borderId="22" xfId="0" applyFont="1" applyBorder="1" applyAlignment="1">
      <alignment horizontal="center"/>
    </xf>
    <xf numFmtId="44" fontId="18" fillId="0" borderId="22" xfId="1" applyFont="1" applyBorder="1"/>
    <xf numFmtId="44" fontId="18" fillId="0" borderId="22" xfId="1" applyFont="1" applyBorder="1" applyAlignment="1">
      <alignment horizontal="center"/>
    </xf>
    <xf numFmtId="44" fontId="18" fillId="0" borderId="23" xfId="1" applyFont="1" applyBorder="1"/>
    <xf numFmtId="0" fontId="18" fillId="0" borderId="9" xfId="0" applyFont="1" applyBorder="1" applyAlignment="1">
      <alignment horizontal="left"/>
    </xf>
    <xf numFmtId="0" fontId="18" fillId="0" borderId="0" xfId="0" applyFont="1" applyAlignment="1">
      <alignment horizontal="center"/>
    </xf>
    <xf numFmtId="44" fontId="18" fillId="0" borderId="0" xfId="1" applyFont="1" applyBorder="1"/>
    <xf numFmtId="44" fontId="18" fillId="0" borderId="0" xfId="1" applyFont="1" applyBorder="1" applyAlignment="1">
      <alignment horizontal="center"/>
    </xf>
    <xf numFmtId="0" fontId="15" fillId="3" borderId="30" xfId="0" applyFont="1" applyFill="1" applyBorder="1" applyAlignment="1">
      <alignment horizontal="left"/>
    </xf>
    <xf numFmtId="0" fontId="15" fillId="3" borderId="31" xfId="0" applyFont="1" applyFill="1" applyBorder="1"/>
    <xf numFmtId="0" fontId="15" fillId="3" borderId="14" xfId="0" applyFont="1" applyFill="1" applyBorder="1"/>
    <xf numFmtId="0" fontId="15" fillId="3" borderId="31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 wrapText="1"/>
    </xf>
    <xf numFmtId="44" fontId="18" fillId="0" borderId="5" xfId="0" applyNumberFormat="1" applyFont="1" applyBorder="1"/>
    <xf numFmtId="44" fontId="18" fillId="0" borderId="20" xfId="0" applyNumberFormat="1" applyFont="1" applyBorder="1"/>
    <xf numFmtId="44" fontId="18" fillId="0" borderId="36" xfId="0" applyNumberFormat="1" applyFont="1" applyBorder="1"/>
    <xf numFmtId="0" fontId="15" fillId="3" borderId="27" xfId="0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/>
    </xf>
    <xf numFmtId="44" fontId="19" fillId="3" borderId="18" xfId="0" applyNumberFormat="1" applyFont="1" applyFill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166" fontId="15" fillId="3" borderId="4" xfId="1" applyNumberFormat="1" applyFont="1" applyFill="1" applyBorder="1"/>
    <xf numFmtId="166" fontId="15" fillId="3" borderId="5" xfId="1" applyNumberFormat="1" applyFont="1" applyFill="1" applyBorder="1"/>
    <xf numFmtId="166" fontId="15" fillId="3" borderId="18" xfId="1" applyNumberFormat="1" applyFont="1" applyFill="1" applyBorder="1"/>
    <xf numFmtId="0" fontId="15" fillId="2" borderId="33" xfId="0" applyFont="1" applyFill="1" applyBorder="1" applyAlignment="1">
      <alignment horizontal="center" wrapText="1"/>
    </xf>
    <xf numFmtId="0" fontId="15" fillId="2" borderId="34" xfId="0" applyFont="1" applyFill="1" applyBorder="1" applyAlignment="1">
      <alignment horizontal="center" wrapText="1"/>
    </xf>
    <xf numFmtId="0" fontId="15" fillId="3" borderId="31" xfId="0" applyFont="1" applyFill="1" applyBorder="1" applyAlignment="1">
      <alignment horizontal="center" wrapText="1"/>
    </xf>
    <xf numFmtId="44" fontId="18" fillId="0" borderId="4" xfId="0" applyNumberFormat="1" applyFont="1" applyBorder="1"/>
    <xf numFmtId="0" fontId="15" fillId="3" borderId="29" xfId="0" applyFont="1" applyFill="1" applyBorder="1" applyAlignment="1">
      <alignment horizontal="center"/>
    </xf>
    <xf numFmtId="44" fontId="19" fillId="3" borderId="22" xfId="0" applyNumberFormat="1" applyFont="1" applyFill="1" applyBorder="1" applyAlignment="1">
      <alignment horizontal="center"/>
    </xf>
    <xf numFmtId="44" fontId="19" fillId="3" borderId="23" xfId="0" applyNumberFormat="1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44" fontId="19" fillId="5" borderId="0" xfId="0" applyNumberFormat="1" applyFont="1" applyFill="1" applyAlignment="1">
      <alignment horizontal="center"/>
    </xf>
    <xf numFmtId="0" fontId="18" fillId="5" borderId="0" xfId="0" applyFont="1" applyFill="1"/>
    <xf numFmtId="44" fontId="18" fillId="5" borderId="0" xfId="1" applyFont="1" applyFill="1" applyBorder="1"/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right"/>
    </xf>
    <xf numFmtId="0" fontId="18" fillId="0" borderId="30" xfId="0" applyFont="1" applyBorder="1" applyAlignment="1">
      <alignment horizontal="left"/>
    </xf>
    <xf numFmtId="0" fontId="18" fillId="0" borderId="31" xfId="0" applyFont="1" applyBorder="1"/>
    <xf numFmtId="0" fontId="18" fillId="0" borderId="31" xfId="0" applyFont="1" applyBorder="1" applyProtection="1">
      <protection locked="0"/>
    </xf>
    <xf numFmtId="0" fontId="18" fillId="0" borderId="31" xfId="0" applyFont="1" applyBorder="1" applyAlignment="1">
      <alignment horizontal="center"/>
    </xf>
    <xf numFmtId="44" fontId="18" fillId="0" borderId="31" xfId="1" applyFont="1" applyBorder="1" applyAlignment="1">
      <alignment horizontal="center"/>
    </xf>
    <xf numFmtId="44" fontId="18" fillId="0" borderId="4" xfId="1" applyFont="1" applyFill="1" applyBorder="1" applyAlignment="1">
      <alignment horizontal="center"/>
    </xf>
    <xf numFmtId="44" fontId="18" fillId="0" borderId="20" xfId="1" applyFont="1" applyFill="1" applyBorder="1"/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wrapText="1"/>
    </xf>
    <xf numFmtId="0" fontId="18" fillId="0" borderId="31" xfId="0" applyFont="1" applyBorder="1" applyAlignment="1" applyProtection="1">
      <alignment horizontal="center" vertical="center"/>
      <protection hidden="1"/>
    </xf>
    <xf numFmtId="166" fontId="18" fillId="0" borderId="31" xfId="1" applyNumberFormat="1" applyFont="1" applyBorder="1" applyAlignment="1">
      <alignment horizontal="center"/>
    </xf>
    <xf numFmtId="0" fontId="18" fillId="0" borderId="4" xfId="0" applyFont="1" applyBorder="1" applyAlignment="1" applyProtection="1">
      <alignment horizontal="center" vertical="center"/>
      <protection hidden="1"/>
    </xf>
    <xf numFmtId="166" fontId="21" fillId="0" borderId="4" xfId="1" applyNumberFormat="1" applyFont="1" applyBorder="1" applyAlignment="1">
      <alignment horizontal="center"/>
    </xf>
    <xf numFmtId="166" fontId="18" fillId="0" borderId="4" xfId="1" applyNumberFormat="1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18" fillId="0" borderId="22" xfId="0" applyFont="1" applyBorder="1" applyAlignment="1" applyProtection="1">
      <alignment horizontal="center" vertical="center"/>
      <protection hidden="1"/>
    </xf>
    <xf numFmtId="0" fontId="18" fillId="6" borderId="5" xfId="0" applyFont="1" applyFill="1" applyBorder="1"/>
    <xf numFmtId="0" fontId="15" fillId="6" borderId="11" xfId="0" applyFont="1" applyFill="1" applyBorder="1"/>
    <xf numFmtId="0" fontId="18" fillId="6" borderId="11" xfId="0" applyFont="1" applyFill="1" applyBorder="1"/>
    <xf numFmtId="0" fontId="18" fillId="6" borderId="24" xfId="0" applyFont="1" applyFill="1" applyBorder="1"/>
    <xf numFmtId="0" fontId="22" fillId="6" borderId="25" xfId="0" applyFont="1" applyFill="1" applyBorder="1"/>
    <xf numFmtId="0" fontId="18" fillId="6" borderId="25" xfId="0" applyFont="1" applyFill="1" applyBorder="1"/>
    <xf numFmtId="0" fontId="16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7" fillId="4" borderId="4" xfId="0" applyFont="1" applyFill="1" applyBorder="1" applyAlignment="1">
      <alignment horizontal="left" vertical="top" wrapText="1"/>
    </xf>
    <xf numFmtId="0" fontId="14" fillId="2" borderId="48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14" fillId="2" borderId="50" xfId="0" applyFont="1" applyFill="1" applyBorder="1" applyAlignment="1">
      <alignment horizontal="center"/>
    </xf>
    <xf numFmtId="0" fontId="15" fillId="4" borderId="19" xfId="0" applyFont="1" applyFill="1" applyBorder="1" applyAlignment="1">
      <alignment vertical="top"/>
    </xf>
    <xf numFmtId="0" fontId="17" fillId="4" borderId="20" xfId="0" applyFont="1" applyFill="1" applyBorder="1" applyAlignment="1">
      <alignment horizontal="left" vertical="top" wrapText="1"/>
    </xf>
    <xf numFmtId="0" fontId="18" fillId="3" borderId="22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right"/>
    </xf>
    <xf numFmtId="0" fontId="18" fillId="3" borderId="22" xfId="0" applyFont="1" applyFill="1" applyBorder="1"/>
    <xf numFmtId="0" fontId="18" fillId="3" borderId="23" xfId="0" applyFont="1" applyFill="1" applyBorder="1"/>
    <xf numFmtId="0" fontId="23" fillId="9" borderId="24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center" vertical="center"/>
    </xf>
    <xf numFmtId="0" fontId="18" fillId="2" borderId="44" xfId="0" applyFont="1" applyFill="1" applyBorder="1"/>
    <xf numFmtId="44" fontId="18" fillId="2" borderId="46" xfId="1" applyFont="1" applyFill="1" applyBorder="1"/>
    <xf numFmtId="0" fontId="18" fillId="2" borderId="51" xfId="0" applyFont="1" applyFill="1" applyBorder="1"/>
    <xf numFmtId="44" fontId="18" fillId="2" borderId="40" xfId="1" applyFont="1" applyFill="1" applyBorder="1"/>
    <xf numFmtId="0" fontId="18" fillId="2" borderId="41" xfId="0" applyFont="1" applyFill="1" applyBorder="1"/>
    <xf numFmtId="44" fontId="18" fillId="2" borderId="43" xfId="1" applyFont="1" applyFill="1" applyBorder="1"/>
    <xf numFmtId="0" fontId="15" fillId="2" borderId="44" xfId="0" applyFont="1" applyFill="1" applyBorder="1" applyAlignment="1">
      <alignment horizontal="center" wrapText="1"/>
    </xf>
    <xf numFmtId="0" fontId="18" fillId="2" borderId="45" xfId="0" applyFont="1" applyFill="1" applyBorder="1"/>
    <xf numFmtId="0" fontId="18" fillId="2" borderId="46" xfId="0" applyFont="1" applyFill="1" applyBorder="1"/>
    <xf numFmtId="0" fontId="15" fillId="2" borderId="51" xfId="0" applyFont="1" applyFill="1" applyBorder="1" applyAlignment="1">
      <alignment horizontal="center" wrapText="1"/>
    </xf>
    <xf numFmtId="0" fontId="18" fillId="2" borderId="0" xfId="0" applyFont="1" applyFill="1" applyBorder="1"/>
    <xf numFmtId="0" fontId="18" fillId="2" borderId="40" xfId="0" applyFont="1" applyFill="1" applyBorder="1"/>
    <xf numFmtId="44" fontId="18" fillId="2" borderId="51" xfId="0" applyNumberFormat="1" applyFont="1" applyFill="1" applyBorder="1"/>
    <xf numFmtId="44" fontId="19" fillId="2" borderId="41" xfId="0" applyNumberFormat="1" applyFont="1" applyFill="1" applyBorder="1" applyAlignment="1">
      <alignment horizontal="center"/>
    </xf>
    <xf numFmtId="0" fontId="18" fillId="2" borderId="42" xfId="0" applyFont="1" applyFill="1" applyBorder="1"/>
    <xf numFmtId="0" fontId="18" fillId="2" borderId="43" xfId="0" applyFont="1" applyFill="1" applyBorder="1"/>
    <xf numFmtId="169" fontId="25" fillId="4" borderId="24" xfId="0" applyNumberFormat="1" applyFont="1" applyFill="1" applyBorder="1" applyAlignment="1">
      <alignment horizontal="center"/>
    </xf>
    <xf numFmtId="169" fontId="25" fillId="4" borderId="26" xfId="0" applyNumberFormat="1" applyFont="1" applyFill="1" applyBorder="1" applyAlignment="1">
      <alignment horizontal="center"/>
    </xf>
    <xf numFmtId="169" fontId="26" fillId="4" borderId="5" xfId="0" applyNumberFormat="1" applyFont="1" applyFill="1" applyBorder="1" applyAlignment="1">
      <alignment horizontal="center"/>
    </xf>
    <xf numFmtId="169" fontId="26" fillId="4" borderId="12" xfId="0" applyNumberFormat="1" applyFont="1" applyFill="1" applyBorder="1" applyAlignment="1">
      <alignment horizontal="center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DE75"/>
      <color rgb="FF6792C5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0"/>
  <sheetViews>
    <sheetView tabSelected="1" zoomScaleNormal="100" workbookViewId="0">
      <selection activeCell="L120" sqref="L120"/>
    </sheetView>
  </sheetViews>
  <sheetFormatPr defaultColWidth="8.6640625" defaultRowHeight="14.4"/>
  <cols>
    <col min="1" max="1" width="11.33203125" customWidth="1"/>
    <col min="2" max="2" width="37.6640625" customWidth="1"/>
    <col min="3" max="3" width="26.44140625" bestFit="1" customWidth="1"/>
    <col min="4" max="4" width="23.88671875" customWidth="1"/>
    <col min="5" max="5" width="18" customWidth="1"/>
    <col min="6" max="6" width="16.5546875" customWidth="1"/>
    <col min="7" max="7" width="18.5546875" customWidth="1"/>
    <col min="8" max="8" width="14.88671875" bestFit="1" customWidth="1"/>
    <col min="9" max="9" width="13.33203125" hidden="1" customWidth="1"/>
    <col min="10" max="10" width="13.44140625" hidden="1" customWidth="1"/>
    <col min="11" max="12" width="13.44140625" customWidth="1"/>
  </cols>
  <sheetData>
    <row r="1" spans="1:12" s="1" customFormat="1" ht="30" customHeight="1" thickBot="1">
      <c r="A1" s="220" t="s">
        <v>178</v>
      </c>
      <c r="B1" s="221"/>
      <c r="C1" s="221"/>
      <c r="D1" s="221"/>
      <c r="E1" s="221"/>
      <c r="F1" s="221"/>
      <c r="G1" s="221"/>
      <c r="H1" s="222"/>
      <c r="I1" s="48"/>
      <c r="J1" s="48"/>
      <c r="K1" s="48"/>
      <c r="L1" s="48"/>
    </row>
    <row r="2" spans="1:12" s="2" customFormat="1" ht="31.5" customHeight="1">
      <c r="A2" s="211" t="s">
        <v>171</v>
      </c>
      <c r="B2" s="212"/>
      <c r="C2" s="212"/>
      <c r="D2" s="212"/>
      <c r="E2" s="212"/>
      <c r="F2" s="212"/>
      <c r="G2" s="212"/>
      <c r="H2" s="213"/>
      <c r="I2" s="8"/>
      <c r="J2" s="9"/>
      <c r="K2" s="74"/>
      <c r="L2" s="74"/>
    </row>
    <row r="3" spans="1:12">
      <c r="A3" s="214" t="s">
        <v>9</v>
      </c>
      <c r="B3" s="208" t="s">
        <v>10</v>
      </c>
      <c r="C3" s="208"/>
      <c r="D3" s="209" t="s">
        <v>11</v>
      </c>
      <c r="E3" s="210" t="s">
        <v>172</v>
      </c>
      <c r="F3" s="210"/>
      <c r="G3" s="210"/>
      <c r="H3" s="215"/>
      <c r="I3" s="9"/>
      <c r="J3" s="15"/>
      <c r="K3" s="9"/>
      <c r="L3" s="15"/>
    </row>
    <row r="4" spans="1:12" ht="15" thickBot="1">
      <c r="A4" s="111" t="s">
        <v>176</v>
      </c>
      <c r="B4" s="216"/>
      <c r="C4" s="216"/>
      <c r="D4" s="217" t="s">
        <v>177</v>
      </c>
      <c r="E4" s="216"/>
      <c r="F4" s="216"/>
      <c r="G4" s="218"/>
      <c r="H4" s="219"/>
      <c r="I4" s="9"/>
      <c r="J4" s="15"/>
      <c r="K4" s="9"/>
      <c r="L4" s="15"/>
    </row>
    <row r="5" spans="1:12" ht="15" thickBot="1">
      <c r="A5" s="94"/>
      <c r="B5" s="94"/>
      <c r="C5" s="94"/>
      <c r="D5" s="94"/>
      <c r="E5" s="94"/>
      <c r="F5" s="94"/>
      <c r="G5" s="94"/>
      <c r="H5" s="94"/>
      <c r="I5" s="9"/>
      <c r="J5" s="15"/>
      <c r="K5" s="9"/>
      <c r="L5" s="15"/>
    </row>
    <row r="6" spans="1:12" ht="17.399999999999999">
      <c r="A6" s="95" t="s">
        <v>92</v>
      </c>
      <c r="B6" s="96"/>
      <c r="C6" s="96"/>
      <c r="D6" s="96"/>
      <c r="E6" s="96"/>
      <c r="F6" s="96"/>
      <c r="G6" s="96"/>
      <c r="H6" s="97"/>
      <c r="I6" s="9"/>
      <c r="J6" s="15"/>
      <c r="K6" s="9"/>
      <c r="L6" s="15"/>
    </row>
    <row r="7" spans="1:12" ht="14.4" customHeight="1">
      <c r="A7" s="98" t="s">
        <v>0</v>
      </c>
      <c r="B7" s="99" t="s">
        <v>1</v>
      </c>
      <c r="C7" s="100" t="s">
        <v>2</v>
      </c>
      <c r="D7" s="101"/>
      <c r="E7" s="102" t="s">
        <v>165</v>
      </c>
      <c r="F7" s="103"/>
      <c r="G7" s="102" t="s">
        <v>4</v>
      </c>
      <c r="H7" s="104"/>
      <c r="I7" s="9"/>
      <c r="J7" s="15"/>
      <c r="K7" s="9"/>
      <c r="L7" s="15"/>
    </row>
    <row r="8" spans="1:12">
      <c r="A8" s="105">
        <v>1</v>
      </c>
      <c r="B8" s="106" t="s">
        <v>88</v>
      </c>
      <c r="C8" s="107">
        <v>2</v>
      </c>
      <c r="D8" s="107"/>
      <c r="E8" s="108">
        <v>1</v>
      </c>
      <c r="F8" s="108"/>
      <c r="G8" s="107">
        <f>IF(E8&gt;0,C8,0)</f>
        <v>2</v>
      </c>
      <c r="H8" s="109"/>
      <c r="I8" s="9"/>
      <c r="J8" s="15"/>
      <c r="K8" s="9"/>
      <c r="L8" s="15"/>
    </row>
    <row r="9" spans="1:12">
      <c r="A9" s="105">
        <v>2</v>
      </c>
      <c r="B9" s="106"/>
      <c r="C9" s="108"/>
      <c r="D9" s="108"/>
      <c r="E9" s="108">
        <v>0</v>
      </c>
      <c r="F9" s="108"/>
      <c r="G9" s="108"/>
      <c r="H9" s="110"/>
      <c r="I9" s="9"/>
      <c r="J9" s="15"/>
      <c r="K9" s="9"/>
      <c r="L9" s="15"/>
    </row>
    <row r="10" spans="1:12">
      <c r="A10" s="105" t="s">
        <v>128</v>
      </c>
      <c r="B10" s="106"/>
      <c r="C10" s="107"/>
      <c r="D10" s="107"/>
      <c r="E10" s="108">
        <v>0</v>
      </c>
      <c r="F10" s="108"/>
      <c r="G10" s="107">
        <f>IF(E10&gt;0,C10,0)</f>
        <v>0</v>
      </c>
      <c r="H10" s="109"/>
      <c r="I10" s="9"/>
      <c r="J10" s="15"/>
      <c r="K10" s="9"/>
      <c r="L10" s="15"/>
    </row>
    <row r="11" spans="1:12">
      <c r="A11" s="105" t="s">
        <v>129</v>
      </c>
      <c r="B11" s="106"/>
      <c r="C11" s="107"/>
      <c r="D11" s="107"/>
      <c r="E11" s="108">
        <v>0</v>
      </c>
      <c r="F11" s="108"/>
      <c r="G11" s="107">
        <f>IF(E11&gt;0,C11,0)</f>
        <v>0</v>
      </c>
      <c r="H11" s="109"/>
      <c r="I11" s="9"/>
      <c r="J11" s="9"/>
      <c r="K11" s="9"/>
      <c r="L11" s="9"/>
    </row>
    <row r="12" spans="1:12">
      <c r="A12" s="105" t="s">
        <v>130</v>
      </c>
      <c r="B12" s="106" t="s">
        <v>103</v>
      </c>
      <c r="C12" s="107">
        <v>2</v>
      </c>
      <c r="D12" s="107"/>
      <c r="E12" s="108">
        <v>0</v>
      </c>
      <c r="F12" s="108"/>
      <c r="G12" s="107">
        <f>IF(E12&gt;0,C12,0)</f>
        <v>0</v>
      </c>
      <c r="H12" s="109"/>
      <c r="I12" s="9"/>
      <c r="J12" s="9"/>
      <c r="K12" s="9"/>
      <c r="L12" s="73"/>
    </row>
    <row r="13" spans="1:12" s="1" customFormat="1" ht="30" customHeight="1">
      <c r="A13" s="105" t="s">
        <v>131</v>
      </c>
      <c r="B13" s="106" t="s">
        <v>104</v>
      </c>
      <c r="C13" s="107">
        <v>3</v>
      </c>
      <c r="D13" s="107"/>
      <c r="E13" s="108">
        <v>1</v>
      </c>
      <c r="F13" s="108"/>
      <c r="G13" s="107">
        <f>IF(E13&gt;0,C13,0)</f>
        <v>3</v>
      </c>
      <c r="H13" s="109"/>
      <c r="I13" s="18"/>
      <c r="J13" s="9"/>
      <c r="K13" s="18"/>
      <c r="L13" s="18"/>
    </row>
    <row r="14" spans="1:12" ht="15" customHeight="1">
      <c r="A14" s="105" t="s">
        <v>132</v>
      </c>
      <c r="B14" s="106" t="s">
        <v>105</v>
      </c>
      <c r="C14" s="107">
        <v>4</v>
      </c>
      <c r="D14" s="107"/>
      <c r="E14" s="108">
        <v>0</v>
      </c>
      <c r="F14" s="108"/>
      <c r="G14" s="107">
        <f>IF(E14&gt;0,C14,0)</f>
        <v>0</v>
      </c>
      <c r="H14" s="109"/>
      <c r="I14" s="9"/>
      <c r="J14" s="22"/>
      <c r="K14" s="9"/>
      <c r="L14" s="9"/>
    </row>
    <row r="15" spans="1:12" ht="15" customHeight="1" thickBot="1">
      <c r="A15" s="111" t="s">
        <v>8</v>
      </c>
      <c r="B15" s="112"/>
      <c r="C15" s="113"/>
      <c r="D15" s="114"/>
      <c r="E15" s="115"/>
      <c r="F15" s="116"/>
      <c r="G15" s="117">
        <f>SUM(G8:H14)</f>
        <v>5</v>
      </c>
      <c r="H15" s="118"/>
      <c r="I15" s="9"/>
      <c r="J15" s="22"/>
      <c r="K15" s="9"/>
      <c r="L15" s="9"/>
    </row>
    <row r="16" spans="1:12" ht="15" thickBot="1">
      <c r="A16" s="94"/>
      <c r="B16" s="94"/>
      <c r="C16" s="94"/>
      <c r="D16" s="94"/>
      <c r="E16" s="94"/>
      <c r="F16" s="94"/>
      <c r="G16" s="94"/>
      <c r="H16" s="94"/>
      <c r="I16" s="9"/>
      <c r="J16" s="9"/>
      <c r="K16" s="9"/>
      <c r="L16" s="9"/>
    </row>
    <row r="17" spans="1:12" ht="18" thickBot="1">
      <c r="A17" s="119" t="s">
        <v>161</v>
      </c>
      <c r="B17" s="120"/>
      <c r="C17" s="120"/>
      <c r="D17" s="120"/>
      <c r="E17" s="120"/>
      <c r="F17" s="120"/>
      <c r="G17" s="120"/>
      <c r="H17" s="121"/>
      <c r="I17" s="9"/>
      <c r="J17" s="9"/>
      <c r="K17" s="9"/>
      <c r="L17" s="9"/>
    </row>
    <row r="18" spans="1:12" ht="42" thickBot="1">
      <c r="A18" s="122" t="s">
        <v>12</v>
      </c>
      <c r="B18" s="123" t="s">
        <v>13</v>
      </c>
      <c r="C18" s="124" t="s">
        <v>167</v>
      </c>
      <c r="D18" s="125" t="s">
        <v>14</v>
      </c>
      <c r="E18" s="125" t="s">
        <v>15</v>
      </c>
      <c r="F18" s="125" t="s">
        <v>16</v>
      </c>
      <c r="G18" s="125" t="s">
        <v>174</v>
      </c>
      <c r="H18" s="126" t="s">
        <v>17</v>
      </c>
      <c r="I18" s="9"/>
      <c r="J18" s="9"/>
      <c r="K18" s="9"/>
      <c r="L18" s="9"/>
    </row>
    <row r="19" spans="1:12" ht="15" thickBot="1">
      <c r="A19" s="127">
        <v>1</v>
      </c>
      <c r="B19" s="128" t="s">
        <v>169</v>
      </c>
      <c r="C19" s="128" t="s">
        <v>168</v>
      </c>
      <c r="D19" s="129">
        <f>300+D44+D45</f>
        <v>305</v>
      </c>
      <c r="E19" s="130">
        <f>7+G15</f>
        <v>12</v>
      </c>
      <c r="F19" s="130">
        <f>(D19*E19)+F43+F46</f>
        <v>4910</v>
      </c>
      <c r="G19" s="131">
        <f>F19*0.16</f>
        <v>785.6</v>
      </c>
      <c r="H19" s="132">
        <f>F19+G19</f>
        <v>5695.6</v>
      </c>
      <c r="I19" s="9"/>
      <c r="J19" s="9"/>
      <c r="K19" s="9"/>
      <c r="L19" s="9"/>
    </row>
    <row r="20" spans="1:12">
      <c r="A20" s="105" t="s">
        <v>20</v>
      </c>
      <c r="B20" s="106" t="s">
        <v>118</v>
      </c>
      <c r="C20" s="133"/>
      <c r="D20" s="134">
        <f>C20*6</f>
        <v>0</v>
      </c>
      <c r="E20" s="135">
        <f>E19</f>
        <v>12</v>
      </c>
      <c r="F20" s="136">
        <f t="shared" ref="F20:F31" si="0">E20*D20</f>
        <v>0</v>
      </c>
      <c r="G20" s="136">
        <f>F20*0.16</f>
        <v>0</v>
      </c>
      <c r="H20" s="137">
        <f t="shared" ref="H20:H29" si="1">SUM(F20:G20)</f>
        <v>0</v>
      </c>
      <c r="I20" s="9"/>
      <c r="J20" s="9"/>
      <c r="K20" s="9"/>
      <c r="L20" s="9"/>
    </row>
    <row r="21" spans="1:12">
      <c r="A21" s="105" t="s">
        <v>24</v>
      </c>
      <c r="B21" s="106" t="s">
        <v>37</v>
      </c>
      <c r="C21" s="133"/>
      <c r="D21" s="134">
        <f>C21*6</f>
        <v>0</v>
      </c>
      <c r="E21" s="135">
        <f>E19</f>
        <v>12</v>
      </c>
      <c r="F21" s="136">
        <f t="shared" si="0"/>
        <v>0</v>
      </c>
      <c r="G21" s="136">
        <f t="shared" ref="G21:G46" si="2">F21*0.16</f>
        <v>0</v>
      </c>
      <c r="H21" s="138">
        <f t="shared" si="1"/>
        <v>0</v>
      </c>
      <c r="I21" s="9"/>
      <c r="J21" s="9"/>
      <c r="K21" s="9"/>
      <c r="L21" s="9"/>
    </row>
    <row r="22" spans="1:12">
      <c r="A22" s="105" t="s">
        <v>26</v>
      </c>
      <c r="B22" s="106" t="s">
        <v>25</v>
      </c>
      <c r="C22" s="133"/>
      <c r="D22" s="134">
        <f>C22*6</f>
        <v>0</v>
      </c>
      <c r="E22" s="135">
        <f>E19</f>
        <v>12</v>
      </c>
      <c r="F22" s="136">
        <f t="shared" si="0"/>
        <v>0</v>
      </c>
      <c r="G22" s="136">
        <f t="shared" si="2"/>
        <v>0</v>
      </c>
      <c r="H22" s="138">
        <f t="shared" si="1"/>
        <v>0</v>
      </c>
      <c r="I22" s="9"/>
      <c r="J22" s="9"/>
      <c r="K22" s="9"/>
      <c r="L22" s="9"/>
    </row>
    <row r="23" spans="1:12">
      <c r="A23" s="105" t="s">
        <v>28</v>
      </c>
      <c r="B23" s="106" t="s">
        <v>35</v>
      </c>
      <c r="C23" s="133"/>
      <c r="D23" s="134">
        <f>C23*15</f>
        <v>0</v>
      </c>
      <c r="E23" s="135">
        <f>E19</f>
        <v>12</v>
      </c>
      <c r="F23" s="136">
        <f t="shared" si="0"/>
        <v>0</v>
      </c>
      <c r="G23" s="136">
        <f t="shared" si="2"/>
        <v>0</v>
      </c>
      <c r="H23" s="138">
        <f t="shared" si="1"/>
        <v>0</v>
      </c>
      <c r="I23" s="9"/>
      <c r="J23" s="9"/>
      <c r="K23" s="9"/>
      <c r="L23" s="9"/>
    </row>
    <row r="24" spans="1:12">
      <c r="A24" s="105" t="s">
        <v>30</v>
      </c>
      <c r="B24" s="106" t="s">
        <v>166</v>
      </c>
      <c r="C24" s="133"/>
      <c r="D24" s="134">
        <f>C24*7</f>
        <v>0</v>
      </c>
      <c r="E24" s="135">
        <f>E19</f>
        <v>12</v>
      </c>
      <c r="F24" s="136">
        <f t="shared" si="0"/>
        <v>0</v>
      </c>
      <c r="G24" s="136">
        <f t="shared" si="2"/>
        <v>0</v>
      </c>
      <c r="H24" s="138">
        <f t="shared" si="1"/>
        <v>0</v>
      </c>
      <c r="I24" s="9"/>
      <c r="J24" s="9"/>
      <c r="K24" s="9"/>
      <c r="L24" s="9"/>
    </row>
    <row r="25" spans="1:12">
      <c r="A25" s="105" t="s">
        <v>32</v>
      </c>
      <c r="B25" s="106" t="s">
        <v>33</v>
      </c>
      <c r="C25" s="133"/>
      <c r="D25" s="134">
        <f>C25*4</f>
        <v>0</v>
      </c>
      <c r="E25" s="135">
        <f>E19</f>
        <v>12</v>
      </c>
      <c r="F25" s="136">
        <f t="shared" si="0"/>
        <v>0</v>
      </c>
      <c r="G25" s="136">
        <f t="shared" si="2"/>
        <v>0</v>
      </c>
      <c r="H25" s="138">
        <f t="shared" si="1"/>
        <v>0</v>
      </c>
      <c r="I25" s="9"/>
      <c r="J25" s="9"/>
      <c r="K25" s="9"/>
      <c r="L25" s="9"/>
    </row>
    <row r="26" spans="1:12">
      <c r="A26" s="105" t="s">
        <v>34</v>
      </c>
      <c r="B26" s="106" t="s">
        <v>23</v>
      </c>
      <c r="C26" s="133"/>
      <c r="D26" s="134">
        <f>C26*6</f>
        <v>0</v>
      </c>
      <c r="E26" s="135">
        <f>E19</f>
        <v>12</v>
      </c>
      <c r="F26" s="136">
        <f t="shared" si="0"/>
        <v>0</v>
      </c>
      <c r="G26" s="136">
        <f t="shared" si="2"/>
        <v>0</v>
      </c>
      <c r="H26" s="138">
        <f t="shared" si="1"/>
        <v>0</v>
      </c>
      <c r="I26" s="9"/>
      <c r="J26" s="9"/>
      <c r="K26" s="9"/>
      <c r="L26" s="9"/>
    </row>
    <row r="27" spans="1:12">
      <c r="A27" s="105" t="s">
        <v>36</v>
      </c>
      <c r="B27" s="106" t="s">
        <v>39</v>
      </c>
      <c r="C27" s="133"/>
      <c r="D27" s="134">
        <f>C27*6</f>
        <v>0</v>
      </c>
      <c r="E27" s="135">
        <f>E19</f>
        <v>12</v>
      </c>
      <c r="F27" s="136">
        <f t="shared" si="0"/>
        <v>0</v>
      </c>
      <c r="G27" s="136">
        <f t="shared" si="2"/>
        <v>0</v>
      </c>
      <c r="H27" s="138">
        <f t="shared" si="1"/>
        <v>0</v>
      </c>
      <c r="I27" s="9"/>
      <c r="J27" s="9"/>
      <c r="K27" s="9"/>
      <c r="L27" s="9"/>
    </row>
    <row r="28" spans="1:12">
      <c r="A28" s="105" t="s">
        <v>38</v>
      </c>
      <c r="B28" s="106" t="s">
        <v>31</v>
      </c>
      <c r="C28" s="133"/>
      <c r="D28" s="134">
        <f>C28*10</f>
        <v>0</v>
      </c>
      <c r="E28" s="135">
        <f>E19</f>
        <v>12</v>
      </c>
      <c r="F28" s="136">
        <f>E28*D28</f>
        <v>0</v>
      </c>
      <c r="G28" s="136">
        <f t="shared" si="2"/>
        <v>0</v>
      </c>
      <c r="H28" s="138">
        <f t="shared" si="1"/>
        <v>0</v>
      </c>
      <c r="I28" s="9"/>
      <c r="J28" s="9"/>
      <c r="K28" s="9"/>
      <c r="L28" s="9"/>
    </row>
    <row r="29" spans="1:12">
      <c r="A29" s="105" t="s">
        <v>40</v>
      </c>
      <c r="B29" s="106" t="s">
        <v>96</v>
      </c>
      <c r="C29" s="133"/>
      <c r="D29" s="134">
        <f>C29*12</f>
        <v>0</v>
      </c>
      <c r="E29" s="135">
        <f>E19</f>
        <v>12</v>
      </c>
      <c r="F29" s="136">
        <f>E29*D29</f>
        <v>0</v>
      </c>
      <c r="G29" s="136">
        <f t="shared" si="2"/>
        <v>0</v>
      </c>
      <c r="H29" s="138">
        <f t="shared" si="1"/>
        <v>0</v>
      </c>
      <c r="I29" s="9"/>
      <c r="J29" s="9"/>
      <c r="K29" s="9"/>
      <c r="L29" s="9"/>
    </row>
    <row r="30" spans="1:12">
      <c r="A30" s="105" t="s">
        <v>42</v>
      </c>
      <c r="B30" s="106" t="s">
        <v>97</v>
      </c>
      <c r="C30" s="133"/>
      <c r="D30" s="134">
        <f>C30*20</f>
        <v>0</v>
      </c>
      <c r="E30" s="135">
        <f>E19</f>
        <v>12</v>
      </c>
      <c r="F30" s="136">
        <f t="shared" si="0"/>
        <v>0</v>
      </c>
      <c r="G30" s="136">
        <f t="shared" si="2"/>
        <v>0</v>
      </c>
      <c r="H30" s="138">
        <f t="shared" ref="H30:H31" si="3">SUM(F30:G30)</f>
        <v>0</v>
      </c>
      <c r="I30" s="9"/>
      <c r="J30" s="9"/>
      <c r="K30" s="9"/>
      <c r="L30" s="9"/>
    </row>
    <row r="31" spans="1:12">
      <c r="A31" s="105" t="s">
        <v>44</v>
      </c>
      <c r="B31" s="106" t="s">
        <v>146</v>
      </c>
      <c r="C31" s="133"/>
      <c r="D31" s="134">
        <f>C31*15</f>
        <v>0</v>
      </c>
      <c r="E31" s="135">
        <f>E19</f>
        <v>12</v>
      </c>
      <c r="F31" s="136">
        <f t="shared" si="0"/>
        <v>0</v>
      </c>
      <c r="G31" s="136">
        <f t="shared" si="2"/>
        <v>0</v>
      </c>
      <c r="H31" s="138">
        <f t="shared" si="3"/>
        <v>0</v>
      </c>
      <c r="I31" s="9"/>
      <c r="J31" s="9"/>
      <c r="K31" s="9"/>
      <c r="L31" s="9"/>
    </row>
    <row r="32" spans="1:12">
      <c r="A32" s="105" t="s">
        <v>46</v>
      </c>
      <c r="B32" s="106" t="s">
        <v>47</v>
      </c>
      <c r="C32" s="133"/>
      <c r="D32" s="134">
        <f>C32*3</f>
        <v>0</v>
      </c>
      <c r="E32" s="135">
        <f>E19</f>
        <v>12</v>
      </c>
      <c r="F32" s="136">
        <f>E32*D32</f>
        <v>0</v>
      </c>
      <c r="G32" s="136">
        <f t="shared" si="2"/>
        <v>0</v>
      </c>
      <c r="H32" s="138">
        <f>SUM(F32:G32)</f>
        <v>0</v>
      </c>
      <c r="I32" s="9"/>
      <c r="J32" s="9"/>
      <c r="K32" s="9"/>
      <c r="L32" s="9"/>
    </row>
    <row r="33" spans="1:12">
      <c r="A33" s="105" t="s">
        <v>48</v>
      </c>
      <c r="B33" s="106" t="s">
        <v>51</v>
      </c>
      <c r="C33" s="133"/>
      <c r="D33" s="134">
        <f>C33*10</f>
        <v>0</v>
      </c>
      <c r="E33" s="135">
        <f>E19+G8</f>
        <v>14</v>
      </c>
      <c r="F33" s="136">
        <f>E33*D33</f>
        <v>0</v>
      </c>
      <c r="G33" s="136">
        <f t="shared" si="2"/>
        <v>0</v>
      </c>
      <c r="H33" s="138">
        <f>SUM(F33:G33)</f>
        <v>0</v>
      </c>
      <c r="I33" s="9"/>
      <c r="J33" s="9"/>
      <c r="K33" s="9"/>
      <c r="L33" s="9"/>
    </row>
    <row r="34" spans="1:12">
      <c r="A34" s="105" t="s">
        <v>50</v>
      </c>
      <c r="B34" s="106" t="s">
        <v>21</v>
      </c>
      <c r="C34" s="133"/>
      <c r="D34" s="134">
        <f>C34*12</f>
        <v>0</v>
      </c>
      <c r="E34" s="135">
        <f>E19</f>
        <v>12</v>
      </c>
      <c r="F34" s="136">
        <f t="shared" ref="F34:F42" si="4">E34*D34</f>
        <v>0</v>
      </c>
      <c r="G34" s="136">
        <f t="shared" si="2"/>
        <v>0</v>
      </c>
      <c r="H34" s="138">
        <f t="shared" ref="H34:H46" si="5">SUM(F34:G34)</f>
        <v>0</v>
      </c>
      <c r="I34" s="9"/>
      <c r="J34" s="9"/>
      <c r="K34" s="9"/>
      <c r="L34" s="9"/>
    </row>
    <row r="35" spans="1:12">
      <c r="A35" s="105" t="s">
        <v>52</v>
      </c>
      <c r="B35" s="106" t="s">
        <v>45</v>
      </c>
      <c r="C35" s="133"/>
      <c r="D35" s="134">
        <f>C35*3</f>
        <v>0</v>
      </c>
      <c r="E35" s="135">
        <f>E19</f>
        <v>12</v>
      </c>
      <c r="F35" s="136">
        <f>E35*D35</f>
        <v>0</v>
      </c>
      <c r="G35" s="136">
        <f t="shared" si="2"/>
        <v>0</v>
      </c>
      <c r="H35" s="138">
        <f>SUM(F35:G35)</f>
        <v>0</v>
      </c>
      <c r="I35" s="9"/>
      <c r="J35" s="9"/>
      <c r="K35" s="9"/>
      <c r="L35" s="9"/>
    </row>
    <row r="36" spans="1:12">
      <c r="A36" s="105" t="s">
        <v>74</v>
      </c>
      <c r="B36" s="106" t="s">
        <v>27</v>
      </c>
      <c r="C36" s="133"/>
      <c r="D36" s="134">
        <f>C36*15</f>
        <v>0</v>
      </c>
      <c r="E36" s="135">
        <f>E19</f>
        <v>12</v>
      </c>
      <c r="F36" s="136">
        <f t="shared" si="4"/>
        <v>0</v>
      </c>
      <c r="G36" s="136">
        <f t="shared" si="2"/>
        <v>0</v>
      </c>
      <c r="H36" s="138">
        <f t="shared" si="5"/>
        <v>0</v>
      </c>
      <c r="I36" s="9"/>
      <c r="J36" s="9"/>
      <c r="K36" s="9"/>
      <c r="L36" s="9"/>
    </row>
    <row r="37" spans="1:12">
      <c r="A37" s="105" t="s">
        <v>76</v>
      </c>
      <c r="B37" s="106" t="s">
        <v>29</v>
      </c>
      <c r="C37" s="133"/>
      <c r="D37" s="134">
        <f>C37*8</f>
        <v>0</v>
      </c>
      <c r="E37" s="135">
        <f>E19</f>
        <v>12</v>
      </c>
      <c r="F37" s="136">
        <f t="shared" ref="F37" si="6">E37*D37</f>
        <v>0</v>
      </c>
      <c r="G37" s="136">
        <f t="shared" ref="G37" si="7">F37*0.16</f>
        <v>0</v>
      </c>
      <c r="H37" s="138">
        <f t="shared" ref="H37" si="8">SUM(F37:G37)</f>
        <v>0</v>
      </c>
      <c r="I37" s="9"/>
      <c r="J37" s="9"/>
      <c r="K37" s="9"/>
      <c r="L37" s="9"/>
    </row>
    <row r="38" spans="1:12">
      <c r="A38" s="105" t="s">
        <v>76</v>
      </c>
      <c r="B38" s="106" t="s">
        <v>173</v>
      </c>
      <c r="C38" s="133"/>
      <c r="D38" s="134">
        <f>C38*8</f>
        <v>0</v>
      </c>
      <c r="E38" s="135">
        <f>E19</f>
        <v>12</v>
      </c>
      <c r="F38" s="136">
        <f t="shared" si="4"/>
        <v>0</v>
      </c>
      <c r="G38" s="136">
        <f t="shared" si="2"/>
        <v>0</v>
      </c>
      <c r="H38" s="138">
        <f t="shared" si="5"/>
        <v>0</v>
      </c>
      <c r="I38" s="9"/>
      <c r="J38" s="9"/>
      <c r="K38" s="9"/>
      <c r="L38" s="9"/>
    </row>
    <row r="39" spans="1:12">
      <c r="A39" s="105" t="s">
        <v>116</v>
      </c>
      <c r="B39" s="106" t="s">
        <v>43</v>
      </c>
      <c r="C39" s="133"/>
      <c r="D39" s="134">
        <f t="shared" ref="D39" si="9">C39*7</f>
        <v>0</v>
      </c>
      <c r="E39" s="135">
        <f>E19</f>
        <v>12</v>
      </c>
      <c r="F39" s="136">
        <f t="shared" si="4"/>
        <v>0</v>
      </c>
      <c r="G39" s="136">
        <f t="shared" si="2"/>
        <v>0</v>
      </c>
      <c r="H39" s="138">
        <f t="shared" si="5"/>
        <v>0</v>
      </c>
      <c r="I39" s="9"/>
      <c r="J39" s="9"/>
      <c r="K39" s="9"/>
      <c r="L39" s="9"/>
    </row>
    <row r="40" spans="1:12">
      <c r="A40" s="105" t="s">
        <v>117</v>
      </c>
      <c r="B40" s="106" t="s">
        <v>119</v>
      </c>
      <c r="C40" s="133"/>
      <c r="D40" s="134">
        <f>C40*6</f>
        <v>0</v>
      </c>
      <c r="E40" s="135">
        <f>E19</f>
        <v>12</v>
      </c>
      <c r="F40" s="136">
        <f t="shared" si="4"/>
        <v>0</v>
      </c>
      <c r="G40" s="136">
        <f t="shared" si="2"/>
        <v>0</v>
      </c>
      <c r="H40" s="138">
        <f t="shared" si="5"/>
        <v>0</v>
      </c>
      <c r="I40" s="9"/>
      <c r="J40" s="9"/>
      <c r="K40" s="9"/>
      <c r="L40" s="9"/>
    </row>
    <row r="41" spans="1:12">
      <c r="A41" s="105" t="s">
        <v>122</v>
      </c>
      <c r="B41" s="106" t="s">
        <v>120</v>
      </c>
      <c r="C41" s="133"/>
      <c r="D41" s="134">
        <f>C41*3</f>
        <v>0</v>
      </c>
      <c r="E41" s="135">
        <f>E19</f>
        <v>12</v>
      </c>
      <c r="F41" s="136">
        <f t="shared" si="4"/>
        <v>0</v>
      </c>
      <c r="G41" s="136">
        <f t="shared" si="2"/>
        <v>0</v>
      </c>
      <c r="H41" s="138">
        <f t="shared" si="5"/>
        <v>0</v>
      </c>
      <c r="I41" s="9"/>
      <c r="J41" s="9"/>
      <c r="K41" s="9"/>
      <c r="L41" s="9"/>
    </row>
    <row r="42" spans="1:12">
      <c r="A42" s="105" t="s">
        <v>123</v>
      </c>
      <c r="B42" s="106" t="s">
        <v>121</v>
      </c>
      <c r="C42" s="133"/>
      <c r="D42" s="134">
        <f>C42*2</f>
        <v>0</v>
      </c>
      <c r="E42" s="135">
        <f>E19</f>
        <v>12</v>
      </c>
      <c r="F42" s="136">
        <f t="shared" si="4"/>
        <v>0</v>
      </c>
      <c r="G42" s="136">
        <f t="shared" si="2"/>
        <v>0</v>
      </c>
      <c r="H42" s="138">
        <f t="shared" si="5"/>
        <v>0</v>
      </c>
      <c r="I42" s="9"/>
      <c r="J42" s="9"/>
      <c r="K42" s="9"/>
      <c r="L42" s="9"/>
    </row>
    <row r="43" spans="1:12">
      <c r="A43" s="105" t="s">
        <v>135</v>
      </c>
      <c r="B43" s="106" t="s">
        <v>170</v>
      </c>
      <c r="C43" s="133">
        <v>2</v>
      </c>
      <c r="D43" s="134" t="s">
        <v>148</v>
      </c>
      <c r="E43" s="135">
        <v>250</v>
      </c>
      <c r="F43" s="136">
        <f>C43*E43</f>
        <v>500</v>
      </c>
      <c r="G43" s="136">
        <f t="shared" si="2"/>
        <v>80</v>
      </c>
      <c r="H43" s="138">
        <f t="shared" si="5"/>
        <v>580</v>
      </c>
      <c r="I43" s="9"/>
      <c r="J43" s="9"/>
      <c r="K43" s="9"/>
      <c r="L43" s="9"/>
    </row>
    <row r="44" spans="1:12">
      <c r="A44" s="105" t="s">
        <v>136</v>
      </c>
      <c r="B44" s="106" t="s">
        <v>134</v>
      </c>
      <c r="C44" s="133">
        <v>1</v>
      </c>
      <c r="D44" s="134">
        <f>C44*2</f>
        <v>2</v>
      </c>
      <c r="E44" s="135">
        <f>E23</f>
        <v>12</v>
      </c>
      <c r="F44" s="136">
        <f t="shared" ref="F44:F45" si="10">E44*D44</f>
        <v>24</v>
      </c>
      <c r="G44" s="136">
        <f t="shared" si="2"/>
        <v>3.84</v>
      </c>
      <c r="H44" s="138">
        <f t="shared" si="5"/>
        <v>27.84</v>
      </c>
      <c r="I44" s="9"/>
      <c r="J44" s="9"/>
      <c r="K44" s="9"/>
      <c r="L44" s="9"/>
    </row>
    <row r="45" spans="1:12">
      <c r="A45" s="105" t="s">
        <v>141</v>
      </c>
      <c r="B45" s="106" t="s">
        <v>145</v>
      </c>
      <c r="C45" s="133">
        <v>1</v>
      </c>
      <c r="D45" s="134">
        <f>C45*3</f>
        <v>3</v>
      </c>
      <c r="E45" s="135">
        <f>E24</f>
        <v>12</v>
      </c>
      <c r="F45" s="136">
        <f t="shared" si="10"/>
        <v>36</v>
      </c>
      <c r="G45" s="136">
        <f t="shared" si="2"/>
        <v>5.76</v>
      </c>
      <c r="H45" s="138">
        <f t="shared" si="5"/>
        <v>41.76</v>
      </c>
      <c r="I45" s="9"/>
      <c r="J45" s="9"/>
      <c r="K45" s="9"/>
      <c r="L45" s="9"/>
    </row>
    <row r="46" spans="1:12" ht="15" thickBot="1">
      <c r="A46" s="139" t="s">
        <v>144</v>
      </c>
      <c r="B46" s="140" t="s">
        <v>53</v>
      </c>
      <c r="C46" s="141">
        <v>15</v>
      </c>
      <c r="D46" s="142" t="s">
        <v>148</v>
      </c>
      <c r="E46" s="143">
        <v>50</v>
      </c>
      <c r="F46" s="144">
        <f>C46*E46</f>
        <v>750</v>
      </c>
      <c r="G46" s="144">
        <f t="shared" si="2"/>
        <v>120</v>
      </c>
      <c r="H46" s="145">
        <f t="shared" si="5"/>
        <v>870</v>
      </c>
      <c r="I46" s="9"/>
      <c r="J46" s="9"/>
      <c r="K46" s="9"/>
      <c r="L46" s="9"/>
    </row>
    <row r="47" spans="1:12">
      <c r="A47" s="146"/>
      <c r="B47" s="94"/>
      <c r="C47" s="94"/>
      <c r="D47" s="147"/>
      <c r="E47" s="148"/>
      <c r="F47" s="149"/>
      <c r="G47" s="149"/>
      <c r="H47" s="148"/>
      <c r="I47" s="9"/>
      <c r="J47" s="9"/>
      <c r="K47" s="9"/>
      <c r="L47" s="9"/>
    </row>
    <row r="48" spans="1:12" ht="14.4" customHeight="1">
      <c r="A48" s="94"/>
      <c r="B48" s="94"/>
      <c r="C48" s="94"/>
      <c r="D48" s="94"/>
      <c r="E48" s="94"/>
      <c r="F48" s="94"/>
      <c r="G48" s="94"/>
      <c r="H48" s="148"/>
      <c r="I48" s="9"/>
      <c r="J48" s="9"/>
      <c r="K48" s="9"/>
      <c r="L48" s="9"/>
    </row>
    <row r="49" spans="1:12" s="69" customFormat="1" ht="15" thickBot="1">
      <c r="A49" s="94"/>
      <c r="B49" s="94"/>
      <c r="C49" s="94"/>
      <c r="D49" s="94"/>
      <c r="E49" s="94"/>
      <c r="F49" s="94"/>
      <c r="G49" s="94"/>
      <c r="H49" s="94"/>
      <c r="I49" s="71"/>
      <c r="J49" s="71"/>
      <c r="K49" s="71"/>
      <c r="L49" s="71"/>
    </row>
    <row r="50" spans="1:12" s="1" customFormat="1" ht="18" thickBot="1">
      <c r="A50" s="119" t="s">
        <v>151</v>
      </c>
      <c r="B50" s="120"/>
      <c r="C50" s="120"/>
      <c r="D50" s="120"/>
      <c r="E50" s="121"/>
      <c r="F50" s="229"/>
      <c r="G50" s="230"/>
      <c r="H50" s="231"/>
      <c r="I50" s="18"/>
      <c r="J50" s="9"/>
      <c r="K50" s="18"/>
      <c r="L50" s="18"/>
    </row>
    <row r="51" spans="1:12" ht="30" customHeight="1">
      <c r="A51" s="150" t="s">
        <v>0</v>
      </c>
      <c r="B51" s="151" t="s">
        <v>1</v>
      </c>
      <c r="C51" s="152" t="s">
        <v>2</v>
      </c>
      <c r="D51" s="153" t="s">
        <v>3</v>
      </c>
      <c r="E51" s="154" t="s">
        <v>4</v>
      </c>
      <c r="F51" s="232"/>
      <c r="G51" s="233"/>
      <c r="H51" s="234"/>
      <c r="I51" s="9"/>
      <c r="J51" s="9"/>
      <c r="K51" s="9"/>
      <c r="L51" s="9"/>
    </row>
    <row r="52" spans="1:12">
      <c r="A52" s="105">
        <v>1</v>
      </c>
      <c r="B52" s="106" t="s">
        <v>152</v>
      </c>
      <c r="C52" s="155">
        <v>10</v>
      </c>
      <c r="D52" s="134">
        <v>1</v>
      </c>
      <c r="E52" s="156">
        <f>IF(D52&gt;0,C52,0)</f>
        <v>10</v>
      </c>
      <c r="F52" s="235"/>
      <c r="G52" s="233"/>
      <c r="H52" s="234"/>
      <c r="I52" s="9"/>
      <c r="J52" s="9"/>
      <c r="K52" s="9"/>
      <c r="L52" s="9"/>
    </row>
    <row r="53" spans="1:12">
      <c r="A53" s="105">
        <v>2</v>
      </c>
      <c r="B53" s="106" t="s">
        <v>154</v>
      </c>
      <c r="C53" s="155">
        <v>10</v>
      </c>
      <c r="D53" s="134">
        <v>1</v>
      </c>
      <c r="E53" s="156">
        <f>IF(D53&gt;0,C53,0)</f>
        <v>10</v>
      </c>
      <c r="F53" s="235"/>
      <c r="G53" s="233"/>
      <c r="H53" s="234"/>
      <c r="I53" s="9"/>
      <c r="J53" s="9"/>
      <c r="K53" s="9"/>
      <c r="L53" s="9"/>
    </row>
    <row r="54" spans="1:12">
      <c r="A54" s="105">
        <v>3</v>
      </c>
      <c r="B54" s="106" t="s">
        <v>153</v>
      </c>
      <c r="C54" s="155">
        <v>10</v>
      </c>
      <c r="D54" s="134">
        <v>0</v>
      </c>
      <c r="E54" s="156">
        <f>IF(D54&gt;0,C54,0)</f>
        <v>0</v>
      </c>
      <c r="F54" s="235"/>
      <c r="G54" s="233"/>
      <c r="H54" s="234"/>
      <c r="I54" s="9"/>
      <c r="J54" s="9"/>
      <c r="K54" s="9"/>
      <c r="L54" s="9"/>
    </row>
    <row r="55" spans="1:12" ht="15" thickBot="1">
      <c r="A55" s="105">
        <v>4</v>
      </c>
      <c r="B55" s="106"/>
      <c r="C55" s="155"/>
      <c r="D55" s="134"/>
      <c r="E55" s="157">
        <f>IF(D55&gt;0,C55,0)</f>
        <v>0</v>
      </c>
      <c r="F55" s="235"/>
      <c r="G55" s="233"/>
      <c r="H55" s="234"/>
      <c r="I55" s="9"/>
      <c r="J55" s="9"/>
      <c r="K55" s="9"/>
      <c r="L55" s="9"/>
    </row>
    <row r="56" spans="1:12" ht="15" thickBot="1">
      <c r="A56" s="158" t="s">
        <v>8</v>
      </c>
      <c r="B56" s="159"/>
      <c r="C56" s="159"/>
      <c r="D56" s="159"/>
      <c r="E56" s="160">
        <f>SUM(C52:C54)</f>
        <v>30</v>
      </c>
      <c r="F56" s="236"/>
      <c r="G56" s="237"/>
      <c r="H56" s="238"/>
      <c r="I56" s="9"/>
      <c r="J56" s="9"/>
      <c r="K56" s="9"/>
      <c r="L56" s="9"/>
    </row>
    <row r="57" spans="1:12" ht="15" thickBot="1">
      <c r="A57" s="162"/>
      <c r="B57" s="163"/>
      <c r="C57" s="163"/>
      <c r="D57" s="163"/>
      <c r="E57" s="161"/>
      <c r="F57" s="161"/>
      <c r="G57" s="94"/>
      <c r="H57" s="94"/>
      <c r="I57" s="9"/>
      <c r="J57" s="9"/>
      <c r="K57" s="9"/>
      <c r="L57" s="9"/>
    </row>
    <row r="58" spans="1:12" ht="18" thickBot="1">
      <c r="A58" s="119" t="s">
        <v>164</v>
      </c>
      <c r="B58" s="120"/>
      <c r="C58" s="120"/>
      <c r="D58" s="120"/>
      <c r="E58" s="120"/>
      <c r="F58" s="120"/>
      <c r="G58" s="120"/>
      <c r="H58" s="121"/>
      <c r="I58" s="9"/>
      <c r="J58" s="9"/>
      <c r="K58" s="9"/>
      <c r="L58" s="9"/>
    </row>
    <row r="59" spans="1:12" ht="30" customHeight="1" thickBot="1">
      <c r="A59" s="122" t="s">
        <v>12</v>
      </c>
      <c r="B59" s="123" t="s">
        <v>13</v>
      </c>
      <c r="C59" s="123" t="s">
        <v>156</v>
      </c>
      <c r="D59" s="125" t="s">
        <v>19</v>
      </c>
      <c r="E59" s="125" t="s">
        <v>155</v>
      </c>
      <c r="F59" s="125" t="s">
        <v>16</v>
      </c>
      <c r="G59" s="125" t="s">
        <v>174</v>
      </c>
      <c r="H59" s="126" t="s">
        <v>17</v>
      </c>
      <c r="I59" s="9"/>
      <c r="J59" s="9"/>
      <c r="K59" s="9"/>
      <c r="L59" s="9"/>
    </row>
    <row r="60" spans="1:12" ht="15" thickBot="1">
      <c r="A60" s="127">
        <v>2</v>
      </c>
      <c r="B60" s="128" t="s">
        <v>150</v>
      </c>
      <c r="C60" s="128"/>
      <c r="D60" s="129">
        <f>SUM(D124:D131)</f>
        <v>0</v>
      </c>
      <c r="E60" s="130">
        <f>IF($E$56&gt;0,100+$E$56,100)</f>
        <v>130</v>
      </c>
      <c r="F60" s="164">
        <f>SUM(F61:F64)</f>
        <v>520</v>
      </c>
      <c r="G60" s="165">
        <f>F60*0.16</f>
        <v>83.2</v>
      </c>
      <c r="H60" s="166">
        <f>F60+G60</f>
        <v>603.20000000000005</v>
      </c>
      <c r="I60" s="9"/>
      <c r="J60" s="9"/>
      <c r="K60" s="9"/>
      <c r="L60" s="9"/>
    </row>
    <row r="61" spans="1:12">
      <c r="A61" s="105" t="s">
        <v>20</v>
      </c>
      <c r="B61" s="106" t="s">
        <v>157</v>
      </c>
      <c r="C61" s="133"/>
      <c r="D61" s="134">
        <v>4</v>
      </c>
      <c r="E61" s="136">
        <f>E60</f>
        <v>130</v>
      </c>
      <c r="F61" s="136">
        <f t="shared" ref="F61:F64" si="11">E61*D61</f>
        <v>520</v>
      </c>
      <c r="G61" s="136">
        <f>F61*0.16</f>
        <v>83.2</v>
      </c>
      <c r="H61" s="137">
        <f t="shared" ref="H61:H64" si="12">SUM(F61:G61)</f>
        <v>603.20000000000005</v>
      </c>
      <c r="I61" s="9"/>
      <c r="J61" s="9"/>
      <c r="K61" s="9"/>
      <c r="L61" s="9"/>
    </row>
    <row r="62" spans="1:12">
      <c r="A62" s="105" t="s">
        <v>22</v>
      </c>
      <c r="B62" s="106" t="s">
        <v>158</v>
      </c>
      <c r="C62" s="133"/>
      <c r="D62" s="134">
        <v>0</v>
      </c>
      <c r="E62" s="136">
        <f>60+E56</f>
        <v>90</v>
      </c>
      <c r="F62" s="136">
        <f t="shared" si="11"/>
        <v>0</v>
      </c>
      <c r="G62" s="136">
        <f>F62*0.16</f>
        <v>0</v>
      </c>
      <c r="H62" s="138">
        <f t="shared" si="12"/>
        <v>0</v>
      </c>
      <c r="I62" s="9"/>
      <c r="J62" s="9"/>
      <c r="K62" s="9"/>
      <c r="L62" s="9"/>
    </row>
    <row r="63" spans="1:12">
      <c r="A63" s="105" t="s">
        <v>24</v>
      </c>
      <c r="B63" s="106"/>
      <c r="C63" s="133"/>
      <c r="D63" s="134">
        <f>C63*13</f>
        <v>0</v>
      </c>
      <c r="E63" s="136">
        <f t="shared" ref="E63" si="13">E60</f>
        <v>130</v>
      </c>
      <c r="F63" s="136">
        <f t="shared" si="11"/>
        <v>0</v>
      </c>
      <c r="G63" s="136">
        <f t="shared" ref="G63:G64" si="14">F63*0.05</f>
        <v>0</v>
      </c>
      <c r="H63" s="138">
        <f t="shared" si="12"/>
        <v>0</v>
      </c>
      <c r="I63" s="9"/>
      <c r="J63" s="9"/>
      <c r="K63" s="9"/>
      <c r="L63" s="9"/>
    </row>
    <row r="64" spans="1:12" ht="15" thickBot="1">
      <c r="A64" s="139" t="s">
        <v>26</v>
      </c>
      <c r="B64" s="140"/>
      <c r="C64" s="141"/>
      <c r="D64" s="142">
        <f>C64*13</f>
        <v>0</v>
      </c>
      <c r="E64" s="144">
        <f>E60</f>
        <v>130</v>
      </c>
      <c r="F64" s="144">
        <f t="shared" si="11"/>
        <v>0</v>
      </c>
      <c r="G64" s="144">
        <f t="shared" si="14"/>
        <v>0</v>
      </c>
      <c r="H64" s="145">
        <f t="shared" si="12"/>
        <v>0</v>
      </c>
      <c r="I64" s="9"/>
      <c r="J64" s="9"/>
      <c r="K64" s="9"/>
      <c r="L64" s="9"/>
    </row>
    <row r="65" spans="1:12">
      <c r="A65" s="94"/>
      <c r="B65" s="94"/>
      <c r="C65" s="94"/>
      <c r="D65" s="94"/>
      <c r="E65" s="94"/>
      <c r="F65" s="94"/>
      <c r="G65" s="94"/>
      <c r="H65" s="94"/>
      <c r="I65" s="9" t="s">
        <v>139</v>
      </c>
      <c r="J65" s="9" t="s">
        <v>140</v>
      </c>
      <c r="K65" s="9"/>
      <c r="L65" s="9"/>
    </row>
    <row r="66" spans="1:12" ht="15" thickBot="1">
      <c r="A66" s="94"/>
      <c r="B66" s="94"/>
      <c r="C66" s="94"/>
      <c r="D66" s="94"/>
      <c r="E66" s="94"/>
      <c r="F66" s="94"/>
      <c r="G66" s="94"/>
      <c r="H66" s="94"/>
      <c r="I66" s="9" t="s">
        <v>139</v>
      </c>
      <c r="J66" s="9" t="s">
        <v>143</v>
      </c>
      <c r="K66" s="9"/>
      <c r="L66" s="9"/>
    </row>
    <row r="67" spans="1:12" ht="18" thickBot="1">
      <c r="A67" s="119" t="s">
        <v>93</v>
      </c>
      <c r="B67" s="120"/>
      <c r="C67" s="120"/>
      <c r="D67" s="121"/>
      <c r="E67" s="167" t="s">
        <v>87</v>
      </c>
      <c r="F67" s="168" t="s">
        <v>85</v>
      </c>
      <c r="G67" s="223"/>
      <c r="H67" s="224"/>
      <c r="I67" s="9"/>
      <c r="J67" s="9"/>
      <c r="K67" s="9"/>
      <c r="L67" s="9"/>
    </row>
    <row r="68" spans="1:12" ht="28.2">
      <c r="A68" s="150" t="s">
        <v>0</v>
      </c>
      <c r="B68" s="151" t="s">
        <v>1</v>
      </c>
      <c r="C68" s="152" t="s">
        <v>2</v>
      </c>
      <c r="D68" s="153" t="s">
        <v>3</v>
      </c>
      <c r="E68" s="169" t="s">
        <v>4</v>
      </c>
      <c r="F68" s="154" t="s">
        <v>4</v>
      </c>
      <c r="G68" s="225"/>
      <c r="H68" s="226"/>
      <c r="I68" s="9"/>
      <c r="J68" s="9"/>
      <c r="K68" s="9"/>
      <c r="L68" s="9"/>
    </row>
    <row r="69" spans="1:12" ht="14.4" customHeight="1">
      <c r="A69" s="105">
        <v>1</v>
      </c>
      <c r="B69" s="106" t="s">
        <v>110</v>
      </c>
      <c r="C69" s="155">
        <v>10</v>
      </c>
      <c r="D69" s="134">
        <v>0</v>
      </c>
      <c r="E69" s="170">
        <f t="shared" ref="E69:E76" si="15">IF(D69&gt;0,C69,0)</f>
        <v>0</v>
      </c>
      <c r="F69" s="156"/>
      <c r="G69" s="225"/>
      <c r="H69" s="226"/>
      <c r="I69" s="9"/>
      <c r="J69" s="9"/>
      <c r="K69" s="9"/>
      <c r="L69" s="9"/>
    </row>
    <row r="70" spans="1:12">
      <c r="A70" s="105">
        <v>2</v>
      </c>
      <c r="B70" s="106" t="s">
        <v>5</v>
      </c>
      <c r="C70" s="155">
        <v>2</v>
      </c>
      <c r="D70" s="134">
        <v>0</v>
      </c>
      <c r="E70" s="170">
        <f t="shared" si="15"/>
        <v>0</v>
      </c>
      <c r="F70" s="156"/>
      <c r="G70" s="225"/>
      <c r="H70" s="226"/>
      <c r="I70" s="9"/>
      <c r="J70" s="9"/>
      <c r="K70" s="9"/>
      <c r="L70" s="9"/>
    </row>
    <row r="71" spans="1:12">
      <c r="A71" s="105">
        <v>3</v>
      </c>
      <c r="B71" s="106" t="s">
        <v>6</v>
      </c>
      <c r="C71" s="155">
        <v>6</v>
      </c>
      <c r="D71" s="134"/>
      <c r="E71" s="170">
        <f t="shared" si="15"/>
        <v>0</v>
      </c>
      <c r="F71" s="156"/>
      <c r="G71" s="225"/>
      <c r="H71" s="226"/>
      <c r="I71" s="9"/>
      <c r="J71" s="9"/>
      <c r="K71" s="9"/>
      <c r="L71" s="9"/>
    </row>
    <row r="72" spans="1:12">
      <c r="A72" s="105">
        <v>4</v>
      </c>
      <c r="B72" s="106" t="s">
        <v>106</v>
      </c>
      <c r="C72" s="155">
        <v>2</v>
      </c>
      <c r="D72" s="134"/>
      <c r="E72" s="170">
        <f t="shared" si="15"/>
        <v>0</v>
      </c>
      <c r="F72" s="156">
        <f>IF(D72&gt;0,C72,0)</f>
        <v>0</v>
      </c>
      <c r="G72" s="225"/>
      <c r="H72" s="226"/>
      <c r="I72" s="9"/>
      <c r="J72" s="9"/>
      <c r="K72" s="9"/>
      <c r="L72" s="9"/>
    </row>
    <row r="73" spans="1:12">
      <c r="A73" s="105">
        <v>5</v>
      </c>
      <c r="B73" s="106" t="s">
        <v>107</v>
      </c>
      <c r="C73" s="155">
        <v>2</v>
      </c>
      <c r="D73" s="134"/>
      <c r="E73" s="170">
        <f t="shared" si="15"/>
        <v>0</v>
      </c>
      <c r="F73" s="156">
        <f>IF(D73&gt;0,C73,0)</f>
        <v>0</v>
      </c>
      <c r="G73" s="225"/>
      <c r="H73" s="226"/>
      <c r="I73" s="9"/>
      <c r="J73" s="9"/>
      <c r="K73" s="9"/>
      <c r="L73" s="9"/>
    </row>
    <row r="74" spans="1:12">
      <c r="A74" s="105">
        <v>6</v>
      </c>
      <c r="B74" s="106" t="s">
        <v>108</v>
      </c>
      <c r="C74" s="155">
        <v>2</v>
      </c>
      <c r="D74" s="134"/>
      <c r="E74" s="170">
        <f t="shared" si="15"/>
        <v>0</v>
      </c>
      <c r="F74" s="156">
        <f>IF(D74&gt;0,C74,0)</f>
        <v>0</v>
      </c>
      <c r="G74" s="225"/>
      <c r="H74" s="226"/>
      <c r="I74" s="9"/>
      <c r="J74" s="9"/>
      <c r="K74" s="9"/>
      <c r="L74" s="9"/>
    </row>
    <row r="75" spans="1:12">
      <c r="A75" s="105">
        <v>7</v>
      </c>
      <c r="B75" s="106" t="s">
        <v>109</v>
      </c>
      <c r="C75" s="155">
        <v>2</v>
      </c>
      <c r="D75" s="134"/>
      <c r="E75" s="170">
        <f t="shared" si="15"/>
        <v>0</v>
      </c>
      <c r="F75" s="156">
        <f>IF(D75&gt;0,C75,0)</f>
        <v>0</v>
      </c>
      <c r="G75" s="225"/>
      <c r="H75" s="226"/>
      <c r="I75" s="9"/>
      <c r="J75" s="9"/>
      <c r="K75" s="9"/>
      <c r="L75" s="9"/>
    </row>
    <row r="76" spans="1:12">
      <c r="A76" s="105">
        <v>8</v>
      </c>
      <c r="B76" s="106" t="s">
        <v>7</v>
      </c>
      <c r="C76" s="170">
        <v>2</v>
      </c>
      <c r="D76" s="134"/>
      <c r="E76" s="170">
        <f t="shared" si="15"/>
        <v>0</v>
      </c>
      <c r="F76" s="156">
        <f>IF(D76&gt;0,C76,0)</f>
        <v>0</v>
      </c>
      <c r="G76" s="225"/>
      <c r="H76" s="226"/>
      <c r="I76" s="9"/>
      <c r="J76" s="9"/>
      <c r="K76" s="9"/>
      <c r="L76" s="9"/>
    </row>
    <row r="77" spans="1:12" ht="15" thickBot="1">
      <c r="A77" s="158" t="s">
        <v>8</v>
      </c>
      <c r="B77" s="159"/>
      <c r="C77" s="159"/>
      <c r="D77" s="171"/>
      <c r="E77" s="172">
        <f>SUM(E69:E76)</f>
        <v>0</v>
      </c>
      <c r="F77" s="173">
        <f>SUM(F69:F76)</f>
        <v>0</v>
      </c>
      <c r="G77" s="227"/>
      <c r="H77" s="228"/>
      <c r="I77" s="9"/>
      <c r="J77" s="9"/>
      <c r="K77" s="9"/>
      <c r="L77" s="9"/>
    </row>
    <row r="78" spans="1:12" ht="15" thickBot="1">
      <c r="A78" s="174"/>
      <c r="B78" s="175"/>
      <c r="C78" s="175"/>
      <c r="D78" s="175"/>
      <c r="E78" s="176"/>
      <c r="F78" s="176"/>
      <c r="G78" s="177"/>
      <c r="H78" s="178"/>
      <c r="I78" s="9"/>
      <c r="J78" s="9"/>
      <c r="K78" s="9"/>
      <c r="L78" s="9"/>
    </row>
    <row r="79" spans="1:12" ht="18" thickBot="1">
      <c r="A79" s="119" t="s">
        <v>163</v>
      </c>
      <c r="B79" s="120"/>
      <c r="C79" s="120"/>
      <c r="D79" s="120"/>
      <c r="E79" s="120"/>
      <c r="F79" s="120"/>
      <c r="G79" s="120"/>
      <c r="H79" s="121"/>
      <c r="I79" s="9"/>
      <c r="J79" s="9"/>
      <c r="K79" s="9"/>
      <c r="L79" s="9"/>
    </row>
    <row r="80" spans="1:12" ht="30" customHeight="1" thickBot="1">
      <c r="A80" s="179" t="s">
        <v>12</v>
      </c>
      <c r="B80" s="180" t="s">
        <v>13</v>
      </c>
      <c r="C80" s="180"/>
      <c r="D80" s="181" t="s">
        <v>14</v>
      </c>
      <c r="E80" s="181" t="s">
        <v>15</v>
      </c>
      <c r="F80" s="181" t="s">
        <v>16</v>
      </c>
      <c r="G80" s="181" t="s">
        <v>174</v>
      </c>
      <c r="H80" s="126" t="s">
        <v>17</v>
      </c>
      <c r="I80" s="9"/>
      <c r="J80" s="9"/>
      <c r="K80" s="9"/>
      <c r="L80" s="9"/>
    </row>
    <row r="81" spans="1:23" ht="14.4" customHeight="1" thickBot="1">
      <c r="A81" s="182">
        <v>2</v>
      </c>
      <c r="B81" s="128" t="s">
        <v>56</v>
      </c>
      <c r="C81" s="128" t="s">
        <v>19</v>
      </c>
      <c r="D81" s="129">
        <v>0</v>
      </c>
      <c r="E81" s="130">
        <f>IF($E$77&gt;0,12+$E$77,12)</f>
        <v>12</v>
      </c>
      <c r="F81" s="164">
        <f t="shared" ref="F81:F107" si="16">E81*D81</f>
        <v>0</v>
      </c>
      <c r="G81" s="165">
        <f>F81*0.16</f>
        <v>0</v>
      </c>
      <c r="H81" s="166">
        <f>G81+F81</f>
        <v>0</v>
      </c>
      <c r="I81" s="9"/>
      <c r="J81" s="9"/>
      <c r="K81" s="9"/>
    </row>
    <row r="82" spans="1:23">
      <c r="A82" s="183" t="s">
        <v>20</v>
      </c>
      <c r="B82" s="184" t="s">
        <v>57</v>
      </c>
      <c r="C82" s="185"/>
      <c r="D82" s="186">
        <f>C82*8</f>
        <v>0</v>
      </c>
      <c r="E82" s="187">
        <f>E81</f>
        <v>12</v>
      </c>
      <c r="F82" s="187">
        <f t="shared" si="16"/>
        <v>0</v>
      </c>
      <c r="G82" s="187">
        <f t="shared" ref="G82:G108" si="17">F82*0.05</f>
        <v>0</v>
      </c>
      <c r="H82" s="137">
        <f t="shared" ref="H82:H108" si="18">SUM(F82:G82)</f>
        <v>0</v>
      </c>
      <c r="I82" s="9"/>
      <c r="J82" s="9"/>
      <c r="K82" s="9"/>
      <c r="L82" s="9"/>
    </row>
    <row r="83" spans="1:23">
      <c r="A83" s="105" t="s">
        <v>22</v>
      </c>
      <c r="B83" s="106" t="s">
        <v>58</v>
      </c>
      <c r="C83" s="133">
        <v>0</v>
      </c>
      <c r="D83" s="134">
        <f>C83*10</f>
        <v>0</v>
      </c>
      <c r="E83" s="136">
        <f>E81</f>
        <v>12</v>
      </c>
      <c r="F83" s="136">
        <f t="shared" si="16"/>
        <v>0</v>
      </c>
      <c r="G83" s="136">
        <f t="shared" si="17"/>
        <v>0</v>
      </c>
      <c r="H83" s="138">
        <f t="shared" si="18"/>
        <v>0</v>
      </c>
      <c r="I83" s="9"/>
      <c r="J83" s="9"/>
      <c r="K83" s="9"/>
      <c r="L83" s="9"/>
    </row>
    <row r="84" spans="1:23">
      <c r="A84" s="105" t="s">
        <v>24</v>
      </c>
      <c r="B84" s="106" t="s">
        <v>59</v>
      </c>
      <c r="C84" s="133"/>
      <c r="D84" s="134">
        <f>C84*13</f>
        <v>0</v>
      </c>
      <c r="E84" s="136">
        <f>E81</f>
        <v>12</v>
      </c>
      <c r="F84" s="136">
        <f t="shared" si="16"/>
        <v>0</v>
      </c>
      <c r="G84" s="136">
        <f t="shared" si="17"/>
        <v>0</v>
      </c>
      <c r="H84" s="138">
        <f t="shared" si="18"/>
        <v>0</v>
      </c>
      <c r="I84" s="9"/>
      <c r="J84" s="9"/>
      <c r="K84" s="9"/>
      <c r="L84" s="9"/>
      <c r="W84" s="9"/>
    </row>
    <row r="85" spans="1:23">
      <c r="A85" s="105" t="s">
        <v>26</v>
      </c>
      <c r="B85" s="106" t="s">
        <v>60</v>
      </c>
      <c r="C85" s="133"/>
      <c r="D85" s="134">
        <f>C85*13</f>
        <v>0</v>
      </c>
      <c r="E85" s="136">
        <f>E81</f>
        <v>12</v>
      </c>
      <c r="F85" s="136">
        <f t="shared" si="16"/>
        <v>0</v>
      </c>
      <c r="G85" s="136">
        <f t="shared" si="17"/>
        <v>0</v>
      </c>
      <c r="H85" s="138">
        <f t="shared" si="18"/>
        <v>0</v>
      </c>
      <c r="I85" s="9"/>
      <c r="J85" s="9"/>
      <c r="K85" s="9"/>
      <c r="L85" s="9"/>
    </row>
    <row r="86" spans="1:23">
      <c r="A86" s="105" t="s">
        <v>28</v>
      </c>
      <c r="B86" s="106" t="s">
        <v>61</v>
      </c>
      <c r="C86" s="133"/>
      <c r="D86" s="134">
        <f>C86*14</f>
        <v>0</v>
      </c>
      <c r="E86" s="136">
        <f>E83</f>
        <v>12</v>
      </c>
      <c r="F86" s="136">
        <f t="shared" si="16"/>
        <v>0</v>
      </c>
      <c r="G86" s="136">
        <f t="shared" si="17"/>
        <v>0</v>
      </c>
      <c r="H86" s="138">
        <f t="shared" si="18"/>
        <v>0</v>
      </c>
      <c r="I86" s="9"/>
      <c r="J86" s="9"/>
      <c r="K86" s="9"/>
      <c r="L86" s="9"/>
    </row>
    <row r="87" spans="1:23">
      <c r="A87" s="105" t="s">
        <v>30</v>
      </c>
      <c r="B87" s="106" t="s">
        <v>62</v>
      </c>
      <c r="C87" s="133"/>
      <c r="D87" s="134">
        <f>C87*16</f>
        <v>0</v>
      </c>
      <c r="E87" s="136">
        <f>E84</f>
        <v>12</v>
      </c>
      <c r="F87" s="136">
        <f t="shared" si="16"/>
        <v>0</v>
      </c>
      <c r="G87" s="136">
        <f t="shared" si="17"/>
        <v>0</v>
      </c>
      <c r="H87" s="138">
        <f t="shared" si="18"/>
        <v>0</v>
      </c>
      <c r="I87" s="9"/>
      <c r="J87" s="9"/>
      <c r="K87" s="9"/>
      <c r="L87" s="9"/>
    </row>
    <row r="88" spans="1:23">
      <c r="A88" s="105" t="s">
        <v>32</v>
      </c>
      <c r="B88" s="106" t="s">
        <v>63</v>
      </c>
      <c r="C88" s="133"/>
      <c r="D88" s="134">
        <f>C88*16</f>
        <v>0</v>
      </c>
      <c r="E88" s="136">
        <f>E81</f>
        <v>12</v>
      </c>
      <c r="F88" s="136">
        <f t="shared" si="16"/>
        <v>0</v>
      </c>
      <c r="G88" s="136">
        <f t="shared" si="17"/>
        <v>0</v>
      </c>
      <c r="H88" s="138">
        <f t="shared" si="18"/>
        <v>0</v>
      </c>
      <c r="I88" s="9"/>
      <c r="J88" s="9"/>
      <c r="K88" s="9"/>
      <c r="L88" s="9"/>
    </row>
    <row r="89" spans="1:23">
      <c r="A89" s="105" t="s">
        <v>34</v>
      </c>
      <c r="B89" s="106" t="s">
        <v>64</v>
      </c>
      <c r="C89" s="133"/>
      <c r="D89" s="134">
        <f>C89*18</f>
        <v>0</v>
      </c>
      <c r="E89" s="136">
        <f>E83</f>
        <v>12</v>
      </c>
      <c r="F89" s="136">
        <f t="shared" si="16"/>
        <v>0</v>
      </c>
      <c r="G89" s="136">
        <f t="shared" si="17"/>
        <v>0</v>
      </c>
      <c r="H89" s="138">
        <f t="shared" si="18"/>
        <v>0</v>
      </c>
      <c r="I89" s="9"/>
      <c r="J89" s="9"/>
      <c r="K89" s="9"/>
      <c r="L89" s="9"/>
    </row>
    <row r="90" spans="1:23">
      <c r="A90" s="105" t="s">
        <v>36</v>
      </c>
      <c r="B90" s="106" t="s">
        <v>65</v>
      </c>
      <c r="C90" s="133"/>
      <c r="D90" s="134">
        <f>C90*8</f>
        <v>0</v>
      </c>
      <c r="E90" s="136">
        <f>E81</f>
        <v>12</v>
      </c>
      <c r="F90" s="136">
        <f t="shared" si="16"/>
        <v>0</v>
      </c>
      <c r="G90" s="136">
        <f t="shared" si="17"/>
        <v>0</v>
      </c>
      <c r="H90" s="138">
        <f t="shared" si="18"/>
        <v>0</v>
      </c>
      <c r="I90" s="9"/>
      <c r="J90" s="9"/>
      <c r="K90" s="9"/>
      <c r="L90" s="9"/>
    </row>
    <row r="91" spans="1:23">
      <c r="A91" s="105" t="s">
        <v>38</v>
      </c>
      <c r="B91" s="106" t="s">
        <v>66</v>
      </c>
      <c r="C91" s="133"/>
      <c r="D91" s="134">
        <f>C91*5</f>
        <v>0</v>
      </c>
      <c r="E91" s="136">
        <f>E81</f>
        <v>12</v>
      </c>
      <c r="F91" s="136">
        <f t="shared" si="16"/>
        <v>0</v>
      </c>
      <c r="G91" s="136">
        <f t="shared" si="17"/>
        <v>0</v>
      </c>
      <c r="H91" s="138">
        <f t="shared" si="18"/>
        <v>0</v>
      </c>
      <c r="I91" s="9"/>
      <c r="J91" s="9"/>
      <c r="K91" s="9"/>
      <c r="L91" s="9"/>
    </row>
    <row r="92" spans="1:23">
      <c r="A92" s="105" t="s">
        <v>40</v>
      </c>
      <c r="B92" s="106" t="s">
        <v>67</v>
      </c>
      <c r="C92" s="133"/>
      <c r="D92" s="134">
        <f>C92*7</f>
        <v>0</v>
      </c>
      <c r="E92" s="136">
        <f>E82</f>
        <v>12</v>
      </c>
      <c r="F92" s="136">
        <f t="shared" si="16"/>
        <v>0</v>
      </c>
      <c r="G92" s="136">
        <f t="shared" si="17"/>
        <v>0</v>
      </c>
      <c r="H92" s="138">
        <f t="shared" si="18"/>
        <v>0</v>
      </c>
      <c r="I92" s="9"/>
      <c r="J92" s="9"/>
      <c r="K92" s="9"/>
      <c r="L92" s="9"/>
    </row>
    <row r="93" spans="1:23">
      <c r="A93" s="105" t="s">
        <v>42</v>
      </c>
      <c r="B93" s="106" t="s">
        <v>68</v>
      </c>
      <c r="C93" s="133"/>
      <c r="D93" s="134">
        <f>C93*8</f>
        <v>0</v>
      </c>
      <c r="E93" s="136">
        <f>E81</f>
        <v>12</v>
      </c>
      <c r="F93" s="136">
        <f t="shared" si="16"/>
        <v>0</v>
      </c>
      <c r="G93" s="136">
        <f t="shared" si="17"/>
        <v>0</v>
      </c>
      <c r="H93" s="138">
        <f t="shared" si="18"/>
        <v>0</v>
      </c>
      <c r="I93" s="9"/>
      <c r="J93" s="9"/>
      <c r="K93" s="9"/>
      <c r="L93" s="9"/>
    </row>
    <row r="94" spans="1:23">
      <c r="A94" s="105" t="s">
        <v>44</v>
      </c>
      <c r="B94" s="106" t="s">
        <v>138</v>
      </c>
      <c r="C94" s="133"/>
      <c r="D94" s="134">
        <f>C94*(6+8)</f>
        <v>0</v>
      </c>
      <c r="E94" s="136">
        <f>E82</f>
        <v>12</v>
      </c>
      <c r="F94" s="136">
        <f t="shared" si="16"/>
        <v>0</v>
      </c>
      <c r="G94" s="136">
        <f t="shared" si="17"/>
        <v>0</v>
      </c>
      <c r="H94" s="138">
        <f t="shared" si="18"/>
        <v>0</v>
      </c>
      <c r="I94" s="9"/>
      <c r="J94" s="9"/>
      <c r="K94" s="9"/>
      <c r="L94" s="9"/>
    </row>
    <row r="95" spans="1:23">
      <c r="A95" s="105" t="s">
        <v>46</v>
      </c>
      <c r="B95" s="106" t="s">
        <v>142</v>
      </c>
      <c r="C95" s="133"/>
      <c r="D95" s="134">
        <f>C95*(2+2+1+1+1+1+6+6)</f>
        <v>0</v>
      </c>
      <c r="E95" s="136">
        <f>E83</f>
        <v>12</v>
      </c>
      <c r="F95" s="136">
        <f t="shared" si="16"/>
        <v>0</v>
      </c>
      <c r="G95" s="136">
        <f t="shared" si="17"/>
        <v>0</v>
      </c>
      <c r="H95" s="138">
        <f t="shared" si="18"/>
        <v>0</v>
      </c>
      <c r="I95" s="9"/>
      <c r="J95" s="9"/>
      <c r="K95" s="9"/>
      <c r="L95" s="9"/>
    </row>
    <row r="96" spans="1:23">
      <c r="A96" s="105" t="s">
        <v>48</v>
      </c>
      <c r="B96" s="106" t="s">
        <v>69</v>
      </c>
      <c r="C96" s="133"/>
      <c r="D96" s="134">
        <f>C96*4</f>
        <v>0</v>
      </c>
      <c r="E96" s="136">
        <f>E81</f>
        <v>12</v>
      </c>
      <c r="F96" s="136">
        <f t="shared" si="16"/>
        <v>0</v>
      </c>
      <c r="G96" s="136">
        <f t="shared" si="17"/>
        <v>0</v>
      </c>
      <c r="H96" s="138">
        <f t="shared" si="18"/>
        <v>0</v>
      </c>
      <c r="I96" s="9"/>
      <c r="J96" s="9"/>
      <c r="K96" s="9"/>
      <c r="L96" s="9"/>
    </row>
    <row r="97" spans="1:12">
      <c r="A97" s="105" t="s">
        <v>50</v>
      </c>
      <c r="B97" s="106" t="s">
        <v>70</v>
      </c>
      <c r="C97" s="133"/>
      <c r="D97" s="134">
        <f>C97*6</f>
        <v>0</v>
      </c>
      <c r="E97" s="136">
        <f>E82</f>
        <v>12</v>
      </c>
      <c r="F97" s="136">
        <f t="shared" si="16"/>
        <v>0</v>
      </c>
      <c r="G97" s="136">
        <f t="shared" si="17"/>
        <v>0</v>
      </c>
      <c r="H97" s="138">
        <f t="shared" si="18"/>
        <v>0</v>
      </c>
      <c r="I97" s="9"/>
      <c r="J97" s="9"/>
      <c r="K97" s="9"/>
      <c r="L97" s="9"/>
    </row>
    <row r="98" spans="1:12">
      <c r="A98" s="105" t="s">
        <v>52</v>
      </c>
      <c r="B98" s="106" t="s">
        <v>71</v>
      </c>
      <c r="C98" s="133"/>
      <c r="D98" s="134">
        <f>C98*4</f>
        <v>0</v>
      </c>
      <c r="E98" s="136">
        <f>E81</f>
        <v>12</v>
      </c>
      <c r="F98" s="136">
        <f t="shared" si="16"/>
        <v>0</v>
      </c>
      <c r="G98" s="136">
        <f t="shared" si="17"/>
        <v>0</v>
      </c>
      <c r="H98" s="138">
        <f t="shared" si="18"/>
        <v>0</v>
      </c>
      <c r="I98" s="9"/>
      <c r="J98" s="9"/>
      <c r="K98" s="9"/>
      <c r="L98" s="9"/>
    </row>
    <row r="99" spans="1:12">
      <c r="A99" s="105" t="s">
        <v>74</v>
      </c>
      <c r="B99" s="106" t="s">
        <v>72</v>
      </c>
      <c r="C99" s="133">
        <v>0</v>
      </c>
      <c r="D99" s="134">
        <f>C99*6</f>
        <v>0</v>
      </c>
      <c r="E99" s="136">
        <f>E81</f>
        <v>12</v>
      </c>
      <c r="F99" s="136">
        <f t="shared" si="16"/>
        <v>0</v>
      </c>
      <c r="G99" s="136">
        <f t="shared" si="17"/>
        <v>0</v>
      </c>
      <c r="H99" s="138">
        <f t="shared" si="18"/>
        <v>0</v>
      </c>
      <c r="I99" s="9"/>
      <c r="J99" s="9"/>
      <c r="K99" s="9"/>
      <c r="L99" s="9"/>
    </row>
    <row r="100" spans="1:12">
      <c r="A100" s="105" t="s">
        <v>76</v>
      </c>
      <c r="B100" s="106" t="s">
        <v>51</v>
      </c>
      <c r="C100" s="133"/>
      <c r="D100" s="134">
        <f>C100*24</f>
        <v>0</v>
      </c>
      <c r="E100" s="136">
        <f>E81</f>
        <v>12</v>
      </c>
      <c r="F100" s="136">
        <f t="shared" si="16"/>
        <v>0</v>
      </c>
      <c r="G100" s="136">
        <f t="shared" si="17"/>
        <v>0</v>
      </c>
      <c r="H100" s="138">
        <f t="shared" si="18"/>
        <v>0</v>
      </c>
    </row>
    <row r="101" spans="1:12">
      <c r="A101" s="105" t="s">
        <v>116</v>
      </c>
      <c r="B101" s="106" t="s">
        <v>114</v>
      </c>
      <c r="C101" s="133"/>
      <c r="D101" s="134">
        <f>C101*1</f>
        <v>0</v>
      </c>
      <c r="E101" s="136">
        <f>E81</f>
        <v>12</v>
      </c>
      <c r="F101" s="136">
        <f t="shared" si="16"/>
        <v>0</v>
      </c>
      <c r="G101" s="136">
        <f t="shared" si="17"/>
        <v>0</v>
      </c>
      <c r="H101" s="138">
        <f t="shared" si="18"/>
        <v>0</v>
      </c>
    </row>
    <row r="102" spans="1:12">
      <c r="A102" s="105" t="s">
        <v>117</v>
      </c>
      <c r="B102" s="106" t="s">
        <v>159</v>
      </c>
      <c r="C102" s="133">
        <v>0</v>
      </c>
      <c r="D102" s="134">
        <f>C102*5</f>
        <v>0</v>
      </c>
      <c r="E102" s="188">
        <f>E81</f>
        <v>12</v>
      </c>
      <c r="F102" s="188">
        <f t="shared" si="16"/>
        <v>0</v>
      </c>
      <c r="G102" s="188">
        <f t="shared" si="17"/>
        <v>0</v>
      </c>
      <c r="H102" s="189">
        <f t="shared" si="18"/>
        <v>0</v>
      </c>
    </row>
    <row r="103" spans="1:12">
      <c r="A103" s="105" t="s">
        <v>122</v>
      </c>
      <c r="B103" s="106" t="s">
        <v>75</v>
      </c>
      <c r="C103" s="133"/>
      <c r="D103" s="134">
        <f>C103*3</f>
        <v>0</v>
      </c>
      <c r="E103" s="136">
        <f>E82</f>
        <v>12</v>
      </c>
      <c r="F103" s="136">
        <f t="shared" si="16"/>
        <v>0</v>
      </c>
      <c r="G103" s="136">
        <f t="shared" si="17"/>
        <v>0</v>
      </c>
      <c r="H103" s="138">
        <f t="shared" si="18"/>
        <v>0</v>
      </c>
    </row>
    <row r="104" spans="1:12">
      <c r="A104" s="105" t="s">
        <v>123</v>
      </c>
      <c r="B104" s="106" t="s">
        <v>112</v>
      </c>
      <c r="C104" s="133"/>
      <c r="D104" s="134">
        <f>C104*8</f>
        <v>0</v>
      </c>
      <c r="E104" s="136">
        <f>E83</f>
        <v>12</v>
      </c>
      <c r="F104" s="136">
        <f t="shared" si="16"/>
        <v>0</v>
      </c>
      <c r="G104" s="136">
        <f t="shared" si="17"/>
        <v>0</v>
      </c>
      <c r="H104" s="138">
        <f t="shared" si="18"/>
        <v>0</v>
      </c>
    </row>
    <row r="105" spans="1:12">
      <c r="A105" s="105" t="s">
        <v>135</v>
      </c>
      <c r="B105" s="106" t="s">
        <v>113</v>
      </c>
      <c r="C105" s="133"/>
      <c r="D105" s="134">
        <f>C105*3</f>
        <v>0</v>
      </c>
      <c r="E105" s="136">
        <f>E84</f>
        <v>12</v>
      </c>
      <c r="F105" s="136">
        <f t="shared" si="16"/>
        <v>0</v>
      </c>
      <c r="G105" s="136">
        <f t="shared" si="17"/>
        <v>0</v>
      </c>
      <c r="H105" s="138">
        <f t="shared" si="18"/>
        <v>0</v>
      </c>
    </row>
    <row r="106" spans="1:12">
      <c r="A106" s="105" t="s">
        <v>136</v>
      </c>
      <c r="B106" s="106" t="s">
        <v>115</v>
      </c>
      <c r="C106" s="133"/>
      <c r="D106" s="134">
        <f>C106*2</f>
        <v>0</v>
      </c>
      <c r="E106" s="136">
        <f>E85</f>
        <v>12</v>
      </c>
      <c r="F106" s="136">
        <f t="shared" si="16"/>
        <v>0</v>
      </c>
      <c r="G106" s="136">
        <f t="shared" si="17"/>
        <v>0</v>
      </c>
      <c r="H106" s="138">
        <f t="shared" si="18"/>
        <v>0</v>
      </c>
    </row>
    <row r="107" spans="1:12">
      <c r="A107" s="105" t="s">
        <v>141</v>
      </c>
      <c r="B107" s="106" t="s">
        <v>137</v>
      </c>
      <c r="C107" s="133"/>
      <c r="D107" s="134"/>
      <c r="E107" s="136">
        <f>C107*500</f>
        <v>0</v>
      </c>
      <c r="F107" s="136">
        <f t="shared" si="16"/>
        <v>0</v>
      </c>
      <c r="G107" s="136">
        <f t="shared" si="17"/>
        <v>0</v>
      </c>
      <c r="H107" s="138">
        <f t="shared" si="18"/>
        <v>0</v>
      </c>
    </row>
    <row r="108" spans="1:12" ht="15" thickBot="1">
      <c r="A108" s="139" t="s">
        <v>144</v>
      </c>
      <c r="B108" s="140" t="s">
        <v>53</v>
      </c>
      <c r="C108" s="141">
        <v>0</v>
      </c>
      <c r="D108" s="142"/>
      <c r="E108" s="144">
        <v>50</v>
      </c>
      <c r="F108" s="144">
        <f>C108*E108</f>
        <v>0</v>
      </c>
      <c r="G108" s="144">
        <f t="shared" si="17"/>
        <v>0</v>
      </c>
      <c r="H108" s="145">
        <f t="shared" si="18"/>
        <v>0</v>
      </c>
    </row>
    <row r="109" spans="1:12">
      <c r="A109" s="94"/>
      <c r="B109" s="94"/>
      <c r="C109" s="94"/>
      <c r="D109" s="94"/>
      <c r="E109" s="94"/>
      <c r="F109" s="94"/>
      <c r="G109" s="94"/>
      <c r="H109" s="94"/>
    </row>
    <row r="110" spans="1:12" ht="15" thickBot="1">
      <c r="A110" s="94"/>
      <c r="B110" s="94"/>
      <c r="C110" s="94"/>
      <c r="D110" s="94"/>
      <c r="E110" s="94"/>
      <c r="F110" s="94"/>
      <c r="G110" s="94"/>
      <c r="H110" s="94"/>
    </row>
    <row r="111" spans="1:12" ht="27.6" customHeight="1" thickBot="1">
      <c r="A111" s="119" t="s">
        <v>162</v>
      </c>
      <c r="B111" s="120"/>
      <c r="C111" s="120"/>
      <c r="D111" s="120"/>
      <c r="E111" s="120"/>
      <c r="F111" s="120"/>
      <c r="G111" s="120"/>
      <c r="H111" s="121"/>
    </row>
    <row r="112" spans="1:12" ht="30" customHeight="1" thickBot="1">
      <c r="A112" s="190" t="s">
        <v>12</v>
      </c>
      <c r="B112" s="191" t="s">
        <v>13</v>
      </c>
      <c r="C112" s="191"/>
      <c r="D112" s="192" t="s">
        <v>78</v>
      </c>
      <c r="E112" s="192" t="s">
        <v>79</v>
      </c>
      <c r="F112" s="192" t="s">
        <v>16</v>
      </c>
      <c r="G112" s="192" t="s">
        <v>175</v>
      </c>
      <c r="H112" s="193" t="s">
        <v>17</v>
      </c>
    </row>
    <row r="113" spans="1:8" ht="15" thickBot="1">
      <c r="A113" s="182">
        <v>3</v>
      </c>
      <c r="B113" s="128" t="s">
        <v>80</v>
      </c>
      <c r="C113" s="128" t="s">
        <v>19</v>
      </c>
      <c r="D113" s="129">
        <f>SUM(D117:D122)</f>
        <v>0</v>
      </c>
      <c r="E113" s="130" t="e">
        <f>IF(#REF!&gt;0,1+#REF!,1)</f>
        <v>#REF!</v>
      </c>
      <c r="F113" s="164" t="e">
        <f>SUM(F114:F122)</f>
        <v>#REF!</v>
      </c>
      <c r="G113" s="165" t="e">
        <f>SUM(G114:G122)</f>
        <v>#REF!</v>
      </c>
      <c r="H113" s="166" t="e">
        <f>SUM(H114:H122)</f>
        <v>#REF!</v>
      </c>
    </row>
    <row r="114" spans="1:8">
      <c r="A114" s="183" t="s">
        <v>20</v>
      </c>
      <c r="B114" s="184" t="s">
        <v>81</v>
      </c>
      <c r="C114" s="194" t="s">
        <v>54</v>
      </c>
      <c r="D114" s="186"/>
      <c r="E114" s="195" t="e">
        <f>E113</f>
        <v>#REF!</v>
      </c>
      <c r="F114" s="187" t="e">
        <f>D114*E114</f>
        <v>#REF!</v>
      </c>
      <c r="G114" s="187" t="e">
        <f t="shared" ref="G114:G122" si="19">F114*0.05</f>
        <v>#REF!</v>
      </c>
      <c r="H114" s="137" t="e">
        <f>SUM(F114:G114)</f>
        <v>#REF!</v>
      </c>
    </row>
    <row r="115" spans="1:8">
      <c r="A115" s="105" t="s">
        <v>22</v>
      </c>
      <c r="B115" s="106" t="s">
        <v>90</v>
      </c>
      <c r="C115" s="196"/>
      <c r="D115" s="134" t="s">
        <v>54</v>
      </c>
      <c r="E115" s="197">
        <v>50</v>
      </c>
      <c r="F115" s="136">
        <f t="shared" ref="F115:F122" si="20">C115*E115</f>
        <v>0</v>
      </c>
      <c r="G115" s="136">
        <f t="shared" si="19"/>
        <v>0</v>
      </c>
      <c r="H115" s="138">
        <f>SUM(F115:G115)</f>
        <v>0</v>
      </c>
    </row>
    <row r="116" spans="1:8">
      <c r="A116" s="105" t="s">
        <v>24</v>
      </c>
      <c r="B116" s="106" t="s">
        <v>91</v>
      </c>
      <c r="C116" s="196"/>
      <c r="D116" s="134" t="s">
        <v>54</v>
      </c>
      <c r="E116" s="197">
        <v>50</v>
      </c>
      <c r="F116" s="136">
        <f t="shared" si="20"/>
        <v>0</v>
      </c>
      <c r="G116" s="136">
        <f t="shared" si="19"/>
        <v>0</v>
      </c>
      <c r="H116" s="138">
        <f>SUM(F116:G116)</f>
        <v>0</v>
      </c>
    </row>
    <row r="117" spans="1:8">
      <c r="A117" s="105" t="s">
        <v>26</v>
      </c>
      <c r="B117" s="106" t="s">
        <v>82</v>
      </c>
      <c r="C117" s="196"/>
      <c r="D117" s="134" t="s">
        <v>54</v>
      </c>
      <c r="E117" s="198">
        <v>12</v>
      </c>
      <c r="F117" s="136">
        <f t="shared" si="20"/>
        <v>0</v>
      </c>
      <c r="G117" s="136">
        <f t="shared" si="19"/>
        <v>0</v>
      </c>
      <c r="H117" s="138">
        <f>SUM(F117:F117)</f>
        <v>0</v>
      </c>
    </row>
    <row r="118" spans="1:8" ht="28.2">
      <c r="A118" s="105" t="s">
        <v>28</v>
      </c>
      <c r="B118" s="199" t="s">
        <v>111</v>
      </c>
      <c r="C118" s="196"/>
      <c r="D118" s="134"/>
      <c r="E118" s="198">
        <v>12</v>
      </c>
      <c r="F118" s="136">
        <f t="shared" si="20"/>
        <v>0</v>
      </c>
      <c r="G118" s="136">
        <f t="shared" si="19"/>
        <v>0</v>
      </c>
      <c r="H118" s="138">
        <f>SUM(F118:F118)</f>
        <v>0</v>
      </c>
    </row>
    <row r="119" spans="1:8">
      <c r="A119" s="105" t="s">
        <v>30</v>
      </c>
      <c r="B119" s="199" t="s">
        <v>124</v>
      </c>
      <c r="C119" s="196"/>
      <c r="D119" s="134"/>
      <c r="E119" s="198">
        <v>12</v>
      </c>
      <c r="F119" s="136">
        <f t="shared" si="20"/>
        <v>0</v>
      </c>
      <c r="G119" s="136">
        <f t="shared" si="19"/>
        <v>0</v>
      </c>
      <c r="H119" s="138">
        <f>SUM(F119:F119)</f>
        <v>0</v>
      </c>
    </row>
    <row r="120" spans="1:8">
      <c r="A120" s="105" t="s">
        <v>32</v>
      </c>
      <c r="B120" s="199" t="s">
        <v>125</v>
      </c>
      <c r="C120" s="196"/>
      <c r="D120" s="134"/>
      <c r="E120" s="198">
        <v>12</v>
      </c>
      <c r="F120" s="136">
        <f t="shared" si="20"/>
        <v>0</v>
      </c>
      <c r="G120" s="136">
        <f t="shared" si="19"/>
        <v>0</v>
      </c>
      <c r="H120" s="138">
        <f>SUM(F120:F120)</f>
        <v>0</v>
      </c>
    </row>
    <row r="121" spans="1:8">
      <c r="A121" s="105" t="s">
        <v>34</v>
      </c>
      <c r="B121" s="199" t="s">
        <v>126</v>
      </c>
      <c r="C121" s="196"/>
      <c r="D121" s="134"/>
      <c r="E121" s="198">
        <v>12</v>
      </c>
      <c r="F121" s="136">
        <f t="shared" si="20"/>
        <v>0</v>
      </c>
      <c r="G121" s="136">
        <f t="shared" si="19"/>
        <v>0</v>
      </c>
      <c r="H121" s="138">
        <f>SUM(F121:F121)</f>
        <v>0</v>
      </c>
    </row>
    <row r="122" spans="1:8" ht="15" thickBot="1">
      <c r="A122" s="139" t="s">
        <v>36</v>
      </c>
      <c r="B122" s="200" t="s">
        <v>53</v>
      </c>
      <c r="C122" s="201"/>
      <c r="D122" s="142"/>
      <c r="E122" s="144">
        <v>50</v>
      </c>
      <c r="F122" s="144">
        <f t="shared" si="20"/>
        <v>0</v>
      </c>
      <c r="G122" s="144">
        <f t="shared" si="19"/>
        <v>0</v>
      </c>
      <c r="H122" s="145">
        <f>SUM(F122:G122)</f>
        <v>0</v>
      </c>
    </row>
    <row r="123" spans="1:8">
      <c r="A123" s="94"/>
      <c r="B123" s="94"/>
      <c r="C123" s="94"/>
      <c r="D123" s="94"/>
      <c r="E123" s="94"/>
      <c r="F123" s="94"/>
      <c r="G123" s="94"/>
      <c r="H123" s="94"/>
    </row>
    <row r="124" spans="1:8">
      <c r="A124" s="94"/>
      <c r="B124" s="94"/>
      <c r="C124" s="94"/>
      <c r="D124" s="94"/>
      <c r="E124" s="94"/>
      <c r="F124" s="94"/>
      <c r="G124" s="94"/>
      <c r="H124" s="94"/>
    </row>
    <row r="125" spans="1:8">
      <c r="A125" s="202"/>
      <c r="B125" s="203" t="s">
        <v>98</v>
      </c>
      <c r="C125" s="204"/>
      <c r="D125" s="204"/>
      <c r="E125" s="204"/>
      <c r="F125" s="204"/>
      <c r="G125" s="241">
        <f>H19</f>
        <v>5695.6</v>
      </c>
      <c r="H125" s="242"/>
    </row>
    <row r="126" spans="1:8">
      <c r="A126" s="202"/>
      <c r="B126" s="203" t="s">
        <v>160</v>
      </c>
      <c r="C126" s="204"/>
      <c r="D126" s="204"/>
      <c r="E126" s="204"/>
      <c r="F126" s="204"/>
      <c r="G126" s="241">
        <f>H60</f>
        <v>603.20000000000005</v>
      </c>
      <c r="H126" s="242"/>
    </row>
    <row r="127" spans="1:8">
      <c r="A127" s="202"/>
      <c r="B127" s="203" t="s">
        <v>99</v>
      </c>
      <c r="C127" s="204"/>
      <c r="D127" s="204"/>
      <c r="E127" s="204"/>
      <c r="F127" s="204"/>
      <c r="G127" s="241">
        <f>H81</f>
        <v>0</v>
      </c>
      <c r="H127" s="242"/>
    </row>
    <row r="128" spans="1:8" ht="19.95" customHeight="1">
      <c r="A128" s="202"/>
      <c r="B128" s="203" t="s">
        <v>100</v>
      </c>
      <c r="C128" s="204"/>
      <c r="D128" s="204"/>
      <c r="E128" s="204"/>
      <c r="F128" s="204"/>
      <c r="G128" s="241" t="e">
        <f>H113</f>
        <v>#REF!</v>
      </c>
      <c r="H128" s="242"/>
    </row>
    <row r="129" spans="1:8" ht="15" thickBot="1">
      <c r="A129" s="94"/>
      <c r="B129" s="94"/>
      <c r="C129" s="94"/>
      <c r="D129" s="94"/>
      <c r="E129" s="94"/>
      <c r="F129" s="94"/>
      <c r="G129" s="94"/>
      <c r="H129" s="94"/>
    </row>
    <row r="130" spans="1:8" ht="21" thickBot="1">
      <c r="A130" s="205"/>
      <c r="B130" s="206" t="s">
        <v>84</v>
      </c>
      <c r="C130" s="207"/>
      <c r="D130" s="207"/>
      <c r="E130" s="207"/>
      <c r="F130" s="207"/>
      <c r="G130" s="239" t="e">
        <f>G125+G126+G127+G128</f>
        <v>#REF!</v>
      </c>
      <c r="H130" s="240"/>
    </row>
  </sheetData>
  <sheetProtection formatCells="0" selectLockedCells="1" selectUnlockedCells="1"/>
  <mergeCells count="45">
    <mergeCell ref="K2:L2"/>
    <mergeCell ref="A17:H17"/>
    <mergeCell ref="A79:H79"/>
    <mergeCell ref="A67:D67"/>
    <mergeCell ref="A58:H58"/>
    <mergeCell ref="A50:E50"/>
    <mergeCell ref="A2:H2"/>
    <mergeCell ref="E3:H3"/>
    <mergeCell ref="A6:H6"/>
    <mergeCell ref="G15:H15"/>
    <mergeCell ref="G14:H14"/>
    <mergeCell ref="G13:H13"/>
    <mergeCell ref="G12:H12"/>
    <mergeCell ref="E4:F4"/>
    <mergeCell ref="B4:C4"/>
    <mergeCell ref="G9:H9"/>
    <mergeCell ref="G8:H8"/>
    <mergeCell ref="G7:H7"/>
    <mergeCell ref="A111:H111"/>
    <mergeCell ref="G130:H130"/>
    <mergeCell ref="G125:H125"/>
    <mergeCell ref="G126:H126"/>
    <mergeCell ref="G127:H127"/>
    <mergeCell ref="G128:H128"/>
    <mergeCell ref="E14:F14"/>
    <mergeCell ref="E13:F13"/>
    <mergeCell ref="E12:F12"/>
    <mergeCell ref="G11:H11"/>
    <mergeCell ref="G10:H10"/>
    <mergeCell ref="C12:D12"/>
    <mergeCell ref="C13:D13"/>
    <mergeCell ref="C14:D14"/>
    <mergeCell ref="C15:D15"/>
    <mergeCell ref="A1:H1"/>
    <mergeCell ref="C7:D7"/>
    <mergeCell ref="C8:D8"/>
    <mergeCell ref="C9:D9"/>
    <mergeCell ref="C10:D10"/>
    <mergeCell ref="C11:D11"/>
    <mergeCell ref="E11:F11"/>
    <mergeCell ref="E10:F10"/>
    <mergeCell ref="E9:F9"/>
    <mergeCell ref="E8:F8"/>
    <mergeCell ref="E7:F7"/>
    <mergeCell ref="E15:F15"/>
  </mergeCells>
  <pageMargins left="0.23622047244094499" right="0.23622047244094499" top="1.5354330708661399" bottom="0.98425196850393704" header="0.118110236220472" footer="0.511811023622047"/>
  <pageSetup paperSize="9" scale="86" fitToHeight="0" orientation="portrait" verticalDpi="300" r:id="rId1"/>
  <headerFooter>
    <oddHeader>&amp;C&amp;G</oddHeader>
    <oddFooter>&amp;L&amp;"Lato,Regular"&amp;K03+036Rua Guardiato M. de Souza, 1002, Dermat
Barra do Garças - MT&amp;R&amp;"Lato,Regular"&amp;K6792C5klaudyoarq@gmail.com
+55 66 9 9212-2226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9"/>
  <sheetViews>
    <sheetView topLeftCell="B1" zoomScale="90" zoomScaleNormal="90" workbookViewId="0">
      <selection activeCell="F5" sqref="F5:F7"/>
    </sheetView>
  </sheetViews>
  <sheetFormatPr defaultColWidth="8.6640625" defaultRowHeight="14.4"/>
  <cols>
    <col min="1" max="1" width="8.6640625" customWidth="1"/>
    <col min="2" max="2" width="37.6640625" customWidth="1"/>
    <col min="3" max="3" width="24" customWidth="1"/>
    <col min="4" max="4" width="19.5546875" customWidth="1"/>
    <col min="5" max="5" width="18" customWidth="1"/>
    <col min="6" max="6" width="16.5546875" customWidth="1"/>
    <col min="7" max="7" width="18.5546875" customWidth="1"/>
    <col min="8" max="8" width="14.88671875" bestFit="1" customWidth="1"/>
    <col min="9" max="9" width="13.33203125" hidden="1" customWidth="1"/>
    <col min="10" max="10" width="13.44140625" hidden="1" customWidth="1"/>
    <col min="11" max="12" width="13.44140625" customWidth="1"/>
  </cols>
  <sheetData>
    <row r="1" spans="1:12" s="1" customFormat="1" ht="30" customHeight="1">
      <c r="A1" s="91" t="s">
        <v>92</v>
      </c>
      <c r="B1" s="91"/>
      <c r="C1" s="91"/>
      <c r="D1" s="91"/>
      <c r="E1" s="91"/>
      <c r="F1" s="63"/>
      <c r="G1" s="55"/>
      <c r="H1" s="48"/>
      <c r="I1" s="48"/>
      <c r="J1" s="48"/>
      <c r="K1" s="48"/>
      <c r="L1" s="48"/>
    </row>
    <row r="2" spans="1:12" s="2" customFormat="1" ht="31.5" customHeight="1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G2" s="55"/>
      <c r="H2" s="8"/>
      <c r="I2" s="8"/>
      <c r="J2" s="9"/>
      <c r="K2" s="74"/>
      <c r="L2" s="74"/>
    </row>
    <row r="3" spans="1:12">
      <c r="A3" s="10">
        <v>1</v>
      </c>
      <c r="B3" s="11" t="s">
        <v>88</v>
      </c>
      <c r="C3" s="14">
        <v>2</v>
      </c>
      <c r="D3" s="13">
        <v>0</v>
      </c>
      <c r="E3" s="14">
        <f>IF(D3&gt;0,C3,0)</f>
        <v>0</v>
      </c>
      <c r="G3" s="56"/>
      <c r="H3" s="16"/>
      <c r="I3" s="9"/>
      <c r="J3" s="15"/>
      <c r="K3" s="9"/>
      <c r="L3" s="15"/>
    </row>
    <row r="4" spans="1:12">
      <c r="A4" s="10">
        <v>2</v>
      </c>
      <c r="B4" s="89" t="s">
        <v>89</v>
      </c>
      <c r="C4" s="90"/>
      <c r="D4" s="13"/>
      <c r="E4" s="14"/>
      <c r="G4" s="56"/>
      <c r="H4" s="16"/>
      <c r="I4" s="9"/>
      <c r="J4" s="15"/>
      <c r="K4" s="9"/>
      <c r="L4" s="15"/>
    </row>
    <row r="5" spans="1:12">
      <c r="A5" s="10" t="s">
        <v>128</v>
      </c>
      <c r="B5" s="11" t="s">
        <v>101</v>
      </c>
      <c r="C5" s="14" t="s">
        <v>127</v>
      </c>
      <c r="D5" s="13"/>
      <c r="E5" s="14">
        <f>IF(D5&gt;0,C5,0)</f>
        <v>0</v>
      </c>
      <c r="G5" s="56"/>
      <c r="H5" s="16"/>
      <c r="I5" s="9"/>
      <c r="J5" s="15"/>
      <c r="K5" s="9"/>
      <c r="L5" s="15"/>
    </row>
    <row r="6" spans="1:12">
      <c r="A6" s="10" t="s">
        <v>129</v>
      </c>
      <c r="B6" s="11" t="s">
        <v>102</v>
      </c>
      <c r="C6" s="14" t="s">
        <v>127</v>
      </c>
      <c r="D6" s="13"/>
      <c r="E6" s="14">
        <f>IF(D6&gt;0,C6,0)</f>
        <v>0</v>
      </c>
      <c r="G6" s="56"/>
      <c r="H6" s="16"/>
      <c r="I6" s="9"/>
      <c r="J6" s="15"/>
      <c r="K6" s="9"/>
      <c r="L6" s="15"/>
    </row>
    <row r="7" spans="1:12">
      <c r="A7" s="10" t="s">
        <v>130</v>
      </c>
      <c r="B7" s="11" t="s">
        <v>103</v>
      </c>
      <c r="C7" s="14" t="s">
        <v>127</v>
      </c>
      <c r="D7" s="13"/>
      <c r="E7" s="14">
        <f>IF(D7&gt;0,C7,0)</f>
        <v>0</v>
      </c>
      <c r="G7" s="56"/>
      <c r="H7" s="16"/>
      <c r="I7" s="9"/>
      <c r="J7" s="15"/>
      <c r="K7" s="9"/>
      <c r="L7" s="15"/>
    </row>
    <row r="8" spans="1:12">
      <c r="A8" s="10" t="s">
        <v>131</v>
      </c>
      <c r="B8" s="11" t="s">
        <v>104</v>
      </c>
      <c r="C8" s="14" t="s">
        <v>127</v>
      </c>
      <c r="D8" s="13"/>
      <c r="E8" s="14">
        <f>IF(D8&gt;0,C8,0)</f>
        <v>0</v>
      </c>
      <c r="G8" s="56"/>
      <c r="H8" s="16"/>
      <c r="I8" s="9"/>
      <c r="J8" s="15"/>
      <c r="K8" s="9"/>
      <c r="L8" s="15"/>
    </row>
    <row r="9" spans="1:12">
      <c r="A9" s="10" t="s">
        <v>132</v>
      </c>
      <c r="B9" s="11" t="s">
        <v>105</v>
      </c>
      <c r="C9" s="14">
        <v>2</v>
      </c>
      <c r="D9" s="13">
        <v>0</v>
      </c>
      <c r="E9" s="14">
        <f>IF(D9&gt;0,C9,0)</f>
        <v>0</v>
      </c>
      <c r="G9" s="56"/>
      <c r="H9" s="16"/>
      <c r="I9" s="9"/>
      <c r="J9" s="15"/>
      <c r="K9" s="9"/>
      <c r="L9" s="15"/>
    </row>
    <row r="10" spans="1:12">
      <c r="A10" s="37" t="s">
        <v>8</v>
      </c>
      <c r="B10" s="64"/>
      <c r="C10" s="64"/>
      <c r="D10" s="64"/>
      <c r="E10" s="17">
        <f>SUM(E3:E9)</f>
        <v>0</v>
      </c>
      <c r="G10" s="57"/>
      <c r="H10" s="16"/>
      <c r="I10" s="9"/>
      <c r="J10" s="15"/>
      <c r="K10" s="9"/>
      <c r="L10" s="15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s="1" customFormat="1" ht="17.399999999999999">
      <c r="A13" s="78" t="s">
        <v>94</v>
      </c>
      <c r="B13" s="79"/>
      <c r="C13" s="79"/>
      <c r="D13" s="79"/>
      <c r="E13" s="79"/>
      <c r="F13" s="79"/>
      <c r="G13" s="79"/>
      <c r="H13" s="80"/>
      <c r="I13" s="18"/>
      <c r="J13" s="9"/>
      <c r="K13" s="18"/>
      <c r="L13" s="18"/>
    </row>
    <row r="14" spans="1:12" ht="38.25" customHeight="1">
      <c r="A14" s="19" t="s">
        <v>9</v>
      </c>
      <c r="B14" s="20" t="s">
        <v>10</v>
      </c>
      <c r="C14" s="20"/>
      <c r="D14" s="21" t="s">
        <v>11</v>
      </c>
      <c r="E14" s="81" t="s">
        <v>95</v>
      </c>
      <c r="F14" s="81"/>
      <c r="G14" s="81"/>
      <c r="H14" s="82"/>
      <c r="I14" s="9"/>
      <c r="J14" s="22"/>
      <c r="K14" s="9"/>
      <c r="L14" s="9"/>
    </row>
    <row r="15" spans="1:12" ht="63" customHeight="1">
      <c r="A15" s="23" t="s">
        <v>12</v>
      </c>
      <c r="B15" s="23" t="s">
        <v>13</v>
      </c>
      <c r="C15" s="23"/>
      <c r="D15" s="24" t="s">
        <v>14</v>
      </c>
      <c r="E15" s="24" t="s">
        <v>15</v>
      </c>
      <c r="F15" s="24" t="s">
        <v>16</v>
      </c>
      <c r="G15" s="24" t="s">
        <v>149</v>
      </c>
      <c r="H15" s="25" t="s">
        <v>17</v>
      </c>
      <c r="I15" s="9"/>
      <c r="J15" s="22"/>
      <c r="K15" s="9"/>
      <c r="L15" s="9"/>
    </row>
    <row r="16" spans="1:12" s="2" customFormat="1" ht="15" customHeight="1">
      <c r="A16" s="26">
        <v>1</v>
      </c>
      <c r="B16" s="4" t="s">
        <v>18</v>
      </c>
      <c r="C16" s="4" t="s">
        <v>19</v>
      </c>
      <c r="D16" s="6">
        <f>SUM(D17:D43)</f>
        <v>0</v>
      </c>
      <c r="E16" s="27">
        <f>IF($E$10&gt;0,10+$E$10,10)</f>
        <v>10</v>
      </c>
      <c r="F16" s="27">
        <f>SUM(F17:F43)</f>
        <v>0</v>
      </c>
      <c r="G16" s="27">
        <f>SUM(G17:G43)</f>
        <v>0</v>
      </c>
      <c r="H16" s="27">
        <f>SUM(H17:H43)</f>
        <v>0</v>
      </c>
      <c r="I16" s="8"/>
      <c r="J16" s="8"/>
      <c r="K16" s="8"/>
      <c r="L16" s="8"/>
    </row>
    <row r="17" spans="1:12">
      <c r="A17" s="10" t="s">
        <v>20</v>
      </c>
      <c r="B17" s="11" t="s">
        <v>118</v>
      </c>
      <c r="C17" s="65"/>
      <c r="D17" s="13">
        <f>C17*3</f>
        <v>0</v>
      </c>
      <c r="E17" s="28">
        <f>E16</f>
        <v>10</v>
      </c>
      <c r="F17" s="29">
        <f t="shared" ref="F17:F27" si="0">E17*D17</f>
        <v>0</v>
      </c>
      <c r="G17" s="29">
        <f t="shared" ref="G17" si="1">F17*0.05</f>
        <v>0</v>
      </c>
      <c r="H17" s="28">
        <f t="shared" ref="H17" si="2">SUM(F17:G17)</f>
        <v>0</v>
      </c>
      <c r="I17" s="9"/>
      <c r="J17" s="9"/>
      <c r="K17" s="9"/>
      <c r="L17" s="9"/>
    </row>
    <row r="18" spans="1:12">
      <c r="A18" s="10" t="s">
        <v>22</v>
      </c>
      <c r="B18" s="11" t="s">
        <v>49</v>
      </c>
      <c r="C18" s="65"/>
      <c r="D18" s="13">
        <f>C18*2</f>
        <v>0</v>
      </c>
      <c r="E18" s="28">
        <f>E16</f>
        <v>10</v>
      </c>
      <c r="F18" s="29">
        <f t="shared" si="0"/>
        <v>0</v>
      </c>
      <c r="G18" s="29">
        <f t="shared" ref="G18:G31" si="3">F18*0.05</f>
        <v>0</v>
      </c>
      <c r="H18" s="28">
        <f t="shared" ref="H18:H27" si="4">SUM(F18:G18)</f>
        <v>0</v>
      </c>
      <c r="I18" s="9"/>
      <c r="J18" s="9"/>
      <c r="K18" s="9"/>
      <c r="L18" s="9"/>
    </row>
    <row r="19" spans="1:12">
      <c r="A19" s="10" t="s">
        <v>24</v>
      </c>
      <c r="B19" s="11" t="s">
        <v>37</v>
      </c>
      <c r="C19" s="65"/>
      <c r="D19" s="13">
        <f>C19*5</f>
        <v>0</v>
      </c>
      <c r="E19" s="28">
        <f>E16</f>
        <v>10</v>
      </c>
      <c r="F19" s="29">
        <f t="shared" si="0"/>
        <v>0</v>
      </c>
      <c r="G19" s="29">
        <f t="shared" si="3"/>
        <v>0</v>
      </c>
      <c r="H19" s="28">
        <f t="shared" si="4"/>
        <v>0</v>
      </c>
      <c r="I19" s="9"/>
      <c r="J19" s="9"/>
      <c r="K19" s="9"/>
      <c r="L19" s="9"/>
    </row>
    <row r="20" spans="1:12">
      <c r="A20" s="10" t="s">
        <v>26</v>
      </c>
      <c r="B20" s="11" t="s">
        <v>25</v>
      </c>
      <c r="C20" s="65"/>
      <c r="D20" s="13">
        <f>C20*6</f>
        <v>0</v>
      </c>
      <c r="E20" s="28">
        <f>E16</f>
        <v>10</v>
      </c>
      <c r="F20" s="29">
        <f t="shared" si="0"/>
        <v>0</v>
      </c>
      <c r="G20" s="29">
        <f t="shared" si="3"/>
        <v>0</v>
      </c>
      <c r="H20" s="28">
        <f t="shared" si="4"/>
        <v>0</v>
      </c>
      <c r="I20" s="9"/>
      <c r="J20" s="9"/>
      <c r="K20" s="9"/>
      <c r="L20" s="9"/>
    </row>
    <row r="21" spans="1:12">
      <c r="A21" s="10" t="s">
        <v>28</v>
      </c>
      <c r="B21" s="11" t="s">
        <v>35</v>
      </c>
      <c r="C21" s="65"/>
      <c r="D21" s="13">
        <f>C21*15</f>
        <v>0</v>
      </c>
      <c r="E21" s="28">
        <f>E16</f>
        <v>10</v>
      </c>
      <c r="F21" s="29">
        <f t="shared" si="0"/>
        <v>0</v>
      </c>
      <c r="G21" s="29">
        <f t="shared" si="3"/>
        <v>0</v>
      </c>
      <c r="H21" s="28">
        <f t="shared" si="4"/>
        <v>0</v>
      </c>
      <c r="I21" s="9"/>
      <c r="J21" s="9"/>
      <c r="K21" s="9"/>
      <c r="L21" s="9"/>
    </row>
    <row r="22" spans="1:12">
      <c r="A22" s="10" t="s">
        <v>30</v>
      </c>
      <c r="B22" s="11" t="s">
        <v>41</v>
      </c>
      <c r="C22" s="65"/>
      <c r="D22" s="13">
        <f>C22*7</f>
        <v>0</v>
      </c>
      <c r="E22" s="28">
        <f>E16</f>
        <v>10</v>
      </c>
      <c r="F22" s="29">
        <f t="shared" si="0"/>
        <v>0</v>
      </c>
      <c r="G22" s="29">
        <f t="shared" si="3"/>
        <v>0</v>
      </c>
      <c r="H22" s="28">
        <f t="shared" si="4"/>
        <v>0</v>
      </c>
      <c r="I22" s="9"/>
      <c r="J22" s="9"/>
      <c r="K22" s="9"/>
      <c r="L22" s="9"/>
    </row>
    <row r="23" spans="1:12">
      <c r="A23" s="10" t="s">
        <v>32</v>
      </c>
      <c r="B23" s="11" t="s">
        <v>33</v>
      </c>
      <c r="C23" s="65"/>
      <c r="D23" s="13">
        <f>C23*2</f>
        <v>0</v>
      </c>
      <c r="E23" s="28">
        <f>E16</f>
        <v>10</v>
      </c>
      <c r="F23" s="29">
        <f t="shared" si="0"/>
        <v>0</v>
      </c>
      <c r="G23" s="29">
        <f t="shared" si="3"/>
        <v>0</v>
      </c>
      <c r="H23" s="28">
        <f t="shared" si="4"/>
        <v>0</v>
      </c>
      <c r="I23" s="9"/>
      <c r="J23" s="9"/>
      <c r="K23" s="9"/>
      <c r="L23" s="9"/>
    </row>
    <row r="24" spans="1:12">
      <c r="A24" s="10" t="s">
        <v>34</v>
      </c>
      <c r="B24" s="11" t="s">
        <v>23</v>
      </c>
      <c r="C24" s="65"/>
      <c r="D24" s="13">
        <f>C24*6</f>
        <v>0</v>
      </c>
      <c r="E24" s="28">
        <f>E16</f>
        <v>10</v>
      </c>
      <c r="F24" s="29">
        <f t="shared" si="0"/>
        <v>0</v>
      </c>
      <c r="G24" s="29">
        <f t="shared" si="3"/>
        <v>0</v>
      </c>
      <c r="H24" s="28">
        <f t="shared" si="4"/>
        <v>0</v>
      </c>
      <c r="I24" s="9"/>
      <c r="J24" s="9"/>
      <c r="K24" s="9"/>
      <c r="L24" s="9"/>
    </row>
    <row r="25" spans="1:12">
      <c r="A25" s="10" t="s">
        <v>36</v>
      </c>
      <c r="B25" s="11" t="s">
        <v>39</v>
      </c>
      <c r="C25" s="65"/>
      <c r="D25" s="13">
        <f>C25*2</f>
        <v>0</v>
      </c>
      <c r="E25" s="28">
        <f>E16</f>
        <v>10</v>
      </c>
      <c r="F25" s="29">
        <f t="shared" si="0"/>
        <v>0</v>
      </c>
      <c r="G25" s="29">
        <f t="shared" si="3"/>
        <v>0</v>
      </c>
      <c r="H25" s="28">
        <f t="shared" si="4"/>
        <v>0</v>
      </c>
      <c r="I25" s="9"/>
      <c r="J25" s="9"/>
      <c r="K25" s="9"/>
      <c r="L25" s="9"/>
    </row>
    <row r="26" spans="1:12">
      <c r="A26" s="10" t="s">
        <v>38</v>
      </c>
      <c r="B26" s="11" t="s">
        <v>31</v>
      </c>
      <c r="C26" s="65"/>
      <c r="D26" s="13">
        <f>C26*7</f>
        <v>0</v>
      </c>
      <c r="E26" s="28">
        <f>E32</f>
        <v>10</v>
      </c>
      <c r="F26" s="29">
        <f t="shared" si="0"/>
        <v>0</v>
      </c>
      <c r="G26" s="29">
        <f t="shared" si="3"/>
        <v>0</v>
      </c>
      <c r="H26" s="28">
        <f t="shared" si="4"/>
        <v>0</v>
      </c>
      <c r="I26" s="9"/>
      <c r="J26" s="9"/>
      <c r="K26" s="9"/>
      <c r="L26" s="9"/>
    </row>
    <row r="27" spans="1:12">
      <c r="A27" s="10" t="s">
        <v>40</v>
      </c>
      <c r="B27" s="11" t="s">
        <v>96</v>
      </c>
      <c r="C27" s="65"/>
      <c r="D27" s="13">
        <f>C27*12</f>
        <v>0</v>
      </c>
      <c r="E27" s="28">
        <f>E24</f>
        <v>10</v>
      </c>
      <c r="F27" s="29">
        <f t="shared" si="0"/>
        <v>0</v>
      </c>
      <c r="G27" s="29">
        <f t="shared" si="3"/>
        <v>0</v>
      </c>
      <c r="H27" s="28">
        <f t="shared" si="4"/>
        <v>0</v>
      </c>
      <c r="I27" s="9"/>
      <c r="J27" s="9"/>
      <c r="K27" s="9"/>
      <c r="L27" s="9"/>
    </row>
    <row r="28" spans="1:12">
      <c r="A28" s="10" t="s">
        <v>42</v>
      </c>
      <c r="B28" s="11" t="s">
        <v>97</v>
      </c>
      <c r="C28" s="65"/>
      <c r="D28" s="13">
        <f>C28*20</f>
        <v>0</v>
      </c>
      <c r="E28" s="28">
        <f>E20</f>
        <v>10</v>
      </c>
      <c r="F28" s="29">
        <f t="shared" ref="F28" si="5">E28*D28</f>
        <v>0</v>
      </c>
      <c r="G28" s="29">
        <f t="shared" si="3"/>
        <v>0</v>
      </c>
      <c r="H28" s="28">
        <f t="shared" ref="H28" si="6">SUM(F28:G28)</f>
        <v>0</v>
      </c>
      <c r="I28" s="9"/>
      <c r="J28" s="9"/>
      <c r="K28" s="9"/>
      <c r="L28" s="9"/>
    </row>
    <row r="29" spans="1:12">
      <c r="A29" s="10" t="s">
        <v>44</v>
      </c>
      <c r="B29" s="11" t="s">
        <v>146</v>
      </c>
      <c r="C29" s="65"/>
      <c r="D29" s="13">
        <f>C29*15</f>
        <v>0</v>
      </c>
      <c r="E29" s="28">
        <f>E21</f>
        <v>10</v>
      </c>
      <c r="F29" s="29">
        <f t="shared" ref="F29" si="7">E29*D29</f>
        <v>0</v>
      </c>
      <c r="G29" s="29">
        <f t="shared" si="3"/>
        <v>0</v>
      </c>
      <c r="H29" s="28">
        <f t="shared" ref="H29" si="8">SUM(F29:G29)</f>
        <v>0</v>
      </c>
      <c r="I29" s="9"/>
      <c r="J29" s="9"/>
      <c r="K29" s="9"/>
      <c r="L29" s="9"/>
    </row>
    <row r="30" spans="1:12">
      <c r="A30" s="10" t="s">
        <v>46</v>
      </c>
      <c r="B30" s="11" t="s">
        <v>47</v>
      </c>
      <c r="C30" s="65"/>
      <c r="D30" s="13">
        <f t="shared" ref="D30" si="9">C30*2</f>
        <v>0</v>
      </c>
      <c r="E30" s="28">
        <f>E16</f>
        <v>10</v>
      </c>
      <c r="F30" s="29">
        <f>E30*D30</f>
        <v>0</v>
      </c>
      <c r="G30" s="29">
        <f t="shared" si="3"/>
        <v>0</v>
      </c>
      <c r="H30" s="28">
        <f>SUM(F30:G30)</f>
        <v>0</v>
      </c>
      <c r="I30" s="9"/>
      <c r="J30" s="9"/>
      <c r="K30" s="9"/>
      <c r="L30" s="9"/>
    </row>
    <row r="31" spans="1:12">
      <c r="A31" s="10" t="s">
        <v>48</v>
      </c>
      <c r="B31" s="11" t="s">
        <v>51</v>
      </c>
      <c r="C31" s="65"/>
      <c r="D31" s="13">
        <f>C31*7</f>
        <v>0</v>
      </c>
      <c r="E31" s="28">
        <f>E32</f>
        <v>10</v>
      </c>
      <c r="F31" s="29">
        <f>E31*D31</f>
        <v>0</v>
      </c>
      <c r="G31" s="29">
        <f t="shared" si="3"/>
        <v>0</v>
      </c>
      <c r="H31" s="28">
        <f>SUM(F31:G31)</f>
        <v>0</v>
      </c>
      <c r="I31" s="9"/>
      <c r="J31" s="9"/>
      <c r="K31" s="9"/>
      <c r="L31" s="9"/>
    </row>
    <row r="32" spans="1:12">
      <c r="A32" s="10" t="s">
        <v>50</v>
      </c>
      <c r="B32" s="11" t="s">
        <v>21</v>
      </c>
      <c r="C32" s="65"/>
      <c r="D32" s="13">
        <f>C32*12</f>
        <v>0</v>
      </c>
      <c r="E32" s="28">
        <f>E16</f>
        <v>10</v>
      </c>
      <c r="F32" s="29">
        <f t="shared" ref="F32:F36" si="10">E32*D32</f>
        <v>0</v>
      </c>
      <c r="G32" s="29">
        <f t="shared" ref="G32:G36" si="11">F32*0.05</f>
        <v>0</v>
      </c>
      <c r="H32" s="28">
        <f t="shared" ref="H32:H36" si="12">SUM(F32:G32)</f>
        <v>0</v>
      </c>
      <c r="I32" s="9"/>
      <c r="J32" s="9"/>
      <c r="K32" s="9"/>
      <c r="L32" s="9"/>
    </row>
    <row r="33" spans="1:12">
      <c r="A33" s="10" t="s">
        <v>52</v>
      </c>
      <c r="B33" s="11" t="s">
        <v>45</v>
      </c>
      <c r="C33" s="65"/>
      <c r="D33" s="13">
        <f>C33*3</f>
        <v>0</v>
      </c>
      <c r="E33" s="28">
        <f>E16</f>
        <v>10</v>
      </c>
      <c r="F33" s="29">
        <f>E33*D33</f>
        <v>0</v>
      </c>
      <c r="G33" s="29">
        <f>F33*0.05</f>
        <v>0</v>
      </c>
      <c r="H33" s="28">
        <f>SUM(F33:G33)</f>
        <v>0</v>
      </c>
      <c r="I33" s="9"/>
      <c r="J33" s="9"/>
      <c r="K33" s="9"/>
      <c r="L33" s="9"/>
    </row>
    <row r="34" spans="1:12">
      <c r="A34" s="10" t="s">
        <v>74</v>
      </c>
      <c r="B34" s="11" t="s">
        <v>27</v>
      </c>
      <c r="C34" s="65"/>
      <c r="D34" s="13">
        <f>C34*15</f>
        <v>0</v>
      </c>
      <c r="E34" s="28">
        <f>E16</f>
        <v>10</v>
      </c>
      <c r="F34" s="29">
        <f t="shared" si="10"/>
        <v>0</v>
      </c>
      <c r="G34" s="29">
        <f t="shared" si="11"/>
        <v>0</v>
      </c>
      <c r="H34" s="28">
        <f t="shared" si="12"/>
        <v>0</v>
      </c>
      <c r="I34" s="9"/>
      <c r="J34" s="9"/>
      <c r="K34" s="9"/>
      <c r="L34" s="9"/>
    </row>
    <row r="35" spans="1:12">
      <c r="A35" s="10" t="s">
        <v>76</v>
      </c>
      <c r="B35" s="11" t="s">
        <v>29</v>
      </c>
      <c r="C35" s="65"/>
      <c r="D35" s="13">
        <f>C35*8</f>
        <v>0</v>
      </c>
      <c r="E35" s="28">
        <f>E16</f>
        <v>10</v>
      </c>
      <c r="F35" s="29">
        <f t="shared" si="10"/>
        <v>0</v>
      </c>
      <c r="G35" s="29">
        <f t="shared" si="11"/>
        <v>0</v>
      </c>
      <c r="H35" s="28">
        <f t="shared" si="12"/>
        <v>0</v>
      </c>
      <c r="I35" s="9"/>
      <c r="J35" s="9"/>
      <c r="K35" s="9"/>
      <c r="L35" s="9"/>
    </row>
    <row r="36" spans="1:12">
      <c r="A36" s="10" t="s">
        <v>116</v>
      </c>
      <c r="B36" s="11" t="s">
        <v>43</v>
      </c>
      <c r="C36" s="65"/>
      <c r="D36" s="13">
        <f t="shared" ref="D36" si="13">C36*7</f>
        <v>0</v>
      </c>
      <c r="E36" s="28">
        <f>E16</f>
        <v>10</v>
      </c>
      <c r="F36" s="29">
        <f t="shared" si="10"/>
        <v>0</v>
      </c>
      <c r="G36" s="29">
        <f t="shared" si="11"/>
        <v>0</v>
      </c>
      <c r="H36" s="28">
        <f t="shared" si="12"/>
        <v>0</v>
      </c>
      <c r="I36" s="9"/>
      <c r="J36" s="9"/>
      <c r="K36" s="9"/>
      <c r="L36" s="9"/>
    </row>
    <row r="37" spans="1:12">
      <c r="A37" s="10" t="s">
        <v>117</v>
      </c>
      <c r="B37" s="11" t="s">
        <v>119</v>
      </c>
      <c r="C37" s="65"/>
      <c r="D37" s="13">
        <f>C37*6</f>
        <v>0</v>
      </c>
      <c r="E37" s="28">
        <f>E17</f>
        <v>10</v>
      </c>
      <c r="F37" s="29">
        <f t="shared" ref="F37:F39" si="14">E37*D37</f>
        <v>0</v>
      </c>
      <c r="G37" s="29">
        <f t="shared" ref="G37:G39" si="15">F37*0.05</f>
        <v>0</v>
      </c>
      <c r="H37" s="28">
        <f t="shared" ref="H37:H39" si="16">SUM(F37:G37)</f>
        <v>0</v>
      </c>
      <c r="I37" s="9"/>
      <c r="J37" s="9"/>
      <c r="K37" s="9"/>
      <c r="L37" s="9"/>
    </row>
    <row r="38" spans="1:12">
      <c r="A38" s="10" t="s">
        <v>122</v>
      </c>
      <c r="B38" s="11" t="s">
        <v>120</v>
      </c>
      <c r="C38" s="65"/>
      <c r="D38" s="13">
        <f>C38*1</f>
        <v>0</v>
      </c>
      <c r="E38" s="28">
        <f>E18</f>
        <v>10</v>
      </c>
      <c r="F38" s="29">
        <f t="shared" si="14"/>
        <v>0</v>
      </c>
      <c r="G38" s="29">
        <f t="shared" si="15"/>
        <v>0</v>
      </c>
      <c r="H38" s="28">
        <f t="shared" si="16"/>
        <v>0</v>
      </c>
      <c r="I38" s="9"/>
      <c r="J38" s="9"/>
      <c r="K38" s="9"/>
      <c r="L38" s="9"/>
    </row>
    <row r="39" spans="1:12">
      <c r="A39" s="10" t="s">
        <v>123</v>
      </c>
      <c r="B39" s="11" t="s">
        <v>121</v>
      </c>
      <c r="C39" s="65"/>
      <c r="D39" s="13">
        <f>C39*2</f>
        <v>0</v>
      </c>
      <c r="E39" s="28">
        <f>E19</f>
        <v>10</v>
      </c>
      <c r="F39" s="29">
        <f t="shared" si="14"/>
        <v>0</v>
      </c>
      <c r="G39" s="29">
        <f t="shared" si="15"/>
        <v>0</v>
      </c>
      <c r="H39" s="28">
        <f t="shared" si="16"/>
        <v>0</v>
      </c>
      <c r="I39" s="9"/>
      <c r="J39" s="9"/>
      <c r="K39" s="9"/>
      <c r="L39" s="9"/>
    </row>
    <row r="40" spans="1:12">
      <c r="A40" s="10" t="s">
        <v>135</v>
      </c>
      <c r="B40" s="11" t="s">
        <v>133</v>
      </c>
      <c r="C40" s="65"/>
      <c r="D40" s="13" t="s">
        <v>148</v>
      </c>
      <c r="E40" s="28">
        <v>250</v>
      </c>
      <c r="F40" s="29">
        <f>C40*E40</f>
        <v>0</v>
      </c>
      <c r="G40" s="29">
        <f t="shared" ref="G40:G42" si="17">F40*0.05</f>
        <v>0</v>
      </c>
      <c r="H40" s="28">
        <f t="shared" ref="H40:H42" si="18">SUM(F40:G40)</f>
        <v>0</v>
      </c>
      <c r="I40" s="9"/>
      <c r="J40" s="9"/>
      <c r="K40" s="9"/>
      <c r="L40" s="9"/>
    </row>
    <row r="41" spans="1:12">
      <c r="A41" s="10" t="s">
        <v>136</v>
      </c>
      <c r="B41" s="11" t="s">
        <v>134</v>
      </c>
      <c r="C41" s="65"/>
      <c r="D41" s="13">
        <f>C41*1</f>
        <v>0</v>
      </c>
      <c r="E41" s="28">
        <f>E21</f>
        <v>10</v>
      </c>
      <c r="F41" s="29">
        <f t="shared" ref="F41:F42" si="19">E41*D41</f>
        <v>0</v>
      </c>
      <c r="G41" s="29">
        <f t="shared" si="17"/>
        <v>0</v>
      </c>
      <c r="H41" s="28">
        <f t="shared" si="18"/>
        <v>0</v>
      </c>
      <c r="I41" s="9"/>
      <c r="J41" s="9"/>
      <c r="K41" s="9"/>
      <c r="L41" s="9"/>
    </row>
    <row r="42" spans="1:12">
      <c r="A42" s="10" t="s">
        <v>141</v>
      </c>
      <c r="B42" s="11" t="s">
        <v>145</v>
      </c>
      <c r="C42" s="65"/>
      <c r="D42" s="13">
        <f>C42*3</f>
        <v>0</v>
      </c>
      <c r="E42" s="28">
        <f>E22</f>
        <v>10</v>
      </c>
      <c r="F42" s="29">
        <f t="shared" si="19"/>
        <v>0</v>
      </c>
      <c r="G42" s="29">
        <f t="shared" si="17"/>
        <v>0</v>
      </c>
      <c r="H42" s="28">
        <f t="shared" si="18"/>
        <v>0</v>
      </c>
      <c r="I42" s="9"/>
      <c r="J42" s="9"/>
      <c r="K42" s="9"/>
      <c r="L42" s="9"/>
    </row>
    <row r="43" spans="1:12">
      <c r="A43" s="10" t="s">
        <v>144</v>
      </c>
      <c r="B43" s="11" t="s">
        <v>53</v>
      </c>
      <c r="C43" s="65"/>
      <c r="D43" s="13"/>
      <c r="E43" s="28">
        <v>50</v>
      </c>
      <c r="F43" s="29">
        <f>C43*E43</f>
        <v>0</v>
      </c>
      <c r="G43" s="29">
        <f t="shared" ref="G43" si="20">F43*0.05</f>
        <v>0</v>
      </c>
      <c r="H43" s="28">
        <f t="shared" ref="H43:H83" si="21">SUM(F43:G43)</f>
        <v>0</v>
      </c>
      <c r="I43" s="9"/>
      <c r="J43" s="9"/>
      <c r="K43" s="9"/>
      <c r="L43" s="9"/>
    </row>
    <row r="44" spans="1:12">
      <c r="A44" s="50"/>
      <c r="B44" s="9"/>
      <c r="C44" s="9"/>
      <c r="D44" s="51"/>
      <c r="E44" s="52"/>
      <c r="F44" s="53"/>
      <c r="G44" s="53"/>
      <c r="H44" s="54"/>
      <c r="I44" s="9"/>
      <c r="J44" s="9"/>
      <c r="K44" s="9"/>
      <c r="L44" s="9"/>
    </row>
    <row r="45" spans="1:12">
      <c r="H45" s="54"/>
      <c r="I45" s="9"/>
      <c r="J45" s="9"/>
      <c r="K45" s="9"/>
      <c r="L45" s="9"/>
    </row>
    <row r="46" spans="1:12" ht="17.399999999999999">
      <c r="A46" s="83" t="s">
        <v>93</v>
      </c>
      <c r="B46" s="84"/>
      <c r="C46" s="84"/>
      <c r="D46" s="85"/>
      <c r="E46" s="49" t="s">
        <v>87</v>
      </c>
      <c r="F46" s="49" t="s">
        <v>85</v>
      </c>
      <c r="H46" s="54"/>
      <c r="I46" s="9"/>
      <c r="J46" s="9"/>
      <c r="K46" s="9"/>
      <c r="L46" s="9"/>
    </row>
    <row r="47" spans="1:12" ht="28.2">
      <c r="A47" s="3" t="s">
        <v>0</v>
      </c>
      <c r="B47" s="4" t="s">
        <v>1</v>
      </c>
      <c r="C47" s="5" t="s">
        <v>2</v>
      </c>
      <c r="D47" s="6" t="s">
        <v>3</v>
      </c>
      <c r="E47" s="7" t="s">
        <v>4</v>
      </c>
      <c r="F47" s="7" t="s">
        <v>4</v>
      </c>
      <c r="H47" s="54"/>
      <c r="I47" s="9"/>
      <c r="J47" s="9"/>
      <c r="K47" s="9"/>
      <c r="L47" s="9"/>
    </row>
    <row r="48" spans="1:12">
      <c r="A48" s="10">
        <v>1</v>
      </c>
      <c r="B48" s="11" t="s">
        <v>110</v>
      </c>
      <c r="C48" s="12">
        <v>10</v>
      </c>
      <c r="D48" s="13"/>
      <c r="E48" s="14">
        <f>IF(D48&gt;0,C48,0)</f>
        <v>0</v>
      </c>
      <c r="F48" s="14"/>
      <c r="H48" s="54"/>
      <c r="I48" s="9"/>
      <c r="J48" s="9"/>
      <c r="K48" s="9"/>
      <c r="L48" s="9"/>
    </row>
    <row r="49" spans="1:12">
      <c r="A49" s="10">
        <v>2</v>
      </c>
      <c r="B49" s="11" t="s">
        <v>5</v>
      </c>
      <c r="C49" s="12">
        <v>2</v>
      </c>
      <c r="D49" s="13"/>
      <c r="E49" s="14">
        <f>IF(D49&gt;0,C49,0)</f>
        <v>0</v>
      </c>
      <c r="F49" s="14"/>
      <c r="H49" s="54"/>
      <c r="I49" s="9"/>
      <c r="J49" s="9"/>
      <c r="K49" s="9"/>
      <c r="L49" s="9"/>
    </row>
    <row r="50" spans="1:12">
      <c r="A50" s="10">
        <v>3</v>
      </c>
      <c r="B50" s="11" t="s">
        <v>6</v>
      </c>
      <c r="C50" s="12">
        <v>6</v>
      </c>
      <c r="D50" s="13"/>
      <c r="E50" s="14">
        <f>IF(D50&gt;0,C50,0)</f>
        <v>0</v>
      </c>
      <c r="F50" s="14"/>
      <c r="H50" s="54"/>
      <c r="I50" s="9"/>
      <c r="J50" s="9"/>
      <c r="K50" s="9"/>
      <c r="L50" s="9"/>
    </row>
    <row r="51" spans="1:12">
      <c r="A51" s="10">
        <v>4</v>
      </c>
      <c r="B51" s="11" t="s">
        <v>106</v>
      </c>
      <c r="C51" s="12">
        <v>2</v>
      </c>
      <c r="D51" s="13"/>
      <c r="E51" s="14">
        <f>IF(D51&gt;0,C51,0)</f>
        <v>0</v>
      </c>
      <c r="F51" s="14">
        <f>IF(D51&gt;0,C51,0)</f>
        <v>0</v>
      </c>
      <c r="H51" s="54"/>
      <c r="I51" s="9"/>
      <c r="J51" s="9"/>
      <c r="K51" s="9"/>
      <c r="L51" s="9"/>
    </row>
    <row r="52" spans="1:12">
      <c r="A52" s="10">
        <v>5</v>
      </c>
      <c r="B52" s="11" t="s">
        <v>107</v>
      </c>
      <c r="C52" s="12">
        <v>2</v>
      </c>
      <c r="D52" s="13"/>
      <c r="E52" s="14">
        <f t="shared" ref="E52:E55" si="22">IF(D52&gt;0,C52,0)</f>
        <v>0</v>
      </c>
      <c r="F52" s="14">
        <f t="shared" ref="F52:F54" si="23">IF(D52&gt;0,C52,0)</f>
        <v>0</v>
      </c>
      <c r="H52" s="54"/>
      <c r="I52" s="9"/>
      <c r="J52" s="9"/>
      <c r="K52" s="9"/>
      <c r="L52" s="9"/>
    </row>
    <row r="53" spans="1:12">
      <c r="A53" s="10">
        <v>6</v>
      </c>
      <c r="B53" s="11" t="s">
        <v>108</v>
      </c>
      <c r="C53" s="12">
        <v>2</v>
      </c>
      <c r="D53" s="13"/>
      <c r="E53" s="14">
        <f t="shared" si="22"/>
        <v>0</v>
      </c>
      <c r="F53" s="14">
        <f t="shared" si="23"/>
        <v>0</v>
      </c>
      <c r="H53" s="54"/>
      <c r="I53" s="9"/>
      <c r="J53" s="9"/>
      <c r="K53" s="9"/>
      <c r="L53" s="9"/>
    </row>
    <row r="54" spans="1:12">
      <c r="A54" s="10">
        <v>7</v>
      </c>
      <c r="B54" s="11" t="s">
        <v>109</v>
      </c>
      <c r="C54" s="12">
        <v>2</v>
      </c>
      <c r="D54" s="13"/>
      <c r="E54" s="14">
        <f t="shared" si="22"/>
        <v>0</v>
      </c>
      <c r="F54" s="14">
        <f t="shared" si="23"/>
        <v>0</v>
      </c>
      <c r="H54" s="54"/>
      <c r="I54" s="9"/>
      <c r="J54" s="9"/>
      <c r="K54" s="9"/>
      <c r="L54" s="9"/>
    </row>
    <row r="55" spans="1:12">
      <c r="A55" s="10">
        <v>8</v>
      </c>
      <c r="B55" s="11" t="s">
        <v>7</v>
      </c>
      <c r="C55" s="14">
        <v>2</v>
      </c>
      <c r="D55" s="13"/>
      <c r="E55" s="14">
        <f t="shared" si="22"/>
        <v>0</v>
      </c>
      <c r="F55" s="14"/>
      <c r="H55" s="54"/>
      <c r="I55" s="9"/>
      <c r="J55" s="9"/>
      <c r="K55" s="9"/>
      <c r="L55" s="9"/>
    </row>
    <row r="56" spans="1:12">
      <c r="A56" s="86" t="s">
        <v>8</v>
      </c>
      <c r="B56" s="87"/>
      <c r="C56" s="87"/>
      <c r="D56" s="88"/>
      <c r="E56" s="17">
        <f>SUM(E48:E55)</f>
        <v>0</v>
      </c>
      <c r="F56" s="17">
        <f>SUM(F48:F55)</f>
        <v>0</v>
      </c>
      <c r="H56" s="54"/>
      <c r="I56" s="9"/>
      <c r="J56" s="9"/>
      <c r="K56" s="9"/>
      <c r="L56" s="9"/>
    </row>
    <row r="57" spans="1:12" s="69" customFormat="1">
      <c r="A57" s="66"/>
      <c r="B57" s="67"/>
      <c r="C57" s="67"/>
      <c r="D57" s="67"/>
      <c r="E57" s="68"/>
      <c r="F57" s="68"/>
      <c r="H57" s="70"/>
      <c r="I57" s="71"/>
      <c r="J57" s="71"/>
      <c r="K57" s="71"/>
      <c r="L57" s="71"/>
    </row>
    <row r="58" spans="1:12" s="1" customFormat="1" ht="17.399999999999999">
      <c r="A58" s="78" t="s">
        <v>147</v>
      </c>
      <c r="B58" s="79"/>
      <c r="C58" s="79"/>
      <c r="D58" s="79"/>
      <c r="E58" s="79"/>
      <c r="F58" s="79"/>
      <c r="G58" s="79"/>
      <c r="H58" s="80"/>
      <c r="I58" s="18"/>
      <c r="J58" s="9"/>
      <c r="K58" s="18"/>
      <c r="L58" s="18"/>
    </row>
    <row r="59" spans="1:12" ht="38.25" customHeight="1">
      <c r="A59" s="19"/>
      <c r="B59" s="30"/>
      <c r="C59" s="30"/>
      <c r="D59" s="21" t="s">
        <v>11</v>
      </c>
      <c r="E59" s="81" t="s">
        <v>55</v>
      </c>
      <c r="F59" s="81"/>
      <c r="G59" s="81"/>
      <c r="H59" s="82"/>
      <c r="I59" s="9"/>
      <c r="J59" s="9"/>
      <c r="K59" s="9"/>
      <c r="L59" s="9"/>
    </row>
    <row r="60" spans="1:12" ht="41.4">
      <c r="A60" s="23" t="s">
        <v>12</v>
      </c>
      <c r="B60" s="23" t="s">
        <v>13</v>
      </c>
      <c r="C60" s="23"/>
      <c r="D60" s="24" t="s">
        <v>14</v>
      </c>
      <c r="E60" s="24" t="s">
        <v>15</v>
      </c>
      <c r="F60" s="24" t="s">
        <v>16</v>
      </c>
      <c r="G60" s="24" t="s">
        <v>86</v>
      </c>
      <c r="H60" s="25" t="s">
        <v>17</v>
      </c>
      <c r="I60" s="9"/>
      <c r="J60" s="9"/>
      <c r="K60" s="9"/>
      <c r="L60" s="9"/>
    </row>
    <row r="61" spans="1:12">
      <c r="A61" s="26">
        <v>2</v>
      </c>
      <c r="B61" s="4" t="s">
        <v>56</v>
      </c>
      <c r="C61" s="4" t="s">
        <v>19</v>
      </c>
      <c r="D61" s="6">
        <f>SUM(D62:D83)</f>
        <v>0</v>
      </c>
      <c r="E61" s="27">
        <f>IF($E$56&gt;0,12+$E$56,12)</f>
        <v>12</v>
      </c>
      <c r="F61" s="31">
        <f t="shared" ref="F61:H61" si="24">SUM(F62:F88)</f>
        <v>0</v>
      </c>
      <c r="G61" s="31">
        <f t="shared" si="24"/>
        <v>0</v>
      </c>
      <c r="H61" s="31">
        <f t="shared" si="24"/>
        <v>0</v>
      </c>
      <c r="I61" s="9"/>
      <c r="J61" s="9"/>
      <c r="K61" s="9"/>
      <c r="L61" s="9"/>
    </row>
    <row r="62" spans="1:12">
      <c r="A62" s="10" t="s">
        <v>20</v>
      </c>
      <c r="B62" s="11" t="s">
        <v>57</v>
      </c>
      <c r="C62" s="65"/>
      <c r="D62" s="13">
        <f>C62*8</f>
        <v>0</v>
      </c>
      <c r="E62" s="29">
        <f>E61</f>
        <v>12</v>
      </c>
      <c r="F62" s="29">
        <f t="shared" ref="F62:F83" si="25">E62*D62</f>
        <v>0</v>
      </c>
      <c r="G62" s="29">
        <f t="shared" ref="G62:G83" si="26">F62*0.05</f>
        <v>0</v>
      </c>
      <c r="H62" s="28">
        <f t="shared" si="21"/>
        <v>0</v>
      </c>
      <c r="I62" s="9"/>
      <c r="J62" s="9"/>
      <c r="K62" s="9"/>
      <c r="L62" s="9"/>
    </row>
    <row r="63" spans="1:12">
      <c r="A63" s="10" t="s">
        <v>22</v>
      </c>
      <c r="B63" s="11" t="s">
        <v>58</v>
      </c>
      <c r="C63" s="65"/>
      <c r="D63" s="13">
        <f>C63*11</f>
        <v>0</v>
      </c>
      <c r="E63" s="29">
        <f>E61</f>
        <v>12</v>
      </c>
      <c r="F63" s="29">
        <f t="shared" si="25"/>
        <v>0</v>
      </c>
      <c r="G63" s="29">
        <f t="shared" si="26"/>
        <v>0</v>
      </c>
      <c r="H63" s="28">
        <f t="shared" si="21"/>
        <v>0</v>
      </c>
      <c r="I63" s="9"/>
      <c r="J63" s="9"/>
      <c r="K63" s="9"/>
      <c r="L63" s="9"/>
    </row>
    <row r="64" spans="1:12">
      <c r="A64" s="10" t="s">
        <v>24</v>
      </c>
      <c r="B64" s="11" t="s">
        <v>59</v>
      </c>
      <c r="C64" s="65"/>
      <c r="D64" s="13">
        <f>C64*13</f>
        <v>0</v>
      </c>
      <c r="E64" s="29">
        <f t="shared" ref="E64:E67" si="27">E61</f>
        <v>12</v>
      </c>
      <c r="F64" s="29">
        <f t="shared" si="25"/>
        <v>0</v>
      </c>
      <c r="G64" s="29">
        <f t="shared" si="26"/>
        <v>0</v>
      </c>
      <c r="H64" s="28">
        <f t="shared" si="21"/>
        <v>0</v>
      </c>
      <c r="I64" s="9"/>
      <c r="J64" s="9"/>
      <c r="K64" s="9"/>
      <c r="L64" s="9"/>
    </row>
    <row r="65" spans="1:12">
      <c r="A65" s="10" t="s">
        <v>26</v>
      </c>
      <c r="B65" s="11" t="s">
        <v>60</v>
      </c>
      <c r="C65" s="65"/>
      <c r="D65" s="13">
        <f>C65*13</f>
        <v>0</v>
      </c>
      <c r="E65" s="29">
        <f>E61</f>
        <v>12</v>
      </c>
      <c r="F65" s="29">
        <f t="shared" si="25"/>
        <v>0</v>
      </c>
      <c r="G65" s="29">
        <f t="shared" si="26"/>
        <v>0</v>
      </c>
      <c r="H65" s="28">
        <f t="shared" si="21"/>
        <v>0</v>
      </c>
      <c r="I65" s="9"/>
      <c r="J65" s="9"/>
      <c r="K65" s="9"/>
      <c r="L65" s="9"/>
    </row>
    <row r="66" spans="1:12">
      <c r="A66" s="10" t="s">
        <v>28</v>
      </c>
      <c r="B66" s="11" t="s">
        <v>61</v>
      </c>
      <c r="C66" s="65"/>
      <c r="D66" s="13">
        <f>C66*14</f>
        <v>0</v>
      </c>
      <c r="E66" s="29">
        <f t="shared" si="27"/>
        <v>12</v>
      </c>
      <c r="F66" s="29">
        <f t="shared" si="25"/>
        <v>0</v>
      </c>
      <c r="G66" s="29">
        <f t="shared" si="26"/>
        <v>0</v>
      </c>
      <c r="H66" s="28">
        <f t="shared" si="21"/>
        <v>0</v>
      </c>
      <c r="I66" s="9"/>
      <c r="J66" s="9"/>
      <c r="K66" s="9"/>
      <c r="L66" s="9"/>
    </row>
    <row r="67" spans="1:12">
      <c r="A67" s="10" t="s">
        <v>30</v>
      </c>
      <c r="B67" s="11" t="s">
        <v>62</v>
      </c>
      <c r="C67" s="65"/>
      <c r="D67" s="13">
        <f>C67*16</f>
        <v>0</v>
      </c>
      <c r="E67" s="29">
        <f t="shared" si="27"/>
        <v>12</v>
      </c>
      <c r="F67" s="29">
        <f t="shared" si="25"/>
        <v>0</v>
      </c>
      <c r="G67" s="29">
        <f t="shared" si="26"/>
        <v>0</v>
      </c>
      <c r="H67" s="28">
        <f t="shared" si="21"/>
        <v>0</v>
      </c>
      <c r="I67" s="9"/>
      <c r="J67" s="9"/>
      <c r="K67" s="9"/>
      <c r="L67" s="9"/>
    </row>
    <row r="68" spans="1:12">
      <c r="A68" s="10" t="s">
        <v>32</v>
      </c>
      <c r="B68" s="11" t="s">
        <v>63</v>
      </c>
      <c r="C68" s="65"/>
      <c r="D68" s="13">
        <f>C68*16</f>
        <v>0</v>
      </c>
      <c r="E68" s="29">
        <f>E61</f>
        <v>12</v>
      </c>
      <c r="F68" s="29">
        <f t="shared" si="25"/>
        <v>0</v>
      </c>
      <c r="G68" s="29">
        <f t="shared" si="26"/>
        <v>0</v>
      </c>
      <c r="H68" s="28">
        <f t="shared" si="21"/>
        <v>0</v>
      </c>
      <c r="I68" s="9"/>
      <c r="J68" s="9"/>
      <c r="K68" s="9"/>
      <c r="L68" s="9"/>
    </row>
    <row r="69" spans="1:12">
      <c r="A69" s="10" t="s">
        <v>34</v>
      </c>
      <c r="B69" s="11" t="s">
        <v>64</v>
      </c>
      <c r="C69" s="65"/>
      <c r="D69" s="13">
        <f>C69*18</f>
        <v>0</v>
      </c>
      <c r="E69" s="29">
        <f>E63</f>
        <v>12</v>
      </c>
      <c r="F69" s="29">
        <f t="shared" si="25"/>
        <v>0</v>
      </c>
      <c r="G69" s="29">
        <f t="shared" si="26"/>
        <v>0</v>
      </c>
      <c r="H69" s="28">
        <f t="shared" si="21"/>
        <v>0</v>
      </c>
      <c r="I69" s="9"/>
      <c r="J69" s="9"/>
      <c r="K69" s="9"/>
      <c r="L69" s="9"/>
    </row>
    <row r="70" spans="1:12">
      <c r="A70" s="10" t="s">
        <v>36</v>
      </c>
      <c r="B70" s="11" t="s">
        <v>65</v>
      </c>
      <c r="C70" s="65"/>
      <c r="D70" s="13">
        <f>C70*8</f>
        <v>0</v>
      </c>
      <c r="E70" s="29">
        <f>E61</f>
        <v>12</v>
      </c>
      <c r="F70" s="29">
        <f t="shared" si="25"/>
        <v>0</v>
      </c>
      <c r="G70" s="29">
        <f t="shared" si="26"/>
        <v>0</v>
      </c>
      <c r="H70" s="28">
        <f t="shared" si="21"/>
        <v>0</v>
      </c>
      <c r="I70" s="9"/>
      <c r="J70" s="9"/>
      <c r="K70" s="9"/>
      <c r="L70" s="9"/>
    </row>
    <row r="71" spans="1:12">
      <c r="A71" s="10" t="s">
        <v>38</v>
      </c>
      <c r="B71" s="11" t="s">
        <v>66</v>
      </c>
      <c r="C71" s="65"/>
      <c r="D71" s="13">
        <f>C71*5</f>
        <v>0</v>
      </c>
      <c r="E71" s="29">
        <f>E61</f>
        <v>12</v>
      </c>
      <c r="F71" s="29">
        <f t="shared" si="25"/>
        <v>0</v>
      </c>
      <c r="G71" s="29">
        <f t="shared" si="26"/>
        <v>0</v>
      </c>
      <c r="H71" s="28">
        <f t="shared" si="21"/>
        <v>0</v>
      </c>
      <c r="I71" s="9"/>
      <c r="J71" s="9"/>
      <c r="K71" s="9"/>
      <c r="L71" s="9"/>
    </row>
    <row r="72" spans="1:12">
      <c r="A72" s="10" t="s">
        <v>40</v>
      </c>
      <c r="B72" s="11" t="s">
        <v>67</v>
      </c>
      <c r="C72" s="65"/>
      <c r="D72" s="13">
        <f>C72*7</f>
        <v>0</v>
      </c>
      <c r="E72" s="29">
        <f>E62</f>
        <v>12</v>
      </c>
      <c r="F72" s="29">
        <f t="shared" si="25"/>
        <v>0</v>
      </c>
      <c r="G72" s="29">
        <f t="shared" si="26"/>
        <v>0</v>
      </c>
      <c r="H72" s="28">
        <f t="shared" si="21"/>
        <v>0</v>
      </c>
      <c r="I72" s="9"/>
      <c r="J72" s="9"/>
      <c r="K72" s="9"/>
      <c r="L72" s="9"/>
    </row>
    <row r="73" spans="1:12">
      <c r="A73" s="10" t="s">
        <v>42</v>
      </c>
      <c r="B73" s="11" t="s">
        <v>68</v>
      </c>
      <c r="C73" s="65"/>
      <c r="D73" s="13">
        <f>C73*8</f>
        <v>0</v>
      </c>
      <c r="E73" s="29">
        <f>E61</f>
        <v>12</v>
      </c>
      <c r="F73" s="29">
        <f t="shared" si="25"/>
        <v>0</v>
      </c>
      <c r="G73" s="29">
        <f t="shared" si="26"/>
        <v>0</v>
      </c>
      <c r="H73" s="28">
        <f t="shared" si="21"/>
        <v>0</v>
      </c>
      <c r="I73" s="9"/>
      <c r="J73" s="9"/>
      <c r="K73" s="9"/>
      <c r="L73" s="9"/>
    </row>
    <row r="74" spans="1:12">
      <c r="A74" s="10" t="s">
        <v>44</v>
      </c>
      <c r="B74" s="11" t="s">
        <v>138</v>
      </c>
      <c r="C74" s="65"/>
      <c r="D74" s="13">
        <f>C74*(6+8)</f>
        <v>0</v>
      </c>
      <c r="E74" s="29">
        <f>E62</f>
        <v>12</v>
      </c>
      <c r="F74" s="29">
        <f t="shared" ref="F74" si="28">E74*D74</f>
        <v>0</v>
      </c>
      <c r="G74" s="29">
        <f t="shared" ref="G74" si="29">F74*0.05</f>
        <v>0</v>
      </c>
      <c r="H74" s="28">
        <f t="shared" ref="H74" si="30">SUM(F74:G74)</f>
        <v>0</v>
      </c>
      <c r="I74" s="9" t="s">
        <v>139</v>
      </c>
      <c r="J74" s="9" t="s">
        <v>140</v>
      </c>
      <c r="K74" s="9"/>
      <c r="L74" s="9"/>
    </row>
    <row r="75" spans="1:12">
      <c r="A75" s="10" t="s">
        <v>46</v>
      </c>
      <c r="B75" s="11" t="s">
        <v>142</v>
      </c>
      <c r="C75" s="65"/>
      <c r="D75" s="13">
        <f>C75*(2+2+1+1+1+1+6+6)</f>
        <v>0</v>
      </c>
      <c r="E75" s="29">
        <f>E63</f>
        <v>12</v>
      </c>
      <c r="F75" s="29">
        <f t="shared" ref="F75" si="31">E75*D75</f>
        <v>0</v>
      </c>
      <c r="G75" s="29">
        <f t="shared" ref="G75" si="32">F75*0.05</f>
        <v>0</v>
      </c>
      <c r="H75" s="28">
        <f t="shared" ref="H75" si="33">SUM(F75:G75)</f>
        <v>0</v>
      </c>
      <c r="I75" s="9" t="s">
        <v>139</v>
      </c>
      <c r="J75" s="9" t="s">
        <v>143</v>
      </c>
      <c r="K75" s="9"/>
      <c r="L75" s="9"/>
    </row>
    <row r="76" spans="1:12">
      <c r="A76" s="10" t="s">
        <v>48</v>
      </c>
      <c r="B76" s="11" t="s">
        <v>69</v>
      </c>
      <c r="C76" s="65"/>
      <c r="D76" s="13">
        <f>C76*4</f>
        <v>0</v>
      </c>
      <c r="E76" s="29">
        <f>E61</f>
        <v>12</v>
      </c>
      <c r="F76" s="29">
        <f t="shared" si="25"/>
        <v>0</v>
      </c>
      <c r="G76" s="29">
        <f t="shared" si="26"/>
        <v>0</v>
      </c>
      <c r="H76" s="28">
        <f t="shared" si="21"/>
        <v>0</v>
      </c>
      <c r="I76" s="9"/>
      <c r="J76" s="9"/>
      <c r="K76" s="9"/>
      <c r="L76" s="9"/>
    </row>
    <row r="77" spans="1:12">
      <c r="A77" s="10" t="s">
        <v>50</v>
      </c>
      <c r="B77" s="11" t="s">
        <v>70</v>
      </c>
      <c r="C77" s="65"/>
      <c r="D77" s="13">
        <f>C77*6</f>
        <v>0</v>
      </c>
      <c r="E77" s="29">
        <f>E62</f>
        <v>12</v>
      </c>
      <c r="F77" s="29">
        <f t="shared" si="25"/>
        <v>0</v>
      </c>
      <c r="G77" s="29">
        <f t="shared" si="26"/>
        <v>0</v>
      </c>
      <c r="H77" s="28">
        <f t="shared" si="21"/>
        <v>0</v>
      </c>
      <c r="I77" s="9"/>
      <c r="J77" s="9"/>
      <c r="K77" s="9"/>
      <c r="L77" s="9"/>
    </row>
    <row r="78" spans="1:12">
      <c r="A78" s="10" t="s">
        <v>52</v>
      </c>
      <c r="B78" s="11" t="s">
        <v>71</v>
      </c>
      <c r="C78" s="65"/>
      <c r="D78" s="13">
        <f>C78*4</f>
        <v>0</v>
      </c>
      <c r="E78" s="29">
        <f>E61</f>
        <v>12</v>
      </c>
      <c r="F78" s="29">
        <f t="shared" si="25"/>
        <v>0</v>
      </c>
      <c r="G78" s="29">
        <f t="shared" si="26"/>
        <v>0</v>
      </c>
      <c r="H78" s="28">
        <f t="shared" si="21"/>
        <v>0</v>
      </c>
      <c r="I78" s="9"/>
      <c r="J78" s="9"/>
      <c r="K78" s="9"/>
      <c r="L78" s="9"/>
    </row>
    <row r="79" spans="1:12">
      <c r="A79" s="10" t="s">
        <v>74</v>
      </c>
      <c r="B79" s="11" t="s">
        <v>72</v>
      </c>
      <c r="C79" s="65"/>
      <c r="D79" s="13">
        <f>C79*6</f>
        <v>0</v>
      </c>
      <c r="E79" s="29">
        <f>E61</f>
        <v>12</v>
      </c>
      <c r="F79" s="29">
        <f t="shared" si="25"/>
        <v>0</v>
      </c>
      <c r="G79" s="29">
        <f t="shared" si="26"/>
        <v>0</v>
      </c>
      <c r="H79" s="28">
        <f t="shared" si="21"/>
        <v>0</v>
      </c>
      <c r="I79" s="9"/>
      <c r="J79" s="9"/>
      <c r="K79" s="9"/>
      <c r="L79" s="9"/>
    </row>
    <row r="80" spans="1:12">
      <c r="A80" s="10" t="s">
        <v>76</v>
      </c>
      <c r="B80" s="11" t="s">
        <v>51</v>
      </c>
      <c r="C80" s="65"/>
      <c r="D80" s="13">
        <f>C80*24</f>
        <v>0</v>
      </c>
      <c r="E80" s="29">
        <f>E61</f>
        <v>12</v>
      </c>
      <c r="F80" s="29">
        <f t="shared" si="25"/>
        <v>0</v>
      </c>
      <c r="G80" s="29">
        <f t="shared" si="26"/>
        <v>0</v>
      </c>
      <c r="H80" s="28">
        <f t="shared" si="21"/>
        <v>0</v>
      </c>
      <c r="I80" s="9"/>
      <c r="J80" s="9"/>
      <c r="K80" s="9"/>
      <c r="L80" s="9"/>
    </row>
    <row r="81" spans="1:12">
      <c r="A81" s="10" t="s">
        <v>116</v>
      </c>
      <c r="B81" s="11" t="s">
        <v>114</v>
      </c>
      <c r="C81" s="65"/>
      <c r="D81" s="13">
        <f>C81*1</f>
        <v>0</v>
      </c>
      <c r="E81" s="29">
        <f>E61</f>
        <v>12</v>
      </c>
      <c r="F81" s="29">
        <f t="shared" si="25"/>
        <v>0</v>
      </c>
      <c r="G81" s="29">
        <f t="shared" si="26"/>
        <v>0</v>
      </c>
      <c r="H81" s="28">
        <f t="shared" si="21"/>
        <v>0</v>
      </c>
      <c r="I81" s="9"/>
      <c r="J81" s="9"/>
      <c r="K81" s="9"/>
      <c r="L81" s="9"/>
    </row>
    <row r="82" spans="1:12">
      <c r="A82" s="10" t="s">
        <v>117</v>
      </c>
      <c r="B82" s="11" t="s">
        <v>73</v>
      </c>
      <c r="C82" s="65"/>
      <c r="D82" s="13">
        <f>C82*5</f>
        <v>0</v>
      </c>
      <c r="E82" s="29">
        <f t="shared" ref="E82:E86" si="34">E61</f>
        <v>12</v>
      </c>
      <c r="F82" s="29">
        <f t="shared" si="25"/>
        <v>0</v>
      </c>
      <c r="G82" s="29">
        <f t="shared" si="26"/>
        <v>0</v>
      </c>
      <c r="H82" s="28">
        <f t="shared" si="21"/>
        <v>0</v>
      </c>
      <c r="I82" s="9"/>
      <c r="J82" s="9"/>
      <c r="K82" s="9"/>
      <c r="L82" s="9"/>
    </row>
    <row r="83" spans="1:12">
      <c r="A83" s="10" t="s">
        <v>122</v>
      </c>
      <c r="B83" s="11" t="s">
        <v>75</v>
      </c>
      <c r="C83" s="65"/>
      <c r="D83" s="13">
        <f>C83*3</f>
        <v>0</v>
      </c>
      <c r="E83" s="29">
        <f t="shared" si="34"/>
        <v>12</v>
      </c>
      <c r="F83" s="29">
        <f t="shared" si="25"/>
        <v>0</v>
      </c>
      <c r="G83" s="29">
        <f t="shared" si="26"/>
        <v>0</v>
      </c>
      <c r="H83" s="28">
        <f t="shared" si="21"/>
        <v>0</v>
      </c>
      <c r="I83" s="9"/>
      <c r="J83" s="9"/>
      <c r="K83" s="9"/>
      <c r="L83" s="9"/>
    </row>
    <row r="84" spans="1:12">
      <c r="A84" s="10" t="s">
        <v>123</v>
      </c>
      <c r="B84" s="11" t="s">
        <v>112</v>
      </c>
      <c r="C84" s="65"/>
      <c r="D84" s="13">
        <f>C84*8</f>
        <v>0</v>
      </c>
      <c r="E84" s="29">
        <f t="shared" si="34"/>
        <v>12</v>
      </c>
      <c r="F84" s="29">
        <f t="shared" ref="F84" si="35">E84*D84</f>
        <v>0</v>
      </c>
      <c r="G84" s="29">
        <f t="shared" ref="G84" si="36">F84*0.05</f>
        <v>0</v>
      </c>
      <c r="H84" s="28">
        <f t="shared" ref="H84" si="37">SUM(F84:G84)</f>
        <v>0</v>
      </c>
      <c r="I84" s="9"/>
      <c r="J84" s="9"/>
      <c r="K84" s="9"/>
      <c r="L84" s="9"/>
    </row>
    <row r="85" spans="1:12">
      <c r="A85" s="10" t="s">
        <v>135</v>
      </c>
      <c r="B85" s="11" t="s">
        <v>113</v>
      </c>
      <c r="C85" s="65"/>
      <c r="D85" s="13">
        <f>C85*3</f>
        <v>0</v>
      </c>
      <c r="E85" s="29">
        <f t="shared" si="34"/>
        <v>12</v>
      </c>
      <c r="F85" s="29">
        <f t="shared" ref="F85:F86" si="38">E85*D85</f>
        <v>0</v>
      </c>
      <c r="G85" s="29">
        <f t="shared" ref="G85:G88" si="39">F85*0.05</f>
        <v>0</v>
      </c>
      <c r="H85" s="28">
        <f t="shared" ref="H85:H86" si="40">SUM(F85:G85)</f>
        <v>0</v>
      </c>
      <c r="I85" s="9"/>
      <c r="J85" s="9"/>
      <c r="K85" s="9"/>
      <c r="L85" s="9"/>
    </row>
    <row r="86" spans="1:12">
      <c r="A86" s="10" t="s">
        <v>136</v>
      </c>
      <c r="B86" s="11" t="s">
        <v>115</v>
      </c>
      <c r="C86" s="65"/>
      <c r="D86" s="13">
        <f t="shared" ref="D86" si="41">C86*2</f>
        <v>0</v>
      </c>
      <c r="E86" s="29">
        <f t="shared" si="34"/>
        <v>12</v>
      </c>
      <c r="F86" s="29">
        <f t="shared" si="38"/>
        <v>0</v>
      </c>
      <c r="G86" s="29">
        <f t="shared" si="39"/>
        <v>0</v>
      </c>
      <c r="H86" s="28">
        <f t="shared" si="40"/>
        <v>0</v>
      </c>
      <c r="I86" s="9"/>
      <c r="J86" s="9"/>
      <c r="K86" s="9"/>
      <c r="L86" s="9"/>
    </row>
    <row r="87" spans="1:12">
      <c r="A87" s="10" t="s">
        <v>141</v>
      </c>
      <c r="B87" s="11" t="s">
        <v>137</v>
      </c>
      <c r="C87" s="65"/>
      <c r="D87" s="13"/>
      <c r="E87" s="29">
        <f>C87*500</f>
        <v>0</v>
      </c>
      <c r="F87" s="29">
        <f t="shared" ref="F87" si="42">E87*D87</f>
        <v>0</v>
      </c>
      <c r="G87" s="29">
        <f t="shared" ref="G87" si="43">F87*0.05</f>
        <v>0</v>
      </c>
      <c r="H87" s="28">
        <f t="shared" ref="H87" si="44">SUM(F87:G87)</f>
        <v>0</v>
      </c>
      <c r="I87" s="9"/>
      <c r="J87" s="9"/>
      <c r="K87" s="9"/>
      <c r="L87" s="9"/>
    </row>
    <row r="88" spans="1:12">
      <c r="A88" s="10" t="s">
        <v>144</v>
      </c>
      <c r="B88" s="11" t="s">
        <v>53</v>
      </c>
      <c r="C88" s="65"/>
      <c r="D88" s="13"/>
      <c r="E88" s="29">
        <v>50</v>
      </c>
      <c r="F88" s="29">
        <f>C88*E88</f>
        <v>0</v>
      </c>
      <c r="G88" s="29">
        <f t="shared" si="39"/>
        <v>0</v>
      </c>
      <c r="H88" s="28">
        <f>SUM(F88:G88)</f>
        <v>0</v>
      </c>
      <c r="I88" s="9"/>
      <c r="J88" s="9"/>
      <c r="K88" s="9"/>
      <c r="L88" s="9"/>
    </row>
    <row r="89" spans="1:12" ht="38.25" customHeight="1">
      <c r="A89" s="19"/>
      <c r="B89" s="30"/>
      <c r="C89" s="30"/>
      <c r="D89" s="21" t="s">
        <v>11</v>
      </c>
      <c r="E89" s="81" t="s">
        <v>77</v>
      </c>
      <c r="F89" s="81"/>
      <c r="G89" s="81"/>
      <c r="H89" s="82"/>
      <c r="I89" s="9"/>
      <c r="J89" s="9"/>
      <c r="K89" s="9"/>
      <c r="L89" s="9"/>
    </row>
    <row r="90" spans="1:12" ht="57.75" customHeight="1">
      <c r="A90" s="23" t="s">
        <v>12</v>
      </c>
      <c r="B90" s="23" t="s">
        <v>13</v>
      </c>
      <c r="C90" s="23"/>
      <c r="D90" s="24" t="s">
        <v>78</v>
      </c>
      <c r="E90" s="24" t="s">
        <v>79</v>
      </c>
      <c r="F90" s="24" t="s">
        <v>16</v>
      </c>
      <c r="G90" s="24" t="s">
        <v>86</v>
      </c>
      <c r="H90" s="25" t="s">
        <v>17</v>
      </c>
      <c r="I90" s="9"/>
      <c r="J90" s="9"/>
      <c r="K90" s="9"/>
      <c r="L90" s="9"/>
    </row>
    <row r="91" spans="1:12">
      <c r="A91" s="26">
        <v>3</v>
      </c>
      <c r="B91" s="4" t="s">
        <v>80</v>
      </c>
      <c r="C91" s="4" t="s">
        <v>19</v>
      </c>
      <c r="D91" s="6">
        <f>SUM(D95:D100)</f>
        <v>0</v>
      </c>
      <c r="E91" s="27">
        <f>IF($G$10&gt;0,1+$G$10,1)</f>
        <v>1</v>
      </c>
      <c r="F91" s="31">
        <f>SUM(F92:F100)</f>
        <v>0</v>
      </c>
      <c r="G91" s="31">
        <f>SUM(G92:G100)</f>
        <v>0</v>
      </c>
      <c r="H91" s="31">
        <f>SUM(H92:H100)</f>
        <v>0</v>
      </c>
      <c r="I91" s="9"/>
      <c r="J91" s="9"/>
      <c r="K91" s="9"/>
      <c r="L91" s="9"/>
    </row>
    <row r="92" spans="1:12">
      <c r="A92" s="10" t="s">
        <v>20</v>
      </c>
      <c r="B92" s="11" t="s">
        <v>81</v>
      </c>
      <c r="C92" s="32" t="s">
        <v>54</v>
      </c>
      <c r="D92" s="13"/>
      <c r="E92" s="33">
        <f>E91</f>
        <v>1</v>
      </c>
      <c r="F92" s="29">
        <f>D92*E92</f>
        <v>0</v>
      </c>
      <c r="G92" s="29">
        <f>F92*0.05</f>
        <v>0</v>
      </c>
      <c r="H92" s="28">
        <f>SUM(F92:G92)</f>
        <v>0</v>
      </c>
      <c r="I92" s="9"/>
      <c r="J92" s="9"/>
      <c r="K92" s="9"/>
      <c r="L92" s="9"/>
    </row>
    <row r="93" spans="1:12">
      <c r="A93" s="10" t="s">
        <v>22</v>
      </c>
      <c r="B93" s="11" t="s">
        <v>90</v>
      </c>
      <c r="C93" s="32"/>
      <c r="D93" s="13" t="s">
        <v>54</v>
      </c>
      <c r="E93" s="72">
        <v>50</v>
      </c>
      <c r="F93" s="29">
        <f>C93*E93</f>
        <v>0</v>
      </c>
      <c r="G93" s="29">
        <f t="shared" ref="G93:G94" si="45">F93*0.05</f>
        <v>0</v>
      </c>
      <c r="H93" s="28">
        <f t="shared" ref="H93:H94" si="46">SUM(F93:G93)</f>
        <v>0</v>
      </c>
      <c r="I93" s="9"/>
      <c r="J93" s="9"/>
      <c r="K93" s="9"/>
      <c r="L93" s="9"/>
    </row>
    <row r="94" spans="1:12">
      <c r="A94" s="10" t="s">
        <v>24</v>
      </c>
      <c r="B94" s="11" t="s">
        <v>91</v>
      </c>
      <c r="C94" s="32"/>
      <c r="D94" s="13" t="s">
        <v>54</v>
      </c>
      <c r="E94" s="72">
        <v>50</v>
      </c>
      <c r="F94" s="29">
        <f>C94*E94</f>
        <v>0</v>
      </c>
      <c r="G94" s="29">
        <f t="shared" si="45"/>
        <v>0</v>
      </c>
      <c r="H94" s="28">
        <f t="shared" si="46"/>
        <v>0</v>
      </c>
      <c r="I94" s="9"/>
      <c r="J94" s="9"/>
      <c r="K94" s="9"/>
      <c r="L94" s="9"/>
    </row>
    <row r="95" spans="1:12">
      <c r="A95" s="10" t="s">
        <v>26</v>
      </c>
      <c r="B95" s="11" t="s">
        <v>82</v>
      </c>
      <c r="C95" s="32"/>
      <c r="D95" s="13" t="s">
        <v>54</v>
      </c>
      <c r="E95" s="33">
        <v>12</v>
      </c>
      <c r="F95" s="29">
        <f>C95*E95</f>
        <v>0</v>
      </c>
      <c r="G95" s="29">
        <f>F95*0.05</f>
        <v>0</v>
      </c>
      <c r="H95" s="28">
        <f>SUM(F95:F95)</f>
        <v>0</v>
      </c>
      <c r="I95" s="9"/>
      <c r="J95" s="9"/>
      <c r="K95" s="9"/>
      <c r="L95" s="9"/>
    </row>
    <row r="96" spans="1:12" ht="28.2">
      <c r="A96" s="10" t="s">
        <v>28</v>
      </c>
      <c r="B96" s="62" t="s">
        <v>111</v>
      </c>
      <c r="C96" s="32"/>
      <c r="D96" s="13"/>
      <c r="E96" s="33">
        <v>12</v>
      </c>
      <c r="F96" s="29">
        <f t="shared" ref="F96:F99" si="47">C96*E96</f>
        <v>0</v>
      </c>
      <c r="G96" s="29">
        <f t="shared" ref="G96:G99" si="48">F96*0.05</f>
        <v>0</v>
      </c>
      <c r="H96" s="28">
        <f t="shared" ref="H96:H99" si="49">SUM(F96:F96)</f>
        <v>0</v>
      </c>
      <c r="I96" s="9"/>
      <c r="J96" s="9"/>
      <c r="K96" s="9"/>
      <c r="L96" s="9"/>
    </row>
    <row r="97" spans="1:12">
      <c r="A97" s="10" t="s">
        <v>30</v>
      </c>
      <c r="B97" s="62" t="s">
        <v>124</v>
      </c>
      <c r="C97" s="32"/>
      <c r="D97" s="13"/>
      <c r="E97" s="33">
        <v>12</v>
      </c>
      <c r="F97" s="29">
        <f t="shared" si="47"/>
        <v>0</v>
      </c>
      <c r="G97" s="29">
        <f t="shared" si="48"/>
        <v>0</v>
      </c>
      <c r="H97" s="28">
        <f t="shared" si="49"/>
        <v>0</v>
      </c>
      <c r="I97" s="9"/>
      <c r="J97" s="9"/>
      <c r="K97" s="9"/>
      <c r="L97" s="9"/>
    </row>
    <row r="98" spans="1:12">
      <c r="A98" s="10" t="s">
        <v>32</v>
      </c>
      <c r="B98" s="62" t="s">
        <v>125</v>
      </c>
      <c r="C98" s="32"/>
      <c r="D98" s="13"/>
      <c r="E98" s="33">
        <v>12</v>
      </c>
      <c r="F98" s="29">
        <f t="shared" si="47"/>
        <v>0</v>
      </c>
      <c r="G98" s="29">
        <f t="shared" si="48"/>
        <v>0</v>
      </c>
      <c r="H98" s="28">
        <f t="shared" si="49"/>
        <v>0</v>
      </c>
      <c r="I98" s="9"/>
      <c r="J98" s="9"/>
      <c r="K98" s="9"/>
      <c r="L98" s="9"/>
    </row>
    <row r="99" spans="1:12">
      <c r="A99" s="10" t="s">
        <v>34</v>
      </c>
      <c r="B99" s="62" t="s">
        <v>126</v>
      </c>
      <c r="C99" s="32"/>
      <c r="D99" s="13"/>
      <c r="E99" s="33">
        <v>12</v>
      </c>
      <c r="F99" s="29">
        <f t="shared" si="47"/>
        <v>0</v>
      </c>
      <c r="G99" s="29">
        <f t="shared" si="48"/>
        <v>0</v>
      </c>
      <c r="H99" s="28">
        <f t="shared" si="49"/>
        <v>0</v>
      </c>
      <c r="I99" s="9"/>
      <c r="J99" s="9"/>
      <c r="K99" s="9"/>
      <c r="L99" s="9"/>
    </row>
    <row r="100" spans="1:12">
      <c r="A100" s="10" t="s">
        <v>36</v>
      </c>
      <c r="B100" s="62" t="s">
        <v>53</v>
      </c>
      <c r="C100" s="32"/>
      <c r="D100" s="13"/>
      <c r="E100" s="29">
        <v>50</v>
      </c>
      <c r="F100" s="29">
        <f>C100*E100</f>
        <v>0</v>
      </c>
      <c r="G100" s="29">
        <f t="shared" ref="G100" si="50">F100*0.05</f>
        <v>0</v>
      </c>
      <c r="H100" s="28">
        <f>SUM(F100:G100)</f>
        <v>0</v>
      </c>
      <c r="I100" s="9"/>
      <c r="J100" s="9"/>
      <c r="K100" s="9"/>
      <c r="L100" s="9"/>
    </row>
    <row r="101" spans="1:1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>
      <c r="A102" s="34"/>
      <c r="B102" s="35"/>
      <c r="C102" s="35"/>
      <c r="D102" s="35"/>
      <c r="E102" s="35"/>
      <c r="F102" s="35"/>
      <c r="G102" s="61"/>
      <c r="H102" s="36"/>
      <c r="I102" s="9"/>
      <c r="J102" s="9"/>
      <c r="K102" s="9"/>
      <c r="L102" s="9"/>
    </row>
    <row r="103" spans="1:12">
      <c r="A103" s="37"/>
      <c r="B103" s="38"/>
      <c r="C103" s="38"/>
      <c r="D103" s="39"/>
      <c r="E103" s="40"/>
      <c r="F103" s="75" t="s">
        <v>83</v>
      </c>
      <c r="G103" s="75"/>
      <c r="H103" s="41">
        <f>SUM(H61+H16+H91)</f>
        <v>0</v>
      </c>
      <c r="I103" s="9"/>
      <c r="J103" s="9"/>
      <c r="K103" s="9"/>
      <c r="L103" s="9"/>
    </row>
    <row r="104" spans="1:12">
      <c r="A104" s="42"/>
      <c r="B104" s="43"/>
      <c r="C104" s="43"/>
      <c r="D104" s="44"/>
      <c r="E104" s="43"/>
      <c r="F104" s="43"/>
      <c r="G104" s="45"/>
      <c r="H104" s="46"/>
      <c r="I104" s="9"/>
      <c r="J104" s="9"/>
      <c r="K104" s="9"/>
      <c r="L104" s="9"/>
    </row>
    <row r="105" spans="1:12">
      <c r="A105" s="76" t="s">
        <v>84</v>
      </c>
      <c r="B105" s="77"/>
      <c r="C105" s="77"/>
      <c r="D105" s="77"/>
      <c r="E105" s="77"/>
      <c r="F105" s="77"/>
      <c r="G105" s="77"/>
      <c r="H105" s="47">
        <f>SUM(H16,H61,H91)</f>
        <v>0</v>
      </c>
      <c r="I105" s="9"/>
      <c r="J105" s="9"/>
      <c r="K105" s="9"/>
      <c r="L105" s="9"/>
    </row>
    <row r="106" spans="1:1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>
      <c r="A107" s="58"/>
      <c r="B107" s="59" t="s">
        <v>98</v>
      </c>
      <c r="C107" s="60"/>
      <c r="D107" s="60"/>
      <c r="E107" s="60"/>
      <c r="F107" s="60"/>
      <c r="G107" s="92">
        <f>H16</f>
        <v>0</v>
      </c>
      <c r="H107" s="93"/>
      <c r="I107" s="9"/>
      <c r="J107" s="9"/>
      <c r="K107" s="9"/>
      <c r="L107" s="9"/>
    </row>
    <row r="108" spans="1:12">
      <c r="A108" s="58"/>
      <c r="B108" s="59" t="s">
        <v>99</v>
      </c>
      <c r="C108" s="60"/>
      <c r="D108" s="60"/>
      <c r="E108" s="60"/>
      <c r="F108" s="60"/>
      <c r="G108" s="92">
        <f>H61</f>
        <v>0</v>
      </c>
      <c r="H108" s="93"/>
      <c r="I108" s="9"/>
      <c r="J108" s="9"/>
      <c r="K108" s="9"/>
      <c r="L108" s="9"/>
    </row>
    <row r="109" spans="1:12">
      <c r="A109" s="58"/>
      <c r="B109" s="59" t="s">
        <v>100</v>
      </c>
      <c r="C109" s="60"/>
      <c r="D109" s="60"/>
      <c r="E109" s="60"/>
      <c r="F109" s="60"/>
      <c r="G109" s="92">
        <f>H91</f>
        <v>0</v>
      </c>
      <c r="H109" s="93"/>
      <c r="I109" s="9"/>
      <c r="J109" s="9"/>
      <c r="K109" s="9"/>
      <c r="L109" s="9"/>
    </row>
  </sheetData>
  <sheetProtection formatCells="0" selectLockedCells="1" selectUnlockedCells="1"/>
  <mergeCells count="15">
    <mergeCell ref="A1:E1"/>
    <mergeCell ref="A58:H58"/>
    <mergeCell ref="G107:H107"/>
    <mergeCell ref="G108:H108"/>
    <mergeCell ref="G109:H109"/>
    <mergeCell ref="K2:L2"/>
    <mergeCell ref="F103:G103"/>
    <mergeCell ref="A105:G105"/>
    <mergeCell ref="A13:H13"/>
    <mergeCell ref="E14:H14"/>
    <mergeCell ref="E59:H59"/>
    <mergeCell ref="E89:H89"/>
    <mergeCell ref="A46:D46"/>
    <mergeCell ref="A56:D56"/>
    <mergeCell ref="B4:C4"/>
  </mergeCells>
  <phoneticPr fontId="12" type="noConversion"/>
  <pageMargins left="0.23622047244094499" right="0.23622047244094499" top="1.5354330708661399" bottom="0.98425196850393704" header="0.118110236220472" footer="0.511811023622047"/>
  <pageSetup paperSize="9" scale="86" fitToHeight="0" orientation="portrait" verticalDpi="300" r:id="rId1"/>
  <headerFooter>
    <oddHeader>&amp;C&amp;G</oddHeader>
    <oddFooter>&amp;L&amp;"Lato,Regular"&amp;K03+036Rua Guardiato M. de Souza, 1002, Dermat
Barra do Garças - MT&amp;R&amp;"Lato,Regular"&amp;K6792C5klaudyoarq@gmail.com
+55 66 9 9212-2226</oddFooter>
  </headerFooter>
  <ignoredErrors>
    <ignoredError sqref="D77:D78 E65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Estimativa Valor Proj Insta (2</vt:lpstr>
      <vt:lpstr>Estimativa Valor Proj Instal </vt:lpstr>
      <vt:lpstr>'Estimativa Valor Proj Insta (2'!Area_de_impressao</vt:lpstr>
      <vt:lpstr>'Estimativa Valor Proj Instal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Not Klaudyo Magno</cp:lastModifiedBy>
  <cp:lastPrinted>2017-07-14T17:08:00Z</cp:lastPrinted>
  <dcterms:created xsi:type="dcterms:W3CDTF">2016-01-21T12:30:00Z</dcterms:created>
  <dcterms:modified xsi:type="dcterms:W3CDTF">2023-02-01T12:26:25Z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1046-11.2.0.10101</vt:lpwstr>
  </property>
</Properties>
</file>