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10" windowWidth="28455" windowHeight="11445" activeTab="6"/>
  </bookViews>
  <sheets>
    <sheet name="Geral" sheetId="1" r:id="rId1"/>
    <sheet name="Janeiro" sheetId="18" r:id="rId2"/>
    <sheet name="Fevereiro" sheetId="17" r:id="rId3"/>
    <sheet name="Março" sheetId="14" r:id="rId4"/>
    <sheet name="Abril" sheetId="4" r:id="rId5"/>
    <sheet name="Maio" sheetId="15" r:id="rId6"/>
    <sheet name="Junho" sheetId="16" r:id="rId7"/>
  </sheets>
  <calcPr calcId="125725"/>
  <fileRecoveryPr repairLoad="1"/>
</workbook>
</file>

<file path=xl/calcChain.xml><?xml version="1.0" encoding="utf-8"?>
<calcChain xmlns="http://schemas.openxmlformats.org/spreadsheetml/2006/main">
  <c r="E14" i="17"/>
  <c r="J14"/>
  <c r="O14"/>
  <c r="M4"/>
  <c r="D10" s="1"/>
  <c r="D11" s="1"/>
  <c r="E14" i="18"/>
  <c r="J14"/>
  <c r="O14"/>
  <c r="M4"/>
  <c r="H5" i="1"/>
  <c r="S5"/>
  <c r="S6"/>
  <c r="M5"/>
  <c r="K5"/>
  <c r="J5" s="1"/>
  <c r="O5" s="1"/>
  <c r="J6"/>
  <c r="H6" s="1"/>
  <c r="B6" s="1"/>
  <c r="K6"/>
  <c r="F5"/>
  <c r="F6"/>
  <c r="B5"/>
  <c r="C5" s="1"/>
  <c r="S58" i="18"/>
  <c r="P58"/>
  <c r="M58"/>
  <c r="H58"/>
  <c r="G58"/>
  <c r="E58"/>
  <c r="C58"/>
  <c r="D58" s="1"/>
  <c r="S57"/>
  <c r="P57"/>
  <c r="M57"/>
  <c r="H57"/>
  <c r="G57"/>
  <c r="E57"/>
  <c r="C57"/>
  <c r="D57" s="1"/>
  <c r="S56"/>
  <c r="P56"/>
  <c r="M56"/>
  <c r="H56"/>
  <c r="G56"/>
  <c r="E56"/>
  <c r="C56"/>
  <c r="D56" s="1"/>
  <c r="S55"/>
  <c r="P55"/>
  <c r="M55"/>
  <c r="H55"/>
  <c r="G55"/>
  <c r="E55"/>
  <c r="C55"/>
  <c r="D55" s="1"/>
  <c r="S54"/>
  <c r="P54"/>
  <c r="M54"/>
  <c r="H54"/>
  <c r="G54"/>
  <c r="E54"/>
  <c r="C54"/>
  <c r="D54" s="1"/>
  <c r="S53"/>
  <c r="P53"/>
  <c r="M53"/>
  <c r="H53"/>
  <c r="G53"/>
  <c r="E53"/>
  <c r="C53"/>
  <c r="D53" s="1"/>
  <c r="S52"/>
  <c r="P52"/>
  <c r="M52"/>
  <c r="H52"/>
  <c r="G52"/>
  <c r="E52"/>
  <c r="C52"/>
  <c r="D52" s="1"/>
  <c r="S51"/>
  <c r="P51"/>
  <c r="M51"/>
  <c r="H51"/>
  <c r="G51"/>
  <c r="E51"/>
  <c r="C51"/>
  <c r="D51" s="1"/>
  <c r="S50"/>
  <c r="P50"/>
  <c r="M50"/>
  <c r="H50"/>
  <c r="G50"/>
  <c r="E50"/>
  <c r="C50"/>
  <c r="D50" s="1"/>
  <c r="S49"/>
  <c r="P49"/>
  <c r="M49"/>
  <c r="H49"/>
  <c r="G49"/>
  <c r="E49"/>
  <c r="C49"/>
  <c r="D49" s="1"/>
  <c r="S48"/>
  <c r="P48"/>
  <c r="M48"/>
  <c r="H48"/>
  <c r="G48"/>
  <c r="E48"/>
  <c r="C48"/>
  <c r="D48" s="1"/>
  <c r="S47"/>
  <c r="P47"/>
  <c r="M47"/>
  <c r="H47"/>
  <c r="G47"/>
  <c r="E47"/>
  <c r="C47"/>
  <c r="D47" s="1"/>
  <c r="S46"/>
  <c r="P46"/>
  <c r="M46"/>
  <c r="H46"/>
  <c r="G46"/>
  <c r="E46"/>
  <c r="C46"/>
  <c r="D46" s="1"/>
  <c r="S45"/>
  <c r="P45"/>
  <c r="M45"/>
  <c r="H45"/>
  <c r="G45"/>
  <c r="E45"/>
  <c r="C45"/>
  <c r="D45" s="1"/>
  <c r="S44"/>
  <c r="P44"/>
  <c r="M44"/>
  <c r="H44"/>
  <c r="G44"/>
  <c r="E44"/>
  <c r="C44"/>
  <c r="D44" s="1"/>
  <c r="S43"/>
  <c r="P43"/>
  <c r="M43"/>
  <c r="H43"/>
  <c r="G43"/>
  <c r="E43"/>
  <c r="C43"/>
  <c r="D43" s="1"/>
  <c r="S42"/>
  <c r="P42"/>
  <c r="M42"/>
  <c r="H42"/>
  <c r="G42"/>
  <c r="E42"/>
  <c r="C42"/>
  <c r="D42" s="1"/>
  <c r="S41"/>
  <c r="P41"/>
  <c r="M41"/>
  <c r="H41"/>
  <c r="G41"/>
  <c r="E41"/>
  <c r="C41"/>
  <c r="D41" s="1"/>
  <c r="E40"/>
  <c r="P40"/>
  <c r="M40"/>
  <c r="H40"/>
  <c r="G40"/>
  <c r="C40"/>
  <c r="D40" s="1"/>
  <c r="S39"/>
  <c r="P39"/>
  <c r="M39"/>
  <c r="H39"/>
  <c r="G39"/>
  <c r="E39"/>
  <c r="C39"/>
  <c r="D39" s="1"/>
  <c r="E38"/>
  <c r="P38"/>
  <c r="M38"/>
  <c r="H38"/>
  <c r="G38"/>
  <c r="C38"/>
  <c r="D38" s="1"/>
  <c r="S37"/>
  <c r="P37"/>
  <c r="M37"/>
  <c r="H37"/>
  <c r="G37"/>
  <c r="E37"/>
  <c r="C37"/>
  <c r="D37" s="1"/>
  <c r="S36"/>
  <c r="P36"/>
  <c r="M36"/>
  <c r="H36"/>
  <c r="G36"/>
  <c r="E36"/>
  <c r="C36"/>
  <c r="D36" s="1"/>
  <c r="S35"/>
  <c r="P35"/>
  <c r="M35"/>
  <c r="H35"/>
  <c r="G35"/>
  <c r="E35"/>
  <c r="C35"/>
  <c r="D35" s="1"/>
  <c r="S34"/>
  <c r="P34"/>
  <c r="M34"/>
  <c r="H34"/>
  <c r="G34"/>
  <c r="E34"/>
  <c r="C34"/>
  <c r="D34" s="1"/>
  <c r="S33"/>
  <c r="P33"/>
  <c r="M33"/>
  <c r="H33"/>
  <c r="G33"/>
  <c r="E33"/>
  <c r="C33"/>
  <c r="D33" s="1"/>
  <c r="S32"/>
  <c r="P32"/>
  <c r="M32"/>
  <c r="H32"/>
  <c r="G32"/>
  <c r="E32"/>
  <c r="C32"/>
  <c r="D32" s="1"/>
  <c r="S31"/>
  <c r="P31"/>
  <c r="M31"/>
  <c r="H31"/>
  <c r="G31"/>
  <c r="E31"/>
  <c r="C31"/>
  <c r="D31" s="1"/>
  <c r="S30"/>
  <c r="P30"/>
  <c r="M30"/>
  <c r="H30"/>
  <c r="G30"/>
  <c r="E30"/>
  <c r="C30"/>
  <c r="D30" s="1"/>
  <c r="S29"/>
  <c r="P29"/>
  <c r="M29"/>
  <c r="H29"/>
  <c r="G29"/>
  <c r="E29"/>
  <c r="C29"/>
  <c r="D29" s="1"/>
  <c r="R27"/>
  <c r="Q27"/>
  <c r="S27" s="1"/>
  <c r="E22" s="1"/>
  <c r="O27"/>
  <c r="P27" s="1"/>
  <c r="E21" s="1"/>
  <c r="N27"/>
  <c r="L27"/>
  <c r="K27"/>
  <c r="H27" s="1"/>
  <c r="J13" s="1"/>
  <c r="M10" s="1"/>
  <c r="M11" s="1"/>
  <c r="J27"/>
  <c r="I27"/>
  <c r="F27"/>
  <c r="E13" s="1"/>
  <c r="E16"/>
  <c r="K10"/>
  <c r="K11" s="1"/>
  <c r="D10"/>
  <c r="D11" s="1"/>
  <c r="M9"/>
  <c r="F9"/>
  <c r="B9"/>
  <c r="S58" i="17"/>
  <c r="P58"/>
  <c r="M58"/>
  <c r="H58"/>
  <c r="G58"/>
  <c r="E58"/>
  <c r="C58"/>
  <c r="D58" s="1"/>
  <c r="S57"/>
  <c r="P57"/>
  <c r="M57"/>
  <c r="H57"/>
  <c r="G57"/>
  <c r="E57"/>
  <c r="C57"/>
  <c r="D57" s="1"/>
  <c r="S56"/>
  <c r="P56"/>
  <c r="M56"/>
  <c r="H56"/>
  <c r="G56"/>
  <c r="E56"/>
  <c r="C56"/>
  <c r="D56" s="1"/>
  <c r="S55"/>
  <c r="P55"/>
  <c r="M55"/>
  <c r="H55"/>
  <c r="G55"/>
  <c r="E55"/>
  <c r="C55"/>
  <c r="D55" s="1"/>
  <c r="S54"/>
  <c r="P54"/>
  <c r="M54"/>
  <c r="H54"/>
  <c r="G54"/>
  <c r="E54"/>
  <c r="C54"/>
  <c r="D54" s="1"/>
  <c r="S53"/>
  <c r="P53"/>
  <c r="M53"/>
  <c r="H53"/>
  <c r="G53"/>
  <c r="E53"/>
  <c r="C53"/>
  <c r="D53" s="1"/>
  <c r="S52"/>
  <c r="P52"/>
  <c r="M52"/>
  <c r="H52"/>
  <c r="G52"/>
  <c r="E52"/>
  <c r="C52"/>
  <c r="D52" s="1"/>
  <c r="S51"/>
  <c r="P51"/>
  <c r="M51"/>
  <c r="H51"/>
  <c r="G51"/>
  <c r="E51"/>
  <c r="C51"/>
  <c r="D51" s="1"/>
  <c r="S50"/>
  <c r="P50"/>
  <c r="M50"/>
  <c r="H50"/>
  <c r="G50"/>
  <c r="E50"/>
  <c r="C50"/>
  <c r="D50" s="1"/>
  <c r="S49"/>
  <c r="P49"/>
  <c r="M49"/>
  <c r="H49"/>
  <c r="G49"/>
  <c r="E49"/>
  <c r="C49"/>
  <c r="D49" s="1"/>
  <c r="S48"/>
  <c r="P48"/>
  <c r="M48"/>
  <c r="H48"/>
  <c r="G48"/>
  <c r="E48"/>
  <c r="C48"/>
  <c r="D48" s="1"/>
  <c r="S47"/>
  <c r="P47"/>
  <c r="M47"/>
  <c r="H47"/>
  <c r="G47"/>
  <c r="E47"/>
  <c r="C47"/>
  <c r="D47" s="1"/>
  <c r="S46"/>
  <c r="P46"/>
  <c r="M46"/>
  <c r="H46"/>
  <c r="G46"/>
  <c r="E46"/>
  <c r="C46"/>
  <c r="D46" s="1"/>
  <c r="S45"/>
  <c r="P45"/>
  <c r="M45"/>
  <c r="H45"/>
  <c r="G45"/>
  <c r="E45"/>
  <c r="C45"/>
  <c r="D45" s="1"/>
  <c r="S44"/>
  <c r="P44"/>
  <c r="M44"/>
  <c r="H44"/>
  <c r="G44"/>
  <c r="E44"/>
  <c r="C44"/>
  <c r="D44" s="1"/>
  <c r="S43"/>
  <c r="P43"/>
  <c r="M43"/>
  <c r="H43"/>
  <c r="G43"/>
  <c r="E43"/>
  <c r="C43"/>
  <c r="D43" s="1"/>
  <c r="S42"/>
  <c r="P42"/>
  <c r="M42"/>
  <c r="H42"/>
  <c r="G42"/>
  <c r="E42"/>
  <c r="C42"/>
  <c r="D42" s="1"/>
  <c r="S41"/>
  <c r="P41"/>
  <c r="M41"/>
  <c r="H41"/>
  <c r="G41"/>
  <c r="E41"/>
  <c r="C41"/>
  <c r="D41" s="1"/>
  <c r="S40"/>
  <c r="P40"/>
  <c r="M40"/>
  <c r="H40"/>
  <c r="G40"/>
  <c r="E40"/>
  <c r="C40"/>
  <c r="D40" s="1"/>
  <c r="S39"/>
  <c r="P39"/>
  <c r="M39"/>
  <c r="H39"/>
  <c r="G39"/>
  <c r="C39"/>
  <c r="D39" s="1"/>
  <c r="S38"/>
  <c r="P38"/>
  <c r="M38"/>
  <c r="H38"/>
  <c r="G38"/>
  <c r="E38"/>
  <c r="C38"/>
  <c r="D38" s="1"/>
  <c r="S37"/>
  <c r="P37"/>
  <c r="M37"/>
  <c r="H37"/>
  <c r="G37"/>
  <c r="E37"/>
  <c r="C37"/>
  <c r="D37" s="1"/>
  <c r="S36"/>
  <c r="P36"/>
  <c r="M36"/>
  <c r="H36"/>
  <c r="G36"/>
  <c r="E36"/>
  <c r="C36"/>
  <c r="D36" s="1"/>
  <c r="S35"/>
  <c r="P35"/>
  <c r="M35"/>
  <c r="H35"/>
  <c r="G35"/>
  <c r="E35"/>
  <c r="C35"/>
  <c r="D35" s="1"/>
  <c r="S34"/>
  <c r="P34"/>
  <c r="M34"/>
  <c r="H34"/>
  <c r="G34"/>
  <c r="E34"/>
  <c r="C34"/>
  <c r="D34" s="1"/>
  <c r="S33"/>
  <c r="P33"/>
  <c r="M33"/>
  <c r="H33"/>
  <c r="G33"/>
  <c r="E33"/>
  <c r="C33"/>
  <c r="D33" s="1"/>
  <c r="S32"/>
  <c r="P32"/>
  <c r="M32"/>
  <c r="H32"/>
  <c r="G32"/>
  <c r="E32"/>
  <c r="C32"/>
  <c r="D32" s="1"/>
  <c r="S31"/>
  <c r="P31"/>
  <c r="M31"/>
  <c r="H31"/>
  <c r="G31"/>
  <c r="E31"/>
  <c r="C31"/>
  <c r="D31" s="1"/>
  <c r="S30"/>
  <c r="P30"/>
  <c r="M30"/>
  <c r="H30"/>
  <c r="G30"/>
  <c r="E30"/>
  <c r="C30"/>
  <c r="D30" s="1"/>
  <c r="S29"/>
  <c r="P29"/>
  <c r="M29"/>
  <c r="H29"/>
  <c r="G29"/>
  <c r="E29"/>
  <c r="C29"/>
  <c r="C27" s="1"/>
  <c r="R27"/>
  <c r="S27" s="1"/>
  <c r="E22" s="1"/>
  <c r="Q27"/>
  <c r="N27"/>
  <c r="L27"/>
  <c r="K27"/>
  <c r="M27" s="1"/>
  <c r="J27"/>
  <c r="I27"/>
  <c r="B9" s="1"/>
  <c r="H27"/>
  <c r="J13" s="1"/>
  <c r="M10" s="1"/>
  <c r="M11" s="1"/>
  <c r="F27"/>
  <c r="E13" s="1"/>
  <c r="E16"/>
  <c r="M9"/>
  <c r="I9"/>
  <c r="J16" s="1"/>
  <c r="O14" i="16"/>
  <c r="O14" i="15"/>
  <c r="S58" i="16"/>
  <c r="P58"/>
  <c r="M58"/>
  <c r="H58"/>
  <c r="G58"/>
  <c r="E58"/>
  <c r="C58"/>
  <c r="D58" s="1"/>
  <c r="S57"/>
  <c r="P57"/>
  <c r="M57"/>
  <c r="H57"/>
  <c r="G57"/>
  <c r="E57"/>
  <c r="C57"/>
  <c r="D57" s="1"/>
  <c r="S56"/>
  <c r="P56"/>
  <c r="M56"/>
  <c r="H56"/>
  <c r="G56"/>
  <c r="E56"/>
  <c r="C56"/>
  <c r="D56" s="1"/>
  <c r="S55"/>
  <c r="P55"/>
  <c r="M55"/>
  <c r="H55"/>
  <c r="G55"/>
  <c r="E55"/>
  <c r="C55"/>
  <c r="D55" s="1"/>
  <c r="S54"/>
  <c r="P54"/>
  <c r="M54"/>
  <c r="H54"/>
  <c r="G54"/>
  <c r="E54"/>
  <c r="C54"/>
  <c r="D54" s="1"/>
  <c r="S53"/>
  <c r="P53"/>
  <c r="M53"/>
  <c r="H53"/>
  <c r="G53"/>
  <c r="E53"/>
  <c r="C53"/>
  <c r="D53" s="1"/>
  <c r="S52"/>
  <c r="P52"/>
  <c r="M52"/>
  <c r="H52"/>
  <c r="G52"/>
  <c r="E52"/>
  <c r="C52"/>
  <c r="D52" s="1"/>
  <c r="S51"/>
  <c r="P51"/>
  <c r="M51"/>
  <c r="H51"/>
  <c r="G51"/>
  <c r="E51"/>
  <c r="C51"/>
  <c r="D51" s="1"/>
  <c r="S50"/>
  <c r="P50"/>
  <c r="M50"/>
  <c r="H50"/>
  <c r="G50"/>
  <c r="E50"/>
  <c r="C50"/>
  <c r="D50" s="1"/>
  <c r="S49"/>
  <c r="P49"/>
  <c r="M49"/>
  <c r="H49"/>
  <c r="G49"/>
  <c r="E49"/>
  <c r="C49"/>
  <c r="D49" s="1"/>
  <c r="S48"/>
  <c r="P48"/>
  <c r="M48"/>
  <c r="H48"/>
  <c r="G48"/>
  <c r="E48"/>
  <c r="C48"/>
  <c r="D48" s="1"/>
  <c r="S47"/>
  <c r="P47"/>
  <c r="M47"/>
  <c r="H47"/>
  <c r="G47"/>
  <c r="E47"/>
  <c r="C47"/>
  <c r="D47" s="1"/>
  <c r="S46"/>
  <c r="P46"/>
  <c r="M46"/>
  <c r="H46"/>
  <c r="G46"/>
  <c r="E46"/>
  <c r="C46"/>
  <c r="D46" s="1"/>
  <c r="S45"/>
  <c r="P45"/>
  <c r="M45"/>
  <c r="H45"/>
  <c r="G45"/>
  <c r="E45"/>
  <c r="C45"/>
  <c r="D45" s="1"/>
  <c r="S44"/>
  <c r="P44"/>
  <c r="M44"/>
  <c r="H44"/>
  <c r="G44"/>
  <c r="E44"/>
  <c r="C44"/>
  <c r="D44" s="1"/>
  <c r="S43"/>
  <c r="P43"/>
  <c r="M43"/>
  <c r="H43"/>
  <c r="G43"/>
  <c r="E43"/>
  <c r="C43"/>
  <c r="D43" s="1"/>
  <c r="S42"/>
  <c r="P42"/>
  <c r="M42"/>
  <c r="H42"/>
  <c r="G42"/>
  <c r="E42"/>
  <c r="C42"/>
  <c r="D42" s="1"/>
  <c r="S41"/>
  <c r="P41"/>
  <c r="M41"/>
  <c r="H41"/>
  <c r="G41"/>
  <c r="E41"/>
  <c r="C41"/>
  <c r="D41" s="1"/>
  <c r="R40"/>
  <c r="S40" s="1"/>
  <c r="O40"/>
  <c r="P40" s="1"/>
  <c r="M40"/>
  <c r="H40"/>
  <c r="G40"/>
  <c r="E40"/>
  <c r="C40"/>
  <c r="D40" s="1"/>
  <c r="R39"/>
  <c r="S39" s="1"/>
  <c r="O39"/>
  <c r="P39" s="1"/>
  <c r="M39"/>
  <c r="H39"/>
  <c r="G39"/>
  <c r="C39"/>
  <c r="D39" s="1"/>
  <c r="R38"/>
  <c r="S38" s="1"/>
  <c r="O38"/>
  <c r="P38" s="1"/>
  <c r="M38"/>
  <c r="H38"/>
  <c r="G38"/>
  <c r="E38"/>
  <c r="C38"/>
  <c r="D38" s="1"/>
  <c r="S37"/>
  <c r="P37"/>
  <c r="M37"/>
  <c r="H37"/>
  <c r="G37"/>
  <c r="E37"/>
  <c r="C37"/>
  <c r="D37" s="1"/>
  <c r="S36"/>
  <c r="P36"/>
  <c r="M36"/>
  <c r="H36"/>
  <c r="G36"/>
  <c r="E36"/>
  <c r="C36"/>
  <c r="D36" s="1"/>
  <c r="S35"/>
  <c r="P35"/>
  <c r="M35"/>
  <c r="H35"/>
  <c r="G35"/>
  <c r="E35"/>
  <c r="C35"/>
  <c r="D35" s="1"/>
  <c r="S34"/>
  <c r="P34"/>
  <c r="M34"/>
  <c r="H34"/>
  <c r="G34"/>
  <c r="E34"/>
  <c r="D34"/>
  <c r="C34"/>
  <c r="S33"/>
  <c r="P33"/>
  <c r="M33"/>
  <c r="H33"/>
  <c r="G33"/>
  <c r="E33"/>
  <c r="D33"/>
  <c r="C33"/>
  <c r="S32"/>
  <c r="P32"/>
  <c r="M32"/>
  <c r="H32"/>
  <c r="G32"/>
  <c r="E32"/>
  <c r="D32"/>
  <c r="C32"/>
  <c r="S31"/>
  <c r="P31"/>
  <c r="M31"/>
  <c r="H31"/>
  <c r="G31"/>
  <c r="E31"/>
  <c r="D31"/>
  <c r="C31"/>
  <c r="S30"/>
  <c r="P30"/>
  <c r="M30"/>
  <c r="H30"/>
  <c r="G30"/>
  <c r="E30"/>
  <c r="D30"/>
  <c r="C30"/>
  <c r="S29"/>
  <c r="P29"/>
  <c r="M29"/>
  <c r="H29"/>
  <c r="G29"/>
  <c r="E29"/>
  <c r="C29"/>
  <c r="D29" s="1"/>
  <c r="R27"/>
  <c r="S27" s="1"/>
  <c r="E22" s="1"/>
  <c r="Q27"/>
  <c r="N27"/>
  <c r="L27"/>
  <c r="K27"/>
  <c r="H27" s="1"/>
  <c r="J13" s="1"/>
  <c r="J27"/>
  <c r="G27" s="1"/>
  <c r="O13" s="1"/>
  <c r="I27"/>
  <c r="F27"/>
  <c r="E13" s="1"/>
  <c r="C27"/>
  <c r="D27" s="1"/>
  <c r="J21" s="1"/>
  <c r="J20"/>
  <c r="E16"/>
  <c r="M9"/>
  <c r="B9"/>
  <c r="S58" i="15"/>
  <c r="P58"/>
  <c r="M58"/>
  <c r="H58"/>
  <c r="G58"/>
  <c r="E58"/>
  <c r="C58"/>
  <c r="D58" s="1"/>
  <c r="S57"/>
  <c r="P57"/>
  <c r="M57"/>
  <c r="H57"/>
  <c r="G57"/>
  <c r="E57"/>
  <c r="D57"/>
  <c r="C57"/>
  <c r="S56"/>
  <c r="P56"/>
  <c r="M56"/>
  <c r="H56"/>
  <c r="G56"/>
  <c r="E56"/>
  <c r="D56"/>
  <c r="C56"/>
  <c r="S55"/>
  <c r="P55"/>
  <c r="M55"/>
  <c r="H55"/>
  <c r="G55"/>
  <c r="E55"/>
  <c r="D55"/>
  <c r="C55"/>
  <c r="S54"/>
  <c r="P54"/>
  <c r="M54"/>
  <c r="H54"/>
  <c r="G54"/>
  <c r="E54"/>
  <c r="D54"/>
  <c r="C54"/>
  <c r="S53"/>
  <c r="P53"/>
  <c r="M53"/>
  <c r="H53"/>
  <c r="G53"/>
  <c r="E53"/>
  <c r="D53"/>
  <c r="C53"/>
  <c r="S52"/>
  <c r="P52"/>
  <c r="M52"/>
  <c r="H52"/>
  <c r="G52"/>
  <c r="E52"/>
  <c r="D52"/>
  <c r="C52"/>
  <c r="S51"/>
  <c r="P51"/>
  <c r="M51"/>
  <c r="H51"/>
  <c r="G51"/>
  <c r="E51"/>
  <c r="D51"/>
  <c r="C51"/>
  <c r="S50"/>
  <c r="P50"/>
  <c r="M50"/>
  <c r="H50"/>
  <c r="G50"/>
  <c r="E50"/>
  <c r="D50"/>
  <c r="C50"/>
  <c r="S49"/>
  <c r="P49"/>
  <c r="M49"/>
  <c r="H49"/>
  <c r="G49"/>
  <c r="E49"/>
  <c r="D49"/>
  <c r="C49"/>
  <c r="S48"/>
  <c r="P48"/>
  <c r="M48"/>
  <c r="H48"/>
  <c r="G48"/>
  <c r="E48"/>
  <c r="D48"/>
  <c r="C48"/>
  <c r="S47"/>
  <c r="P47"/>
  <c r="M47"/>
  <c r="H47"/>
  <c r="G47"/>
  <c r="E47"/>
  <c r="D47"/>
  <c r="C47"/>
  <c r="S46"/>
  <c r="P46"/>
  <c r="M46"/>
  <c r="H46"/>
  <c r="G46"/>
  <c r="E46"/>
  <c r="D46"/>
  <c r="C46"/>
  <c r="S45"/>
  <c r="P45"/>
  <c r="M45"/>
  <c r="H45"/>
  <c r="G45"/>
  <c r="E45"/>
  <c r="D45"/>
  <c r="C45"/>
  <c r="S44"/>
  <c r="P44"/>
  <c r="M44"/>
  <c r="H44"/>
  <c r="G44"/>
  <c r="E44"/>
  <c r="D44"/>
  <c r="C44"/>
  <c r="S43"/>
  <c r="P43"/>
  <c r="M43"/>
  <c r="H43"/>
  <c r="G43"/>
  <c r="E43"/>
  <c r="D43"/>
  <c r="C43"/>
  <c r="S42"/>
  <c r="P42"/>
  <c r="M42"/>
  <c r="H42"/>
  <c r="G42"/>
  <c r="E42"/>
  <c r="D42"/>
  <c r="C42"/>
  <c r="S41"/>
  <c r="P41"/>
  <c r="M41"/>
  <c r="H41"/>
  <c r="G41"/>
  <c r="E41"/>
  <c r="D41"/>
  <c r="C41"/>
  <c r="R40"/>
  <c r="E40" s="1"/>
  <c r="O40"/>
  <c r="P40" s="1"/>
  <c r="M40"/>
  <c r="H40"/>
  <c r="G40"/>
  <c r="C40"/>
  <c r="D40" s="1"/>
  <c r="R39"/>
  <c r="S39" s="1"/>
  <c r="O39"/>
  <c r="P39" s="1"/>
  <c r="M39"/>
  <c r="H39"/>
  <c r="G39"/>
  <c r="E39"/>
  <c r="C39"/>
  <c r="D39" s="1"/>
  <c r="R38"/>
  <c r="E38" s="1"/>
  <c r="O38"/>
  <c r="P38" s="1"/>
  <c r="M38"/>
  <c r="H38"/>
  <c r="G38"/>
  <c r="C38"/>
  <c r="D38" s="1"/>
  <c r="S37"/>
  <c r="P37"/>
  <c r="M37"/>
  <c r="H37"/>
  <c r="G37"/>
  <c r="E37"/>
  <c r="C37"/>
  <c r="D37" s="1"/>
  <c r="S36"/>
  <c r="P36"/>
  <c r="M36"/>
  <c r="H36"/>
  <c r="G36"/>
  <c r="E36"/>
  <c r="C36"/>
  <c r="D36" s="1"/>
  <c r="S35"/>
  <c r="P35"/>
  <c r="M35"/>
  <c r="H35"/>
  <c r="G35"/>
  <c r="E35"/>
  <c r="C35"/>
  <c r="D35" s="1"/>
  <c r="S34"/>
  <c r="P34"/>
  <c r="M34"/>
  <c r="H34"/>
  <c r="G34"/>
  <c r="E34"/>
  <c r="C34"/>
  <c r="D34" s="1"/>
  <c r="S33"/>
  <c r="P33"/>
  <c r="M33"/>
  <c r="H33"/>
  <c r="G33"/>
  <c r="E33"/>
  <c r="C33"/>
  <c r="D33" s="1"/>
  <c r="S32"/>
  <c r="P32"/>
  <c r="M32"/>
  <c r="H32"/>
  <c r="G32"/>
  <c r="E32"/>
  <c r="C32"/>
  <c r="D32" s="1"/>
  <c r="S31"/>
  <c r="P31"/>
  <c r="M31"/>
  <c r="H31"/>
  <c r="G31"/>
  <c r="E31"/>
  <c r="C31"/>
  <c r="D31" s="1"/>
  <c r="S30"/>
  <c r="P30"/>
  <c r="M30"/>
  <c r="H30"/>
  <c r="G30"/>
  <c r="E30"/>
  <c r="C30"/>
  <c r="D30" s="1"/>
  <c r="S29"/>
  <c r="P29"/>
  <c r="M29"/>
  <c r="H29"/>
  <c r="G29"/>
  <c r="E29"/>
  <c r="C29"/>
  <c r="D29" s="1"/>
  <c r="R27"/>
  <c r="S27" s="1"/>
  <c r="E22" s="1"/>
  <c r="Q27"/>
  <c r="O27"/>
  <c r="P27" s="1"/>
  <c r="E21" s="1"/>
  <c r="N27"/>
  <c r="L27"/>
  <c r="K27"/>
  <c r="H27" s="1"/>
  <c r="J13" s="1"/>
  <c r="J27"/>
  <c r="G27" s="1"/>
  <c r="O13" s="1"/>
  <c r="I27"/>
  <c r="F27"/>
  <c r="C27"/>
  <c r="D27" s="1"/>
  <c r="J21" s="1"/>
  <c r="J20"/>
  <c r="E16"/>
  <c r="E13"/>
  <c r="M9"/>
  <c r="F9"/>
  <c r="B9"/>
  <c r="J14" i="14"/>
  <c r="O14"/>
  <c r="M4"/>
  <c r="S58"/>
  <c r="P58"/>
  <c r="M58"/>
  <c r="H58"/>
  <c r="G58"/>
  <c r="E58"/>
  <c r="C58"/>
  <c r="D58" s="1"/>
  <c r="S57"/>
  <c r="P57"/>
  <c r="M57"/>
  <c r="H57"/>
  <c r="G57"/>
  <c r="E57"/>
  <c r="C57"/>
  <c r="D57" s="1"/>
  <c r="S56"/>
  <c r="P56"/>
  <c r="M56"/>
  <c r="H56"/>
  <c r="G56"/>
  <c r="E56"/>
  <c r="C56"/>
  <c r="D56" s="1"/>
  <c r="S55"/>
  <c r="P55"/>
  <c r="M55"/>
  <c r="H55"/>
  <c r="G55"/>
  <c r="E55"/>
  <c r="C55"/>
  <c r="D55" s="1"/>
  <c r="S54"/>
  <c r="P54"/>
  <c r="M54"/>
  <c r="H54"/>
  <c r="G54"/>
  <c r="E54"/>
  <c r="C54"/>
  <c r="D54" s="1"/>
  <c r="S53"/>
  <c r="P53"/>
  <c r="M53"/>
  <c r="H53"/>
  <c r="G53"/>
  <c r="E53"/>
  <c r="C53"/>
  <c r="D53" s="1"/>
  <c r="S52"/>
  <c r="P52"/>
  <c r="M52"/>
  <c r="H52"/>
  <c r="G52"/>
  <c r="E52"/>
  <c r="C52"/>
  <c r="D52" s="1"/>
  <c r="S51"/>
  <c r="P51"/>
  <c r="M51"/>
  <c r="H51"/>
  <c r="G51"/>
  <c r="E51"/>
  <c r="C51"/>
  <c r="D51" s="1"/>
  <c r="S50"/>
  <c r="P50"/>
  <c r="M50"/>
  <c r="H50"/>
  <c r="G50"/>
  <c r="E50"/>
  <c r="C50"/>
  <c r="D50" s="1"/>
  <c r="S49"/>
  <c r="P49"/>
  <c r="M49"/>
  <c r="H49"/>
  <c r="G49"/>
  <c r="E49"/>
  <c r="C49"/>
  <c r="D49" s="1"/>
  <c r="S48"/>
  <c r="P48"/>
  <c r="M48"/>
  <c r="H48"/>
  <c r="G48"/>
  <c r="E48"/>
  <c r="C48"/>
  <c r="D48" s="1"/>
  <c r="S47"/>
  <c r="P47"/>
  <c r="M47"/>
  <c r="H47"/>
  <c r="G47"/>
  <c r="E47"/>
  <c r="C47"/>
  <c r="D47" s="1"/>
  <c r="S46"/>
  <c r="P46"/>
  <c r="M46"/>
  <c r="H46"/>
  <c r="G46"/>
  <c r="E46"/>
  <c r="C46"/>
  <c r="D46" s="1"/>
  <c r="S45"/>
  <c r="P45"/>
  <c r="M45"/>
  <c r="H45"/>
  <c r="G45"/>
  <c r="E45"/>
  <c r="C45"/>
  <c r="D45" s="1"/>
  <c r="S44"/>
  <c r="P44"/>
  <c r="M44"/>
  <c r="H44"/>
  <c r="G44"/>
  <c r="E44"/>
  <c r="C44"/>
  <c r="D44" s="1"/>
  <c r="S43"/>
  <c r="P43"/>
  <c r="M43"/>
  <c r="H43"/>
  <c r="G43"/>
  <c r="E43"/>
  <c r="C43"/>
  <c r="D43" s="1"/>
  <c r="S42"/>
  <c r="P42"/>
  <c r="M42"/>
  <c r="H42"/>
  <c r="G42"/>
  <c r="E42"/>
  <c r="D42"/>
  <c r="C42"/>
  <c r="S41"/>
  <c r="P41"/>
  <c r="M41"/>
  <c r="H41"/>
  <c r="G41"/>
  <c r="E41"/>
  <c r="D41"/>
  <c r="C41"/>
  <c r="R40"/>
  <c r="S40" s="1"/>
  <c r="P40"/>
  <c r="O40"/>
  <c r="M40"/>
  <c r="H40"/>
  <c r="G40"/>
  <c r="E40"/>
  <c r="C40"/>
  <c r="D40" s="1"/>
  <c r="R39"/>
  <c r="S39" s="1"/>
  <c r="O39"/>
  <c r="P39" s="1"/>
  <c r="M39"/>
  <c r="H39"/>
  <c r="G39"/>
  <c r="C39"/>
  <c r="D39" s="1"/>
  <c r="R38"/>
  <c r="S38" s="1"/>
  <c r="O38"/>
  <c r="P38" s="1"/>
  <c r="M38"/>
  <c r="H38"/>
  <c r="G38"/>
  <c r="E38"/>
  <c r="C38"/>
  <c r="D38" s="1"/>
  <c r="S37"/>
  <c r="P37"/>
  <c r="M37"/>
  <c r="H37"/>
  <c r="G37"/>
  <c r="E37"/>
  <c r="C37"/>
  <c r="D37" s="1"/>
  <c r="S36"/>
  <c r="P36"/>
  <c r="M36"/>
  <c r="H36"/>
  <c r="G36"/>
  <c r="E36"/>
  <c r="C36"/>
  <c r="D36" s="1"/>
  <c r="S35"/>
  <c r="P35"/>
  <c r="M35"/>
  <c r="H35"/>
  <c r="G35"/>
  <c r="E35"/>
  <c r="C35"/>
  <c r="D35" s="1"/>
  <c r="S34"/>
  <c r="P34"/>
  <c r="M34"/>
  <c r="H34"/>
  <c r="G34"/>
  <c r="E34"/>
  <c r="C34"/>
  <c r="D34" s="1"/>
  <c r="S33"/>
  <c r="P33"/>
  <c r="M33"/>
  <c r="H33"/>
  <c r="G33"/>
  <c r="E33"/>
  <c r="C33"/>
  <c r="D33" s="1"/>
  <c r="S32"/>
  <c r="P32"/>
  <c r="M32"/>
  <c r="H32"/>
  <c r="G32"/>
  <c r="E32"/>
  <c r="C32"/>
  <c r="D32" s="1"/>
  <c r="S31"/>
  <c r="P31"/>
  <c r="M31"/>
  <c r="H31"/>
  <c r="G31"/>
  <c r="E31"/>
  <c r="C31"/>
  <c r="D31" s="1"/>
  <c r="S30"/>
  <c r="P30"/>
  <c r="M30"/>
  <c r="H30"/>
  <c r="G30"/>
  <c r="E30"/>
  <c r="C30"/>
  <c r="D30" s="1"/>
  <c r="S29"/>
  <c r="P29"/>
  <c r="M29"/>
  <c r="H29"/>
  <c r="G29"/>
  <c r="E29"/>
  <c r="C29"/>
  <c r="D29" s="1"/>
  <c r="R27"/>
  <c r="Q27"/>
  <c r="O27"/>
  <c r="P27" s="1"/>
  <c r="E21" s="1"/>
  <c r="N27"/>
  <c r="L27"/>
  <c r="M9" s="1"/>
  <c r="K27"/>
  <c r="J27"/>
  <c r="E16" s="1"/>
  <c r="I27"/>
  <c r="B9" s="1"/>
  <c r="F27"/>
  <c r="E13" s="1"/>
  <c r="C27"/>
  <c r="D27" s="1"/>
  <c r="J21" s="1"/>
  <c r="K10"/>
  <c r="K11" s="1"/>
  <c r="D10"/>
  <c r="D11" s="1"/>
  <c r="R27" i="4"/>
  <c r="Q27"/>
  <c r="O27"/>
  <c r="P27" s="1"/>
  <c r="N27"/>
  <c r="S58"/>
  <c r="P58"/>
  <c r="M58"/>
  <c r="H58"/>
  <c r="G58"/>
  <c r="E58"/>
  <c r="C58"/>
  <c r="D58" s="1"/>
  <c r="S57"/>
  <c r="P57"/>
  <c r="M57"/>
  <c r="H57"/>
  <c r="G57"/>
  <c r="E57"/>
  <c r="C57"/>
  <c r="D57" s="1"/>
  <c r="S56"/>
  <c r="P56"/>
  <c r="M56"/>
  <c r="H56"/>
  <c r="G56"/>
  <c r="E56"/>
  <c r="C56"/>
  <c r="D56" s="1"/>
  <c r="S55"/>
  <c r="P55"/>
  <c r="M55"/>
  <c r="H55"/>
  <c r="G55"/>
  <c r="E55"/>
  <c r="C55"/>
  <c r="D55" s="1"/>
  <c r="S54"/>
  <c r="P54"/>
  <c r="M54"/>
  <c r="H54"/>
  <c r="G54"/>
  <c r="E54"/>
  <c r="C54"/>
  <c r="D54" s="1"/>
  <c r="S53"/>
  <c r="P53"/>
  <c r="M53"/>
  <c r="H53"/>
  <c r="G53"/>
  <c r="E53"/>
  <c r="C53"/>
  <c r="D53" s="1"/>
  <c r="S52"/>
  <c r="P52"/>
  <c r="M52"/>
  <c r="H52"/>
  <c r="G52"/>
  <c r="E52"/>
  <c r="C52"/>
  <c r="D52" s="1"/>
  <c r="S51"/>
  <c r="P51"/>
  <c r="M51"/>
  <c r="H51"/>
  <c r="G51"/>
  <c r="E51"/>
  <c r="C51"/>
  <c r="D51" s="1"/>
  <c r="S50"/>
  <c r="P50"/>
  <c r="M50"/>
  <c r="H50"/>
  <c r="G50"/>
  <c r="E50"/>
  <c r="C50"/>
  <c r="D50" s="1"/>
  <c r="S49"/>
  <c r="P49"/>
  <c r="M49"/>
  <c r="H49"/>
  <c r="G49"/>
  <c r="E49"/>
  <c r="C49"/>
  <c r="D49" s="1"/>
  <c r="S48"/>
  <c r="P48"/>
  <c r="M48"/>
  <c r="H48"/>
  <c r="G48"/>
  <c r="E48"/>
  <c r="C48"/>
  <c r="D48" s="1"/>
  <c r="S47"/>
  <c r="P47"/>
  <c r="M47"/>
  <c r="H47"/>
  <c r="G47"/>
  <c r="E47"/>
  <c r="C47"/>
  <c r="D47" s="1"/>
  <c r="S46"/>
  <c r="P46"/>
  <c r="M46"/>
  <c r="H46"/>
  <c r="G46"/>
  <c r="E46"/>
  <c r="C46"/>
  <c r="D46" s="1"/>
  <c r="S45"/>
  <c r="P45"/>
  <c r="M45"/>
  <c r="H45"/>
  <c r="G45"/>
  <c r="E45"/>
  <c r="C45"/>
  <c r="D45" s="1"/>
  <c r="S44"/>
  <c r="P44"/>
  <c r="M44"/>
  <c r="H44"/>
  <c r="G44"/>
  <c r="E44"/>
  <c r="C44"/>
  <c r="D44" s="1"/>
  <c r="S43"/>
  <c r="P43"/>
  <c r="M43"/>
  <c r="H43"/>
  <c r="G43"/>
  <c r="E43"/>
  <c r="C43"/>
  <c r="D43" s="1"/>
  <c r="S42"/>
  <c r="P42"/>
  <c r="M42"/>
  <c r="H42"/>
  <c r="G42"/>
  <c r="E42"/>
  <c r="C42"/>
  <c r="D42" s="1"/>
  <c r="S41"/>
  <c r="P41"/>
  <c r="M41"/>
  <c r="H41"/>
  <c r="G41"/>
  <c r="E41"/>
  <c r="C41"/>
  <c r="D41" s="1"/>
  <c r="R40"/>
  <c r="O40"/>
  <c r="P40" s="1"/>
  <c r="M40"/>
  <c r="H40"/>
  <c r="G40"/>
  <c r="C40"/>
  <c r="D40" s="1"/>
  <c r="R39"/>
  <c r="S39" s="1"/>
  <c r="O39"/>
  <c r="P39" s="1"/>
  <c r="M39"/>
  <c r="H39"/>
  <c r="G39"/>
  <c r="C39"/>
  <c r="D39" s="1"/>
  <c r="R38"/>
  <c r="O38"/>
  <c r="P38" s="1"/>
  <c r="M38"/>
  <c r="H38"/>
  <c r="G38"/>
  <c r="C38"/>
  <c r="D38" s="1"/>
  <c r="S37"/>
  <c r="P37"/>
  <c r="M37"/>
  <c r="H37"/>
  <c r="G37"/>
  <c r="E37"/>
  <c r="C37"/>
  <c r="D37" s="1"/>
  <c r="S36"/>
  <c r="P36"/>
  <c r="M36"/>
  <c r="H36"/>
  <c r="G36"/>
  <c r="E36"/>
  <c r="C36"/>
  <c r="D36" s="1"/>
  <c r="S35"/>
  <c r="P35"/>
  <c r="M35"/>
  <c r="H35"/>
  <c r="G35"/>
  <c r="E35"/>
  <c r="C35"/>
  <c r="D35" s="1"/>
  <c r="S34"/>
  <c r="P34"/>
  <c r="M34"/>
  <c r="H34"/>
  <c r="G34"/>
  <c r="E34"/>
  <c r="C34"/>
  <c r="D34" s="1"/>
  <c r="S33"/>
  <c r="P33"/>
  <c r="M33"/>
  <c r="H33"/>
  <c r="G33"/>
  <c r="E33"/>
  <c r="C33"/>
  <c r="D33" s="1"/>
  <c r="S32"/>
  <c r="P32"/>
  <c r="M32"/>
  <c r="H32"/>
  <c r="G32"/>
  <c r="E32"/>
  <c r="C32"/>
  <c r="D32" s="1"/>
  <c r="S31"/>
  <c r="P31"/>
  <c r="M31"/>
  <c r="H31"/>
  <c r="G31"/>
  <c r="E31"/>
  <c r="C31"/>
  <c r="D31" s="1"/>
  <c r="S30"/>
  <c r="P30"/>
  <c r="M30"/>
  <c r="H30"/>
  <c r="G30"/>
  <c r="E30"/>
  <c r="C30"/>
  <c r="D30" s="1"/>
  <c r="S29"/>
  <c r="P29"/>
  <c r="M29"/>
  <c r="H29"/>
  <c r="G29"/>
  <c r="E29"/>
  <c r="C29"/>
  <c r="L27"/>
  <c r="K27"/>
  <c r="H27" s="1"/>
  <c r="J13" s="1"/>
  <c r="J27"/>
  <c r="F9" s="1"/>
  <c r="I27"/>
  <c r="B9" s="1"/>
  <c r="F27"/>
  <c r="E13" s="1"/>
  <c r="E16"/>
  <c r="M9"/>
  <c r="I10" i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N8"/>
  <c r="J17" i="18" s="1"/>
  <c r="L8" i="1"/>
  <c r="L9" s="1"/>
  <c r="J14" i="15" s="1"/>
  <c r="I8" i="1"/>
  <c r="G8"/>
  <c r="G9" s="1"/>
  <c r="E8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S7"/>
  <c r="K7"/>
  <c r="J7" s="1"/>
  <c r="F7"/>
  <c r="J20" i="14" l="1"/>
  <c r="S27"/>
  <c r="E22" s="1"/>
  <c r="H27"/>
  <c r="J13" s="1"/>
  <c r="M10" s="1"/>
  <c r="M11" s="1"/>
  <c r="G27"/>
  <c r="O13" s="1"/>
  <c r="J17" i="4"/>
  <c r="J17" i="15"/>
  <c r="J17" i="16"/>
  <c r="J17" i="17"/>
  <c r="M4" i="4"/>
  <c r="J17" i="14"/>
  <c r="G27" i="17"/>
  <c r="O13" s="1"/>
  <c r="K10"/>
  <c r="K11" s="1"/>
  <c r="M5"/>
  <c r="C27" i="18"/>
  <c r="G27"/>
  <c r="O13" s="1"/>
  <c r="O6" i="1"/>
  <c r="M6"/>
  <c r="C6"/>
  <c r="D6"/>
  <c r="D5"/>
  <c r="I9" i="18"/>
  <c r="F10"/>
  <c r="E27"/>
  <c r="E20" s="1"/>
  <c r="M27"/>
  <c r="S38"/>
  <c r="S40"/>
  <c r="J20" i="17"/>
  <c r="D27"/>
  <c r="J21" s="1"/>
  <c r="F10"/>
  <c r="D29"/>
  <c r="F9"/>
  <c r="E39"/>
  <c r="O9"/>
  <c r="O27"/>
  <c r="I9" i="16"/>
  <c r="M27"/>
  <c r="F9"/>
  <c r="E39"/>
  <c r="O27"/>
  <c r="I9" i="15"/>
  <c r="E27"/>
  <c r="E20" s="1"/>
  <c r="M27"/>
  <c r="S38"/>
  <c r="S40"/>
  <c r="I9" i="14"/>
  <c r="E27"/>
  <c r="E20" s="1"/>
  <c r="M27"/>
  <c r="F9"/>
  <c r="E39"/>
  <c r="E39" i="4"/>
  <c r="E40"/>
  <c r="C27"/>
  <c r="J20" s="1"/>
  <c r="E38"/>
  <c r="I9"/>
  <c r="G27"/>
  <c r="O13" s="1"/>
  <c r="K8" i="1"/>
  <c r="J8" s="1"/>
  <c r="M8" s="1"/>
  <c r="S8"/>
  <c r="N9"/>
  <c r="O7"/>
  <c r="H7"/>
  <c r="E14" i="14" s="1"/>
  <c r="M7" i="1"/>
  <c r="G10"/>
  <c r="F9"/>
  <c r="O8"/>
  <c r="M5" i="4"/>
  <c r="F8" i="1"/>
  <c r="O14" i="4"/>
  <c r="D27"/>
  <c r="J21" s="1"/>
  <c r="J14"/>
  <c r="L10" i="1"/>
  <c r="J14" i="16" s="1"/>
  <c r="D29" i="4"/>
  <c r="S38"/>
  <c r="S40"/>
  <c r="M27"/>
  <c r="O9"/>
  <c r="S27"/>
  <c r="E22" s="1"/>
  <c r="F10" i="14" l="1"/>
  <c r="J16" i="4"/>
  <c r="J16" i="14"/>
  <c r="H8" i="1"/>
  <c r="M4" i="15"/>
  <c r="M5" s="1"/>
  <c r="S9" i="1"/>
  <c r="D27" i="18"/>
  <c r="J21" s="1"/>
  <c r="J20"/>
  <c r="M5"/>
  <c r="J16"/>
  <c r="O9"/>
  <c r="E17"/>
  <c r="F11"/>
  <c r="E17" i="17"/>
  <c r="F11"/>
  <c r="P27"/>
  <c r="E21" s="1"/>
  <c r="E27"/>
  <c r="E20" s="1"/>
  <c r="P27" i="16"/>
  <c r="E21" s="1"/>
  <c r="E27"/>
  <c r="E20" s="1"/>
  <c r="J16"/>
  <c r="O9"/>
  <c r="J16" i="15"/>
  <c r="O9"/>
  <c r="M5" i="14"/>
  <c r="O9"/>
  <c r="E17"/>
  <c r="F11"/>
  <c r="N10" i="1"/>
  <c r="E21" i="4"/>
  <c r="E27"/>
  <c r="E20" s="1"/>
  <c r="M10"/>
  <c r="M11" s="1"/>
  <c r="D10"/>
  <c r="K10"/>
  <c r="K11" s="1"/>
  <c r="B7" i="1"/>
  <c r="E14" i="4"/>
  <c r="B8" i="1"/>
  <c r="C8" s="1"/>
  <c r="L11"/>
  <c r="F10"/>
  <c r="G11"/>
  <c r="N11" l="1"/>
  <c r="M4" i="16"/>
  <c r="K10" i="15"/>
  <c r="K11" s="1"/>
  <c r="D10"/>
  <c r="M10"/>
  <c r="M11" s="1"/>
  <c r="K10" i="1"/>
  <c r="J10" s="1"/>
  <c r="M10" s="1"/>
  <c r="K9"/>
  <c r="J9" s="1"/>
  <c r="H9" s="1"/>
  <c r="E14" i="15" s="1"/>
  <c r="S10" i="1"/>
  <c r="O10"/>
  <c r="D8"/>
  <c r="F11"/>
  <c r="G12"/>
  <c r="L12"/>
  <c r="D11" i="4"/>
  <c r="F10"/>
  <c r="C7" i="1"/>
  <c r="D7"/>
  <c r="S11"/>
  <c r="N12"/>
  <c r="K11"/>
  <c r="J11" s="1"/>
  <c r="D11" i="15" l="1"/>
  <c r="F10"/>
  <c r="K10" i="16"/>
  <c r="K11" s="1"/>
  <c r="D10"/>
  <c r="M10"/>
  <c r="M11" s="1"/>
  <c r="M5"/>
  <c r="H10" i="1"/>
  <c r="E14" i="16" s="1"/>
  <c r="O9" i="1"/>
  <c r="M9"/>
  <c r="H11"/>
  <c r="O11"/>
  <c r="E17" i="4"/>
  <c r="F11"/>
  <c r="M11" i="1"/>
  <c r="B9"/>
  <c r="F12"/>
  <c r="G13"/>
  <c r="S12"/>
  <c r="N13"/>
  <c r="K12"/>
  <c r="J12" s="1"/>
  <c r="L13"/>
  <c r="F10" i="16" l="1"/>
  <c r="D11"/>
  <c r="E17" i="15"/>
  <c r="F11"/>
  <c r="B10" i="1"/>
  <c r="S13"/>
  <c r="N14"/>
  <c r="K13"/>
  <c r="J13" s="1"/>
  <c r="M13" s="1"/>
  <c r="C9"/>
  <c r="D9"/>
  <c r="H12"/>
  <c r="O12"/>
  <c r="L14"/>
  <c r="F13"/>
  <c r="G14"/>
  <c r="B11"/>
  <c r="M12"/>
  <c r="C10"/>
  <c r="D10"/>
  <c r="E17" i="16" l="1"/>
  <c r="F11"/>
  <c r="L15" i="1"/>
  <c r="C11"/>
  <c r="D11"/>
  <c r="B12"/>
  <c r="S14"/>
  <c r="N15"/>
  <c r="K14"/>
  <c r="J14" s="1"/>
  <c r="M14" s="1"/>
  <c r="F14"/>
  <c r="G15"/>
  <c r="H13"/>
  <c r="O13"/>
  <c r="B13" l="1"/>
  <c r="S15"/>
  <c r="N16"/>
  <c r="K15"/>
  <c r="J15" s="1"/>
  <c r="C12"/>
  <c r="D12"/>
  <c r="H14"/>
  <c r="O14"/>
  <c r="F15"/>
  <c r="G16"/>
  <c r="L16"/>
  <c r="M15"/>
  <c r="L17" l="1"/>
  <c r="S16"/>
  <c r="N17"/>
  <c r="K16"/>
  <c r="J16" s="1"/>
  <c r="H15"/>
  <c r="O15"/>
  <c r="F16"/>
  <c r="G17"/>
  <c r="B14"/>
  <c r="C13"/>
  <c r="D13"/>
  <c r="F17" l="1"/>
  <c r="G18"/>
  <c r="B15"/>
  <c r="C14"/>
  <c r="D14"/>
  <c r="S17"/>
  <c r="N18"/>
  <c r="K17"/>
  <c r="J17" s="1"/>
  <c r="L18"/>
  <c r="H16"/>
  <c r="O16"/>
  <c r="M16"/>
  <c r="B16" l="1"/>
  <c r="H17"/>
  <c r="O17"/>
  <c r="L19"/>
  <c r="C15"/>
  <c r="D15"/>
  <c r="M17"/>
  <c r="S18"/>
  <c r="N19"/>
  <c r="K18"/>
  <c r="J18" s="1"/>
  <c r="F18"/>
  <c r="G19"/>
  <c r="S19" l="1"/>
  <c r="N20"/>
  <c r="K19"/>
  <c r="J19" s="1"/>
  <c r="M19" s="1"/>
  <c r="C16"/>
  <c r="D16"/>
  <c r="H18"/>
  <c r="O18"/>
  <c r="L20"/>
  <c r="F19"/>
  <c r="G20"/>
  <c r="B17"/>
  <c r="M18"/>
  <c r="F20" l="1"/>
  <c r="G21"/>
  <c r="H19"/>
  <c r="O19"/>
  <c r="L21"/>
  <c r="C17"/>
  <c r="D17"/>
  <c r="B18"/>
  <c r="S20"/>
  <c r="N21"/>
  <c r="K20"/>
  <c r="J20" s="1"/>
  <c r="H20" l="1"/>
  <c r="O20"/>
  <c r="B19"/>
  <c r="S21"/>
  <c r="N22"/>
  <c r="K21"/>
  <c r="J21" s="1"/>
  <c r="M21" s="1"/>
  <c r="L22"/>
  <c r="M20"/>
  <c r="F21"/>
  <c r="G22"/>
  <c r="C18"/>
  <c r="D18"/>
  <c r="F22" l="1"/>
  <c r="G23"/>
  <c r="L23"/>
  <c r="B20"/>
  <c r="S22"/>
  <c r="N23"/>
  <c r="K22"/>
  <c r="J22" s="1"/>
  <c r="M22" s="1"/>
  <c r="H21"/>
  <c r="O21"/>
  <c r="C19"/>
  <c r="D19"/>
  <c r="S23" l="1"/>
  <c r="N24"/>
  <c r="K23"/>
  <c r="J23" s="1"/>
  <c r="M23" s="1"/>
  <c r="H22"/>
  <c r="O22"/>
  <c r="C20"/>
  <c r="D20"/>
  <c r="F23"/>
  <c r="G24"/>
  <c r="B21"/>
  <c r="L24"/>
  <c r="L25" l="1"/>
  <c r="B22"/>
  <c r="C21"/>
  <c r="D21"/>
  <c r="H23"/>
  <c r="O23"/>
  <c r="F24"/>
  <c r="G25"/>
  <c r="S24"/>
  <c r="N25"/>
  <c r="K24"/>
  <c r="J24" s="1"/>
  <c r="C22" l="1"/>
  <c r="D22"/>
  <c r="S25"/>
  <c r="N26"/>
  <c r="K25"/>
  <c r="J25" s="1"/>
  <c r="M25" s="1"/>
  <c r="L26"/>
  <c r="H24"/>
  <c r="O24"/>
  <c r="F25"/>
  <c r="G26"/>
  <c r="B23"/>
  <c r="M24"/>
  <c r="B24" l="1"/>
  <c r="C23"/>
  <c r="D23"/>
  <c r="F26"/>
  <c r="G27"/>
  <c r="S26"/>
  <c r="N27"/>
  <c r="K26"/>
  <c r="J26" s="1"/>
  <c r="H25"/>
  <c r="O25"/>
  <c r="L27"/>
  <c r="M26"/>
  <c r="L28" l="1"/>
  <c r="S27"/>
  <c r="N28"/>
  <c r="K27"/>
  <c r="J27" s="1"/>
  <c r="H26"/>
  <c r="O26"/>
  <c r="F27"/>
  <c r="G28"/>
  <c r="C24"/>
  <c r="D24"/>
  <c r="B25"/>
  <c r="S28" l="1"/>
  <c r="N29"/>
  <c r="K28"/>
  <c r="J28" s="1"/>
  <c r="M28" s="1"/>
  <c r="L29"/>
  <c r="C25"/>
  <c r="D25"/>
  <c r="G29"/>
  <c r="F28"/>
  <c r="H27"/>
  <c r="O27"/>
  <c r="B26"/>
  <c r="M27"/>
  <c r="H28" l="1"/>
  <c r="O28"/>
  <c r="F29"/>
  <c r="G30"/>
  <c r="C26"/>
  <c r="D26"/>
  <c r="L30"/>
  <c r="B27"/>
  <c r="S29"/>
  <c r="K29"/>
  <c r="J29" s="1"/>
  <c r="N30"/>
  <c r="S30" l="1"/>
  <c r="K30"/>
  <c r="J30" s="1"/>
  <c r="M30" s="1"/>
  <c r="N31"/>
  <c r="O29"/>
  <c r="H29"/>
  <c r="B28"/>
  <c r="C27"/>
  <c r="D27"/>
  <c r="L31"/>
  <c r="F30"/>
  <c r="G31"/>
  <c r="M29"/>
  <c r="L32" l="1"/>
  <c r="C28"/>
  <c r="D28"/>
  <c r="S31"/>
  <c r="K31"/>
  <c r="J31" s="1"/>
  <c r="M31" s="1"/>
  <c r="N32"/>
  <c r="B29"/>
  <c r="F31"/>
  <c r="G32"/>
  <c r="O30"/>
  <c r="H30"/>
  <c r="F32" l="1"/>
  <c r="G33"/>
  <c r="S32"/>
  <c r="K32"/>
  <c r="J32" s="1"/>
  <c r="M32" s="1"/>
  <c r="N33"/>
  <c r="B30"/>
  <c r="L33"/>
  <c r="C29"/>
  <c r="D29"/>
  <c r="O31"/>
  <c r="H31"/>
  <c r="O32" l="1"/>
  <c r="H32"/>
  <c r="F33"/>
  <c r="G34"/>
  <c r="B31"/>
  <c r="L34"/>
  <c r="S33"/>
  <c r="K33"/>
  <c r="J33" s="1"/>
  <c r="N34"/>
  <c r="C30"/>
  <c r="D30"/>
  <c r="S34" l="1"/>
  <c r="K34"/>
  <c r="J34" s="1"/>
  <c r="M34" s="1"/>
  <c r="N35"/>
  <c r="L35"/>
  <c r="F34"/>
  <c r="G35"/>
  <c r="C31"/>
  <c r="D31"/>
  <c r="B32"/>
  <c r="O33"/>
  <c r="H33"/>
  <c r="M33"/>
  <c r="L36" l="1"/>
  <c r="B33"/>
  <c r="O34"/>
  <c r="H34"/>
  <c r="C32"/>
  <c r="D32"/>
  <c r="G36"/>
  <c r="F35"/>
  <c r="S35"/>
  <c r="N36"/>
  <c r="K35"/>
  <c r="J35" s="1"/>
  <c r="M35" s="1"/>
  <c r="S36" l="1"/>
  <c r="K36"/>
  <c r="J36" s="1"/>
  <c r="M36" s="1"/>
  <c r="N37"/>
  <c r="C33"/>
  <c r="D33"/>
  <c r="O35"/>
  <c r="H35"/>
  <c r="B34"/>
  <c r="L37"/>
  <c r="G37"/>
  <c r="F36"/>
  <c r="G38" l="1"/>
  <c r="F37"/>
  <c r="C34"/>
  <c r="D34"/>
  <c r="O36"/>
  <c r="H36"/>
  <c r="S37"/>
  <c r="K37"/>
  <c r="J37" s="1"/>
  <c r="M37" s="1"/>
  <c r="N38"/>
  <c r="L38"/>
  <c r="B35"/>
  <c r="L39" l="1"/>
  <c r="O37"/>
  <c r="H37"/>
  <c r="S38"/>
  <c r="K38"/>
  <c r="J38" s="1"/>
  <c r="M38" s="1"/>
  <c r="N39"/>
  <c r="G39"/>
  <c r="F38"/>
  <c r="C35"/>
  <c r="D35"/>
  <c r="B36"/>
  <c r="G40" l="1"/>
  <c r="F40" s="1"/>
  <c r="F39"/>
  <c r="L40"/>
  <c r="C36"/>
  <c r="D36"/>
  <c r="O38"/>
  <c r="H38"/>
  <c r="S39"/>
  <c r="K39"/>
  <c r="J39" s="1"/>
  <c r="N40"/>
  <c r="B37"/>
  <c r="O39" l="1"/>
  <c r="H39"/>
  <c r="B38"/>
  <c r="C37"/>
  <c r="D37"/>
  <c r="S40"/>
  <c r="K40"/>
  <c r="J40" s="1"/>
  <c r="M39"/>
  <c r="B39" l="1"/>
  <c r="O40"/>
  <c r="H40"/>
  <c r="M40"/>
  <c r="C38"/>
  <c r="D38"/>
  <c r="C39" l="1"/>
  <c r="D39"/>
  <c r="B40"/>
  <c r="C40" l="1"/>
  <c r="D40"/>
</calcChain>
</file>

<file path=xl/comments1.xml><?xml version="1.0" encoding="utf-8"?>
<comments xmlns="http://schemas.openxmlformats.org/spreadsheetml/2006/main">
  <authors>
    <author>Bruno</author>
  </authors>
  <commentList>
    <comment ref="R3" authorId="0">
      <text>
        <r>
          <rPr>
            <b/>
            <sz val="9"/>
            <color indexed="81"/>
            <rFont val="Tahoma"/>
            <family val="2"/>
          </rPr>
          <t>Bruno:</t>
        </r>
        <r>
          <rPr>
            <sz val="9"/>
            <color indexed="81"/>
            <rFont val="Tahoma"/>
            <family val="2"/>
          </rPr>
          <t xml:space="preserve">
Margem de Contribuição (Lucro)</t>
        </r>
      </text>
    </comment>
    <comment ref="B4" authorId="0">
      <text>
        <r>
          <rPr>
            <b/>
            <sz val="9"/>
            <color indexed="81"/>
            <rFont val="Tahoma"/>
            <family val="2"/>
          </rPr>
          <t>Bruno:</t>
        </r>
        <r>
          <rPr>
            <sz val="9"/>
            <color indexed="81"/>
            <rFont val="Tahoma"/>
            <family val="2"/>
          </rPr>
          <t xml:space="preserve">
Investimento em Marketing
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Bruno:</t>
        </r>
        <r>
          <rPr>
            <sz val="9"/>
            <color indexed="81"/>
            <rFont val="Tahoma"/>
            <family val="2"/>
          </rPr>
          <t xml:space="preserve">
% do seu Faturamento que será investido em Marketing
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Bruno:</t>
        </r>
        <r>
          <rPr>
            <sz val="9"/>
            <color indexed="81"/>
            <rFont val="Tahoma"/>
            <family val="2"/>
          </rPr>
          <t xml:space="preserve">
Retorno sobre o Investimetno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Bruno:</t>
        </r>
        <r>
          <rPr>
            <sz val="9"/>
            <color indexed="81"/>
            <rFont val="Tahoma"/>
            <family val="2"/>
          </rPr>
          <t xml:space="preserve">
Custo por Clique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Bruno:</t>
        </r>
        <r>
          <rPr>
            <sz val="9"/>
            <color indexed="81"/>
            <rFont val="Tahoma"/>
            <family val="2"/>
          </rPr>
          <t xml:space="preserve">
% de Visitas Pagas (Vieram de Anúncios)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>Bruno:</t>
        </r>
        <r>
          <rPr>
            <sz val="9"/>
            <color indexed="81"/>
            <rFont val="Tahoma"/>
            <family val="2"/>
          </rPr>
          <t xml:space="preserve">
% de Visitas Não Pagas (Vieram de Anúncios)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Bruno:</t>
        </r>
        <r>
          <rPr>
            <sz val="9"/>
            <color indexed="81"/>
            <rFont val="Tahoma"/>
            <family val="2"/>
          </rPr>
          <t xml:space="preserve">
Taxa de Conversão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Bruno:</t>
        </r>
        <r>
          <rPr>
            <sz val="9"/>
            <color indexed="81"/>
            <rFont val="Tahoma"/>
            <family val="2"/>
          </rPr>
          <t xml:space="preserve">
Pedidos Pagos e Faturados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Bruno:</t>
        </r>
        <r>
          <rPr>
            <sz val="9"/>
            <color indexed="81"/>
            <rFont val="Tahoma"/>
            <family val="2"/>
          </rPr>
          <t xml:space="preserve">
Pedidos Pagos e Faturados (Valor)</t>
        </r>
      </text>
    </comment>
    <comment ref="P4" authorId="0">
      <text>
        <r>
          <rPr>
            <b/>
            <sz val="9"/>
            <color indexed="81"/>
            <rFont val="Tahoma"/>
            <family val="2"/>
          </rPr>
          <t>Bruno:</t>
        </r>
        <r>
          <rPr>
            <sz val="9"/>
            <color indexed="81"/>
            <rFont val="Tahoma"/>
            <family val="2"/>
          </rPr>
          <t xml:space="preserve">
Taxa de Aprovação</t>
        </r>
      </text>
    </comment>
  </commentList>
</comments>
</file>

<file path=xl/sharedStrings.xml><?xml version="1.0" encoding="utf-8"?>
<sst xmlns="http://schemas.openxmlformats.org/spreadsheetml/2006/main" count="536" uniqueCount="59">
  <si>
    <t>Margem Cont</t>
  </si>
  <si>
    <t>Mês</t>
  </si>
  <si>
    <t>Invest Mkt</t>
  </si>
  <si>
    <t>% Fat</t>
  </si>
  <si>
    <t>ROI</t>
  </si>
  <si>
    <t>CPC</t>
  </si>
  <si>
    <t>Vst Pg</t>
  </si>
  <si>
    <t>Vst ñ Pg</t>
  </si>
  <si>
    <t>Tot Visitas</t>
  </si>
  <si>
    <t>Tx. Conv</t>
  </si>
  <si>
    <t>Pedidos</t>
  </si>
  <si>
    <t>Vendas</t>
  </si>
  <si>
    <t>Ticket medio</t>
  </si>
  <si>
    <t>Pedidos R$</t>
  </si>
  <si>
    <t>Faturamento</t>
  </si>
  <si>
    <t>% Aprovação</t>
  </si>
  <si>
    <t>%</t>
  </si>
  <si>
    <t>R$</t>
  </si>
  <si>
    <t>Período</t>
  </si>
  <si>
    <t>Meta Aprovados</t>
  </si>
  <si>
    <t>Dia Atual</t>
  </si>
  <si>
    <t>Nº Dias</t>
  </si>
  <si>
    <t>Situação / Meta</t>
  </si>
  <si>
    <t>Aprovados</t>
  </si>
  <si>
    <t>Nº</t>
  </si>
  <si>
    <t>Ideal</t>
  </si>
  <si>
    <t>Meta</t>
  </si>
  <si>
    <t>Ideal p/ Hoje</t>
  </si>
  <si>
    <t>Visitas</t>
  </si>
  <si>
    <t>Ticket Medio</t>
  </si>
  <si>
    <t>Taxa de Conversão</t>
  </si>
  <si>
    <t>Media Pedidos dia</t>
  </si>
  <si>
    <t>Cresc. % Mês Anterior</t>
  </si>
  <si>
    <t>Cresc. % Ano Anterior</t>
  </si>
  <si>
    <t>Marketing Digital</t>
  </si>
  <si>
    <t>Geral</t>
  </si>
  <si>
    <t>Inv. Midia</t>
  </si>
  <si>
    <t>Adwords</t>
  </si>
  <si>
    <t>% Aprovados</t>
  </si>
  <si>
    <t>Buscapé</t>
  </si>
  <si>
    <t>Dia</t>
  </si>
  <si>
    <t>Ticket</t>
  </si>
  <si>
    <t>% AP</t>
  </si>
  <si>
    <t>Total</t>
  </si>
  <si>
    <t>dom</t>
  </si>
  <si>
    <t>seg</t>
  </si>
  <si>
    <t>ter</t>
  </si>
  <si>
    <t>qua</t>
  </si>
  <si>
    <t>qui</t>
  </si>
  <si>
    <t>sex</t>
  </si>
  <si>
    <t>sab</t>
  </si>
  <si>
    <t>Mercado Livre</t>
  </si>
  <si>
    <t>Buscape</t>
  </si>
  <si>
    <t>Uol</t>
  </si>
  <si>
    <t>Pedidos por Dia</t>
  </si>
  <si>
    <t>Planilha Viver de Ecommerce - Projeção do seu Ecommerce</t>
  </si>
  <si>
    <t>Vendas Adwords</t>
  </si>
  <si>
    <t>Dashboard</t>
  </si>
  <si>
    <t>Marketing</t>
  </si>
</sst>
</file>

<file path=xl/styles.xml><?xml version="1.0" encoding="utf-8"?>
<styleSheet xmlns="http://schemas.openxmlformats.org/spreadsheetml/2006/main">
  <numFmts count="5">
    <numFmt numFmtId="164" formatCode="mmm\-yy"/>
    <numFmt numFmtId="165" formatCode="0.0%"/>
    <numFmt numFmtId="166" formatCode="#,##0;\(#,##0\)"/>
    <numFmt numFmtId="167" formatCode="#,##0.###############"/>
    <numFmt numFmtId="168" formatCode="#,##0.00;\(#,##0.00\)"/>
  </numFmts>
  <fonts count="37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8"/>
      <name val="Calibri"/>
      <family val="2"/>
      <scheme val="minor"/>
    </font>
    <font>
      <sz val="10"/>
      <color rgb="FFB7B7B7"/>
      <name val="Calibri"/>
      <family val="2"/>
      <scheme val="minor"/>
    </font>
    <font>
      <b/>
      <sz val="18"/>
      <color rgb="FF0000FF"/>
      <name val="Calibri"/>
      <family val="2"/>
      <scheme val="minor"/>
    </font>
    <font>
      <sz val="24"/>
      <color rgb="FF1155CC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3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F3F3F3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24"/>
      <color rgb="FF0000FF"/>
      <name val="Calibri"/>
      <family val="2"/>
      <scheme val="minor"/>
    </font>
    <font>
      <sz val="18"/>
      <color rgb="FF6AA84F"/>
      <name val="Calibri"/>
      <family val="2"/>
      <scheme val="minor"/>
    </font>
    <font>
      <sz val="24"/>
      <name val="Calibri"/>
      <family val="2"/>
      <scheme val="minor"/>
    </font>
    <font>
      <sz val="36"/>
      <color rgb="FFFF0000"/>
      <name val="Calibri"/>
      <family val="2"/>
      <scheme val="minor"/>
    </font>
    <font>
      <sz val="36"/>
      <name val="Calibri"/>
      <family val="2"/>
      <scheme val="minor"/>
    </font>
    <font>
      <sz val="36"/>
      <color rgb="FF0000FF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38761D"/>
      <name val="Calibri"/>
      <family val="2"/>
      <scheme val="minor"/>
    </font>
    <font>
      <sz val="12"/>
      <color rgb="FFB7B7B7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9900"/>
      <name val="Calibri"/>
      <family val="2"/>
      <scheme val="minor"/>
    </font>
    <font>
      <sz val="10"/>
      <color rgb="FFEBD8D8"/>
      <name val="Calibri"/>
      <family val="2"/>
      <scheme val="minor"/>
    </font>
    <font>
      <b/>
      <sz val="14"/>
      <color rgb="FF1155CC"/>
      <name val="Calibri"/>
      <family val="2"/>
      <scheme val="minor"/>
    </font>
    <font>
      <b/>
      <sz val="12"/>
      <color rgb="FF38761D"/>
      <name val="Calibri"/>
      <family val="2"/>
      <scheme val="minor"/>
    </font>
    <font>
      <b/>
      <sz val="12"/>
      <color rgb="FF1155CC"/>
      <name val="Calibri"/>
      <family val="2"/>
      <scheme val="minor"/>
    </font>
    <font>
      <sz val="14"/>
      <name val="Calibri"/>
      <family val="2"/>
      <scheme val="minor"/>
    </font>
    <font>
      <b/>
      <sz val="10"/>
      <color rgb="FF0000F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theme="4" tint="0.79998168889431442"/>
        <bgColor rgb="FFFF0000"/>
      </patternFill>
    </fill>
    <fill>
      <patternFill patternType="solid">
        <fgColor theme="4" tint="0.79998168889431442"/>
        <bgColor rgb="FFEFEFE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10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39" fontId="4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4" fillId="0" borderId="5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0" fontId="2" fillId="0" borderId="5" xfId="0" applyFont="1" applyBorder="1" applyAlignment="1"/>
    <xf numFmtId="2" fontId="4" fillId="0" borderId="5" xfId="0" applyNumberFormat="1" applyFont="1" applyBorder="1" applyAlignment="1"/>
    <xf numFmtId="10" fontId="4" fillId="0" borderId="5" xfId="0" applyNumberFormat="1" applyFont="1" applyBorder="1" applyAlignment="1"/>
    <xf numFmtId="39" fontId="2" fillId="0" borderId="5" xfId="0" applyNumberFormat="1" applyFont="1" applyBorder="1" applyAlignment="1"/>
    <xf numFmtId="165" fontId="2" fillId="0" borderId="5" xfId="0" applyNumberFormat="1" applyFont="1" applyBorder="1" applyAlignment="1"/>
    <xf numFmtId="2" fontId="4" fillId="2" borderId="5" xfId="0" applyNumberFormat="1" applyFont="1" applyFill="1" applyBorder="1" applyAlignment="1"/>
    <xf numFmtId="9" fontId="4" fillId="0" borderId="5" xfId="0" applyNumberFormat="1" applyFont="1" applyBorder="1" applyAlignment="1"/>
    <xf numFmtId="9" fontId="4" fillId="2" borderId="5" xfId="0" applyNumberFormat="1" applyFont="1" applyFill="1" applyBorder="1" applyAlignment="1"/>
    <xf numFmtId="1" fontId="2" fillId="0" borderId="5" xfId="0" applyNumberFormat="1" applyFont="1" applyBorder="1" applyAlignment="1"/>
    <xf numFmtId="10" fontId="4" fillId="2" borderId="5" xfId="0" applyNumberFormat="1" applyFont="1" applyFill="1" applyBorder="1" applyAlignment="1"/>
    <xf numFmtId="39" fontId="4" fillId="2" borderId="5" xfId="0" applyNumberFormat="1" applyFont="1" applyFill="1" applyBorder="1" applyAlignment="1"/>
    <xf numFmtId="39" fontId="4" fillId="0" borderId="5" xfId="0" applyNumberFormat="1" applyFont="1" applyBorder="1" applyAlignment="1"/>
    <xf numFmtId="10" fontId="2" fillId="2" borderId="5" xfId="0" applyNumberFormat="1" applyFont="1" applyFill="1" applyBorder="1" applyAlignment="1"/>
    <xf numFmtId="9" fontId="2" fillId="2" borderId="5" xfId="0" applyNumberFormat="1" applyFont="1" applyFill="1" applyBorder="1" applyAlignment="1"/>
    <xf numFmtId="0" fontId="7" fillId="8" borderId="1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wrapText="1"/>
    </xf>
    <xf numFmtId="0" fontId="8" fillId="4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1" fillId="4" borderId="9" xfId="0" applyFont="1" applyFill="1" applyBorder="1" applyAlignment="1">
      <alignment wrapText="1"/>
    </xf>
    <xf numFmtId="0" fontId="1" fillId="4" borderId="0" xfId="0" applyFont="1" applyFill="1" applyAlignment="1">
      <alignment wrapText="1"/>
    </xf>
    <xf numFmtId="0" fontId="1" fillId="3" borderId="9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" fontId="9" fillId="3" borderId="10" xfId="0" applyNumberFormat="1" applyFont="1" applyFill="1" applyBorder="1" applyAlignment="1">
      <alignment horizontal="center" wrapText="1"/>
    </xf>
    <xf numFmtId="4" fontId="9" fillId="4" borderId="9" xfId="0" applyNumberFormat="1" applyFont="1" applyFill="1" applyBorder="1" applyAlignment="1">
      <alignment horizontal="center" wrapText="1"/>
    </xf>
    <xf numFmtId="4" fontId="9" fillId="4" borderId="0" xfId="0" applyNumberFormat="1" applyFont="1" applyFill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10" fillId="4" borderId="0" xfId="0" applyFont="1" applyFill="1" applyAlignment="1">
      <alignment wrapText="1"/>
    </xf>
    <xf numFmtId="0" fontId="1" fillId="3" borderId="7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wrapText="1"/>
    </xf>
    <xf numFmtId="0" fontId="9" fillId="3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4" fontId="1" fillId="4" borderId="0" xfId="0" applyNumberFormat="1" applyFont="1" applyFill="1" applyAlignment="1">
      <alignment horizontal="center" wrapText="1"/>
    </xf>
    <xf numFmtId="0" fontId="11" fillId="4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13" fillId="2" borderId="0" xfId="0" applyFont="1" applyFill="1" applyAlignment="1">
      <alignment horizontal="center" vertical="center" wrapText="1"/>
    </xf>
    <xf numFmtId="166" fontId="14" fillId="2" borderId="0" xfId="0" applyNumberFormat="1" applyFont="1" applyFill="1" applyAlignment="1">
      <alignment horizontal="center" vertical="center" wrapText="1"/>
    </xf>
    <xf numFmtId="0" fontId="1" fillId="3" borderId="10" xfId="0" applyFont="1" applyFill="1" applyBorder="1" applyAlignment="1">
      <alignment wrapText="1"/>
    </xf>
    <xf numFmtId="0" fontId="15" fillId="5" borderId="0" xfId="0" applyFont="1" applyFill="1" applyAlignment="1">
      <alignment horizontal="center" vertical="center" wrapText="1"/>
    </xf>
    <xf numFmtId="0" fontId="15" fillId="5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16" fillId="4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wrapText="1"/>
    </xf>
    <xf numFmtId="0" fontId="15" fillId="2" borderId="0" xfId="0" applyFont="1" applyFill="1" applyAlignment="1">
      <alignment horizontal="center" vertical="center" wrapText="1"/>
    </xf>
    <xf numFmtId="10" fontId="17" fillId="2" borderId="0" xfId="0" applyNumberFormat="1" applyFont="1" applyFill="1" applyAlignment="1">
      <alignment horizontal="center" vertical="center" wrapText="1"/>
    </xf>
    <xf numFmtId="4" fontId="1" fillId="3" borderId="10" xfId="0" applyNumberFormat="1" applyFont="1" applyFill="1" applyBorder="1" applyAlignment="1">
      <alignment wrapText="1"/>
    </xf>
    <xf numFmtId="0" fontId="1" fillId="3" borderId="0" xfId="0" applyFont="1" applyFill="1" applyAlignment="1">
      <alignment horizontal="center" wrapText="1"/>
    </xf>
    <xf numFmtId="0" fontId="18" fillId="5" borderId="0" xfId="0" applyFont="1" applyFill="1" applyAlignment="1">
      <alignment horizontal="center" wrapText="1"/>
    </xf>
    <xf numFmtId="0" fontId="18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wrapText="1"/>
    </xf>
    <xf numFmtId="0" fontId="19" fillId="3" borderId="0" xfId="0" applyFont="1" applyFill="1" applyAlignment="1">
      <alignment wrapText="1"/>
    </xf>
    <xf numFmtId="0" fontId="11" fillId="4" borderId="0" xfId="0" applyFont="1" applyFill="1" applyAlignment="1">
      <alignment horizontal="center" wrapText="1"/>
    </xf>
    <xf numFmtId="4" fontId="9" fillId="4" borderId="0" xfId="0" applyNumberFormat="1" applyFont="1" applyFill="1" applyAlignment="1">
      <alignment horizontal="center" vertical="center" wrapText="1"/>
    </xf>
    <xf numFmtId="4" fontId="20" fillId="4" borderId="0" xfId="0" applyNumberFormat="1" applyFont="1" applyFill="1" applyAlignment="1">
      <alignment horizontal="center" vertical="center" wrapText="1"/>
    </xf>
    <xf numFmtId="166" fontId="21" fillId="5" borderId="0" xfId="0" applyNumberFormat="1" applyFont="1" applyFill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166" fontId="23" fillId="4" borderId="0" xfId="0" applyNumberFormat="1" applyFont="1" applyFill="1" applyAlignment="1">
      <alignment horizontal="center" vertical="center" wrapText="1"/>
    </xf>
    <xf numFmtId="0" fontId="23" fillId="4" borderId="0" xfId="0" applyFont="1" applyFill="1" applyAlignment="1">
      <alignment horizontal="center" wrapText="1"/>
    </xf>
    <xf numFmtId="10" fontId="20" fillId="4" borderId="0" xfId="0" applyNumberFormat="1" applyFont="1" applyFill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0" fontId="10" fillId="4" borderId="0" xfId="0" applyNumberFormat="1" applyFont="1" applyFill="1" applyAlignment="1">
      <alignment wrapText="1"/>
    </xf>
    <xf numFmtId="0" fontId="24" fillId="5" borderId="0" xfId="0" applyFont="1" applyFill="1" applyAlignment="1">
      <alignment horizontal="center" vertical="center" wrapText="1"/>
    </xf>
    <xf numFmtId="4" fontId="24" fillId="5" borderId="0" xfId="0" applyNumberFormat="1" applyFont="1" applyFill="1" applyAlignment="1">
      <alignment horizontal="center" vertical="center" wrapText="1"/>
    </xf>
    <xf numFmtId="3" fontId="24" fillId="5" borderId="0" xfId="0" applyNumberFormat="1" applyFont="1" applyFill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4" fontId="26" fillId="4" borderId="0" xfId="0" applyNumberFormat="1" applyFont="1" applyFill="1" applyAlignment="1">
      <alignment horizontal="center" vertical="center" wrapText="1"/>
    </xf>
    <xf numFmtId="3" fontId="26" fillId="4" borderId="0" xfId="0" applyNumberFormat="1" applyFont="1" applyFill="1" applyAlignment="1">
      <alignment horizontal="center" vertical="center" wrapText="1"/>
    </xf>
    <xf numFmtId="10" fontId="26" fillId="4" borderId="0" xfId="0" applyNumberFormat="1" applyFont="1" applyFill="1" applyAlignment="1">
      <alignment horizontal="center" vertical="center" wrapText="1"/>
    </xf>
    <xf numFmtId="4" fontId="25" fillId="3" borderId="10" xfId="0" applyNumberFormat="1" applyFont="1" applyFill="1" applyBorder="1" applyAlignment="1">
      <alignment wrapText="1"/>
    </xf>
    <xf numFmtId="0" fontId="27" fillId="4" borderId="0" xfId="0" applyFont="1" applyFill="1" applyAlignment="1">
      <alignment wrapText="1"/>
    </xf>
    <xf numFmtId="0" fontId="25" fillId="4" borderId="0" xfId="0" applyFont="1" applyFill="1" applyAlignment="1">
      <alignment wrapText="1"/>
    </xf>
    <xf numFmtId="0" fontId="28" fillId="5" borderId="0" xfId="0" applyFont="1" applyFill="1" applyAlignment="1">
      <alignment horizontal="center" vertical="center" wrapText="1"/>
    </xf>
    <xf numFmtId="4" fontId="29" fillId="5" borderId="0" xfId="0" applyNumberFormat="1" applyFont="1" applyFill="1" applyAlignment="1">
      <alignment horizontal="center" vertical="center" wrapText="1"/>
    </xf>
    <xf numFmtId="3" fontId="29" fillId="5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4" fontId="30" fillId="4" borderId="0" xfId="0" applyNumberFormat="1" applyFont="1" applyFill="1" applyAlignment="1">
      <alignment horizontal="center" vertical="center" wrapText="1"/>
    </xf>
    <xf numFmtId="3" fontId="30" fillId="4" borderId="0" xfId="0" applyNumberFormat="1" applyFont="1" applyFill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4" fontId="31" fillId="3" borderId="0" xfId="0" applyNumberFormat="1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32" fillId="5" borderId="0" xfId="0" applyFont="1" applyFill="1" applyAlignment="1">
      <alignment horizontal="center" vertical="center" wrapText="1"/>
    </xf>
    <xf numFmtId="168" fontId="20" fillId="5" borderId="0" xfId="0" applyNumberFormat="1" applyFont="1" applyFill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3" fontId="33" fillId="4" borderId="0" xfId="0" applyNumberFormat="1" applyFont="1" applyFill="1" applyAlignment="1">
      <alignment horizontal="center" vertical="center" wrapText="1"/>
    </xf>
    <xf numFmtId="0" fontId="34" fillId="5" borderId="0" xfId="0" applyFont="1" applyFill="1" applyAlignment="1">
      <alignment horizontal="center" vertical="center" wrapText="1"/>
    </xf>
    <xf numFmtId="4" fontId="34" fillId="5" borderId="0" xfId="0" applyNumberFormat="1" applyFont="1" applyFill="1" applyAlignment="1">
      <alignment horizontal="center" vertical="center" wrapText="1"/>
    </xf>
    <xf numFmtId="10" fontId="33" fillId="4" borderId="0" xfId="0" applyNumberFormat="1" applyFont="1" applyFill="1" applyAlignment="1">
      <alignment horizontal="center" vertical="center" wrapText="1"/>
    </xf>
    <xf numFmtId="4" fontId="25" fillId="3" borderId="10" xfId="0" applyNumberFormat="1" applyFont="1" applyFill="1" applyBorder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10" fontId="35" fillId="4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wrapText="1"/>
    </xf>
    <xf numFmtId="4" fontId="36" fillId="3" borderId="0" xfId="0" applyNumberFormat="1" applyFont="1" applyFill="1" applyAlignment="1">
      <alignment wrapText="1"/>
    </xf>
    <xf numFmtId="10" fontId="3" fillId="3" borderId="0" xfId="0" applyNumberFormat="1" applyFont="1" applyFill="1" applyAlignment="1">
      <alignment wrapText="1"/>
    </xf>
    <xf numFmtId="4" fontId="3" fillId="3" borderId="10" xfId="0" applyNumberFormat="1" applyFont="1" applyFill="1" applyBorder="1" applyAlignment="1">
      <alignment horizontal="center" wrapText="1"/>
    </xf>
    <xf numFmtId="4" fontId="3" fillId="4" borderId="9" xfId="0" applyNumberFormat="1" applyFont="1" applyFill="1" applyBorder="1" applyAlignment="1">
      <alignment horizontal="center" wrapText="1"/>
    </xf>
    <xf numFmtId="4" fontId="3" fillId="4" borderId="0" xfId="0" applyNumberFormat="1" applyFont="1" applyFill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wrapText="1"/>
    </xf>
    <xf numFmtId="3" fontId="9" fillId="5" borderId="0" xfId="0" applyNumberFormat="1" applyFont="1" applyFill="1" applyAlignment="1">
      <alignment horizontal="center" vertical="center" wrapText="1"/>
    </xf>
    <xf numFmtId="4" fontId="33" fillId="4" borderId="0" xfId="0" applyNumberFormat="1" applyFont="1" applyFill="1" applyAlignment="1">
      <alignment horizontal="center" vertical="center" wrapText="1"/>
    </xf>
    <xf numFmtId="10" fontId="9" fillId="4" borderId="0" xfId="0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wrapText="1"/>
    </xf>
    <xf numFmtId="4" fontId="3" fillId="3" borderId="10" xfId="0" applyNumberFormat="1" applyFont="1" applyFill="1" applyBorder="1" applyAlignment="1">
      <alignment wrapText="1"/>
    </xf>
    <xf numFmtId="4" fontId="3" fillId="4" borderId="9" xfId="0" applyNumberFormat="1" applyFont="1" applyFill="1" applyBorder="1" applyAlignment="1">
      <alignment wrapText="1"/>
    </xf>
    <xf numFmtId="4" fontId="3" fillId="4" borderId="0" xfId="0" applyNumberFormat="1" applyFont="1" applyFill="1" applyAlignment="1">
      <alignment wrapText="1"/>
    </xf>
    <xf numFmtId="3" fontId="34" fillId="5" borderId="0" xfId="0" applyNumberFormat="1" applyFont="1" applyFill="1" applyAlignment="1">
      <alignment horizontal="center" vertical="center" wrapText="1"/>
    </xf>
    <xf numFmtId="4" fontId="35" fillId="3" borderId="0" xfId="0" applyNumberFormat="1" applyFont="1" applyFill="1" applyAlignment="1">
      <alignment horizontal="center" vertical="center" wrapText="1"/>
    </xf>
    <xf numFmtId="10" fontId="9" fillId="3" borderId="0" xfId="0" applyNumberFormat="1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wrapText="1"/>
    </xf>
    <xf numFmtId="4" fontId="32" fillId="5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" fontId="9" fillId="4" borderId="0" xfId="0" applyNumberFormat="1" applyFont="1" applyFill="1" applyAlignment="1">
      <alignment horizontal="center" vertical="center" wrapText="1"/>
    </xf>
    <xf numFmtId="4" fontId="35" fillId="5" borderId="0" xfId="0" applyNumberFormat="1" applyFont="1" applyFill="1" applyAlignment="1">
      <alignment horizontal="center" vertical="center" wrapText="1"/>
    </xf>
    <xf numFmtId="10" fontId="3" fillId="4" borderId="0" xfId="0" applyNumberFormat="1" applyFont="1" applyFill="1" applyAlignment="1">
      <alignment wrapText="1"/>
    </xf>
    <xf numFmtId="10" fontId="35" fillId="5" borderId="0" xfId="0" applyNumberFormat="1" applyFont="1" applyFill="1" applyAlignment="1">
      <alignment horizontal="center" vertical="center" wrapText="1"/>
    </xf>
    <xf numFmtId="0" fontId="1" fillId="3" borderId="1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4" fontId="25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wrapText="1"/>
    </xf>
    <xf numFmtId="4" fontId="3" fillId="3" borderId="2" xfId="0" applyNumberFormat="1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3" fillId="4" borderId="7" xfId="0" applyFont="1" applyFill="1" applyBorder="1" applyAlignment="1">
      <alignment wrapText="1"/>
    </xf>
    <xf numFmtId="4" fontId="36" fillId="4" borderId="7" xfId="0" applyNumberFormat="1" applyFont="1" applyFill="1" applyBorder="1" applyAlignment="1">
      <alignment wrapText="1"/>
    </xf>
    <xf numFmtId="10" fontId="3" fillId="4" borderId="7" xfId="0" applyNumberFormat="1" applyFont="1" applyFill="1" applyBorder="1" applyAlignment="1">
      <alignment wrapText="1"/>
    </xf>
    <xf numFmtId="4" fontId="3" fillId="4" borderId="7" xfId="0" applyNumberFormat="1" applyFont="1" applyFill="1" applyBorder="1" applyAlignment="1">
      <alignment wrapText="1"/>
    </xf>
    <xf numFmtId="0" fontId="3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9" fontId="4" fillId="6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4" fontId="36" fillId="6" borderId="0" xfId="0" applyNumberFormat="1" applyFont="1" applyFill="1" applyAlignment="1">
      <alignment horizontal="center" vertical="center"/>
    </xf>
    <xf numFmtId="10" fontId="4" fillId="6" borderId="0" xfId="0" applyNumberFormat="1" applyFont="1" applyFill="1" applyAlignment="1">
      <alignment horizontal="center" vertical="center"/>
    </xf>
    <xf numFmtId="4" fontId="3" fillId="6" borderId="0" xfId="0" applyNumberFormat="1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4" fillId="0" borderId="0" xfId="0" applyFont="1" applyAlignment="1"/>
    <xf numFmtId="4" fontId="36" fillId="0" borderId="0" xfId="0" applyNumberFormat="1" applyFont="1" applyAlignment="1"/>
    <xf numFmtId="0" fontId="3" fillId="0" borderId="0" xfId="0" applyFont="1" applyAlignment="1"/>
    <xf numFmtId="10" fontId="4" fillId="0" borderId="0" xfId="0" applyNumberFormat="1" applyFont="1" applyAlignment="1"/>
    <xf numFmtId="4" fontId="1" fillId="0" borderId="0" xfId="0" applyNumberFormat="1" applyFont="1" applyAlignment="1">
      <alignment wrapText="1"/>
    </xf>
    <xf numFmtId="39" fontId="36" fillId="0" borderId="0" xfId="0" applyNumberFormat="1" applyFont="1" applyAlignment="1"/>
    <xf numFmtId="10" fontId="36" fillId="0" borderId="0" xfId="0" applyNumberFormat="1" applyFont="1" applyAlignment="1"/>
    <xf numFmtId="0" fontId="36" fillId="0" borderId="0" xfId="0" applyFont="1" applyAlignment="1"/>
    <xf numFmtId="167" fontId="36" fillId="0" borderId="0" xfId="0" applyNumberFormat="1" applyFont="1" applyAlignment="1"/>
    <xf numFmtId="4" fontId="36" fillId="0" borderId="0" xfId="0" applyNumberFormat="1" applyFont="1" applyAlignment="1">
      <alignment wrapText="1"/>
    </xf>
    <xf numFmtId="0" fontId="36" fillId="0" borderId="0" xfId="0" applyFont="1" applyAlignment="1">
      <alignment wrapText="1"/>
    </xf>
    <xf numFmtId="39" fontId="2" fillId="7" borderId="0" xfId="0" applyNumberFormat="1" applyFont="1" applyFill="1" applyAlignment="1"/>
    <xf numFmtId="1" fontId="2" fillId="0" borderId="0" xfId="0" applyNumberFormat="1" applyFont="1" applyAlignment="1">
      <alignment horizontal="left"/>
    </xf>
    <xf numFmtId="39" fontId="2" fillId="0" borderId="0" xfId="0" applyNumberFormat="1" applyFont="1" applyAlignment="1"/>
    <xf numFmtId="10" fontId="2" fillId="0" borderId="0" xfId="0" applyNumberFormat="1" applyFont="1" applyAlignment="1"/>
    <xf numFmtId="39" fontId="4" fillId="0" borderId="0" xfId="0" applyNumberFormat="1" applyFont="1" applyAlignment="1"/>
    <xf numFmtId="1" fontId="4" fillId="0" borderId="0" xfId="0" applyNumberFormat="1" applyFont="1" applyAlignment="1"/>
    <xf numFmtId="165" fontId="2" fillId="0" borderId="0" xfId="0" applyNumberFormat="1" applyFont="1" applyAlignment="1"/>
    <xf numFmtId="17" fontId="12" fillId="4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Alignment="1"/>
    <xf numFmtId="0" fontId="2" fillId="9" borderId="0" xfId="0" applyFont="1" applyFill="1" applyBorder="1" applyAlignment="1"/>
    <xf numFmtId="1" fontId="2" fillId="9" borderId="0" xfId="0" applyNumberFormat="1" applyFont="1" applyFill="1" applyBorder="1" applyAlignment="1">
      <alignment horizontal="left"/>
    </xf>
    <xf numFmtId="0" fontId="4" fillId="9" borderId="0" xfId="0" applyFont="1" applyFill="1" applyBorder="1" applyAlignment="1"/>
    <xf numFmtId="39" fontId="4" fillId="9" borderId="0" xfId="0" applyNumberFormat="1" applyFont="1" applyFill="1" applyBorder="1" applyAlignment="1"/>
    <xf numFmtId="4" fontId="36" fillId="9" borderId="0" xfId="0" applyNumberFormat="1" applyFont="1" applyFill="1" applyBorder="1" applyAlignment="1"/>
    <xf numFmtId="0" fontId="3" fillId="9" borderId="0" xfId="0" applyNumberFormat="1" applyFont="1" applyFill="1" applyBorder="1" applyAlignment="1"/>
    <xf numFmtId="4" fontId="1" fillId="9" borderId="0" xfId="0" applyNumberFormat="1" applyFont="1" applyFill="1" applyBorder="1" applyAlignment="1">
      <alignment wrapText="1"/>
    </xf>
    <xf numFmtId="0" fontId="2" fillId="10" borderId="0" xfId="0" applyFont="1" applyFill="1" applyBorder="1" applyAlignment="1"/>
    <xf numFmtId="1" fontId="2" fillId="10" borderId="0" xfId="0" applyNumberFormat="1" applyFont="1" applyFill="1" applyBorder="1" applyAlignment="1">
      <alignment horizontal="left"/>
    </xf>
    <xf numFmtId="0" fontId="4" fillId="10" borderId="0" xfId="0" applyFont="1" applyFill="1" applyBorder="1" applyAlignment="1"/>
    <xf numFmtId="39" fontId="4" fillId="10" borderId="0" xfId="0" applyNumberFormat="1" applyFont="1" applyFill="1" applyBorder="1" applyAlignment="1"/>
    <xf numFmtId="4" fontId="36" fillId="10" borderId="0" xfId="0" applyNumberFormat="1" applyFont="1" applyFill="1" applyBorder="1" applyAlignment="1"/>
    <xf numFmtId="0" fontId="3" fillId="10" borderId="0" xfId="0" applyNumberFormat="1" applyFont="1" applyFill="1" applyBorder="1" applyAlignment="1"/>
    <xf numFmtId="4" fontId="1" fillId="10" borderId="0" xfId="0" applyNumberFormat="1" applyFont="1" applyFill="1" applyBorder="1" applyAlignment="1">
      <alignment wrapText="1"/>
    </xf>
    <xf numFmtId="0" fontId="2" fillId="11" borderId="0" xfId="0" applyFont="1" applyFill="1" applyBorder="1" applyAlignment="1"/>
    <xf numFmtId="1" fontId="2" fillId="11" borderId="0" xfId="0" applyNumberFormat="1" applyFont="1" applyFill="1" applyBorder="1" applyAlignment="1">
      <alignment horizontal="left"/>
    </xf>
    <xf numFmtId="0" fontId="4" fillId="11" borderId="0" xfId="0" applyFont="1" applyFill="1" applyBorder="1" applyAlignment="1"/>
    <xf numFmtId="39" fontId="4" fillId="11" borderId="0" xfId="0" applyNumberFormat="1" applyFont="1" applyFill="1" applyBorder="1" applyAlignment="1"/>
    <xf numFmtId="4" fontId="36" fillId="11" borderId="0" xfId="0" applyNumberFormat="1" applyFont="1" applyFill="1" applyBorder="1" applyAlignment="1"/>
    <xf numFmtId="0" fontId="3" fillId="11" borderId="0" xfId="0" applyNumberFormat="1" applyFont="1" applyFill="1" applyBorder="1" applyAlignment="1"/>
    <xf numFmtId="4" fontId="1" fillId="11" borderId="0" xfId="0" applyNumberFormat="1" applyFont="1" applyFill="1" applyBorder="1" applyAlignment="1">
      <alignment wrapText="1"/>
    </xf>
    <xf numFmtId="1" fontId="4" fillId="11" borderId="0" xfId="0" applyNumberFormat="1" applyFont="1" applyFill="1" applyBorder="1" applyAlignment="1"/>
    <xf numFmtId="4" fontId="4" fillId="11" borderId="0" xfId="0" applyNumberFormat="1" applyFont="1" applyFill="1" applyBorder="1" applyAlignment="1"/>
    <xf numFmtId="1" fontId="4" fillId="10" borderId="0" xfId="0" applyNumberFormat="1" applyFont="1" applyFill="1" applyBorder="1" applyAlignment="1"/>
    <xf numFmtId="39" fontId="2" fillId="12" borderId="0" xfId="0" applyNumberFormat="1" applyFont="1" applyFill="1" applyBorder="1" applyAlignment="1"/>
    <xf numFmtId="39" fontId="2" fillId="13" borderId="0" xfId="0" applyNumberFormat="1" applyFont="1" applyFill="1" applyBorder="1" applyAlignment="1"/>
    <xf numFmtId="39" fontId="2" fillId="14" borderId="0" xfId="0" applyNumberFormat="1" applyFont="1" applyFill="1" applyBorder="1" applyAlignment="1"/>
    <xf numFmtId="165" fontId="2" fillId="12" borderId="0" xfId="0" applyNumberFormat="1" applyFont="1" applyFill="1" applyBorder="1" applyAlignment="1"/>
    <xf numFmtId="10" fontId="2" fillId="12" borderId="0" xfId="0" applyNumberFormat="1" applyFont="1" applyFill="1" applyBorder="1" applyAlignment="1"/>
    <xf numFmtId="10" fontId="2" fillId="13" borderId="0" xfId="0" applyNumberFormat="1" applyFont="1" applyFill="1" applyBorder="1" applyAlignment="1"/>
    <xf numFmtId="10" fontId="2" fillId="14" borderId="0" xfId="0" applyNumberFormat="1" applyFont="1" applyFill="1" applyBorder="1" applyAlignment="1"/>
    <xf numFmtId="10" fontId="4" fillId="12" borderId="0" xfId="0" applyNumberFormat="1" applyFont="1" applyFill="1" applyBorder="1" applyAlignment="1"/>
    <xf numFmtId="10" fontId="4" fillId="13" borderId="0" xfId="0" applyNumberFormat="1" applyFont="1" applyFill="1" applyBorder="1" applyAlignment="1"/>
    <xf numFmtId="10" fontId="4" fillId="14" borderId="0" xfId="0" applyNumberFormat="1" applyFont="1" applyFill="1" applyBorder="1" applyAlignment="1"/>
    <xf numFmtId="4" fontId="1" fillId="12" borderId="0" xfId="0" applyNumberFormat="1" applyFont="1" applyFill="1" applyBorder="1" applyAlignment="1">
      <alignment wrapText="1"/>
    </xf>
    <xf numFmtId="4" fontId="1" fillId="13" borderId="0" xfId="0" applyNumberFormat="1" applyFont="1" applyFill="1" applyBorder="1" applyAlignment="1">
      <alignment wrapText="1"/>
    </xf>
    <xf numFmtId="4" fontId="1" fillId="14" borderId="0" xfId="0" applyNumberFormat="1" applyFont="1" applyFill="1" applyBorder="1" applyAlignment="1">
      <alignment wrapText="1"/>
    </xf>
    <xf numFmtId="0" fontId="1" fillId="12" borderId="0" xfId="0" applyFont="1" applyFill="1" applyAlignment="1">
      <alignment wrapText="1"/>
    </xf>
    <xf numFmtId="0" fontId="2" fillId="13" borderId="0" xfId="0" applyFont="1" applyFill="1" applyAlignment="1">
      <alignment wrapText="1"/>
    </xf>
    <xf numFmtId="0" fontId="1" fillId="14" borderId="0" xfId="0" applyFont="1" applyFill="1" applyAlignment="1">
      <alignment wrapText="1"/>
    </xf>
    <xf numFmtId="0" fontId="36" fillId="15" borderId="15" xfId="0" applyFont="1" applyFill="1" applyBorder="1" applyAlignment="1">
      <alignment horizontal="center" vertical="center" wrapText="1"/>
    </xf>
    <xf numFmtId="0" fontId="2" fillId="15" borderId="15" xfId="0" applyFont="1" applyFill="1" applyBorder="1" applyAlignment="1">
      <alignment vertical="center" wrapText="1"/>
    </xf>
    <xf numFmtId="39" fontId="36" fillId="15" borderId="15" xfId="0" applyNumberFormat="1" applyFont="1" applyFill="1" applyBorder="1" applyAlignment="1">
      <alignment vertical="center"/>
    </xf>
    <xf numFmtId="10" fontId="36" fillId="15" borderId="15" xfId="0" applyNumberFormat="1" applyFont="1" applyFill="1" applyBorder="1" applyAlignment="1">
      <alignment vertical="center"/>
    </xf>
    <xf numFmtId="0" fontId="36" fillId="15" borderId="15" xfId="0" applyNumberFormat="1" applyFont="1" applyFill="1" applyBorder="1" applyAlignment="1">
      <alignment vertical="center"/>
    </xf>
    <xf numFmtId="0" fontId="36" fillId="15" borderId="15" xfId="0" applyFont="1" applyFill="1" applyBorder="1" applyAlignment="1">
      <alignment vertical="center"/>
    </xf>
    <xf numFmtId="4" fontId="36" fillId="15" borderId="15" xfId="0" applyNumberFormat="1" applyFont="1" applyFill="1" applyBorder="1" applyAlignment="1">
      <alignment vertical="center"/>
    </xf>
    <xf numFmtId="10" fontId="4" fillId="15" borderId="15" xfId="0" applyNumberFormat="1" applyFont="1" applyFill="1" applyBorder="1" applyAlignment="1">
      <alignment vertical="center"/>
    </xf>
    <xf numFmtId="167" fontId="36" fillId="15" borderId="15" xfId="0" applyNumberFormat="1" applyFont="1" applyFill="1" applyBorder="1" applyAlignment="1">
      <alignment vertical="center"/>
    </xf>
    <xf numFmtId="4" fontId="36" fillId="15" borderId="15" xfId="0" applyNumberFormat="1" applyFont="1" applyFill="1" applyBorder="1" applyAlignment="1">
      <alignment vertical="center" wrapText="1"/>
    </xf>
    <xf numFmtId="0" fontId="36" fillId="15" borderId="15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10" borderId="5" xfId="0" applyFont="1" applyFill="1" applyBorder="1" applyAlignment="1"/>
    <xf numFmtId="2" fontId="4" fillId="10" borderId="5" xfId="0" applyNumberFormat="1" applyFont="1" applyFill="1" applyBorder="1" applyAlignment="1"/>
    <xf numFmtId="10" fontId="4" fillId="10" borderId="5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0"/>
  <sheetViews>
    <sheetView workbookViewId="0">
      <selection activeCell="O40" sqref="O40"/>
    </sheetView>
  </sheetViews>
  <sheetFormatPr defaultColWidth="14.42578125" defaultRowHeight="14.25" customHeight="1"/>
  <cols>
    <col min="1" max="1" width="8.28515625" style="3" customWidth="1"/>
    <col min="2" max="2" width="13.42578125" style="3" customWidth="1"/>
    <col min="3" max="5" width="8" style="3" customWidth="1"/>
    <col min="6" max="6" width="6.7109375" style="3" customWidth="1"/>
    <col min="7" max="7" width="8.28515625" style="3" customWidth="1"/>
    <col min="8" max="8" width="10.7109375" style="3" customWidth="1"/>
    <col min="9" max="9" width="8.5703125" style="3" customWidth="1"/>
    <col min="10" max="10" width="8.28515625" style="3" customWidth="1"/>
    <col min="11" max="11" width="7.7109375" style="3" customWidth="1"/>
    <col min="12" max="12" width="12.5703125" style="3" customWidth="1"/>
    <col min="13" max="13" width="13.140625" style="3" customWidth="1"/>
    <col min="14" max="14" width="13.42578125" style="3" customWidth="1"/>
    <col min="15" max="15" width="13.28515625" style="3" bestFit="1" customWidth="1"/>
    <col min="16" max="16" width="14.85546875" style="3" customWidth="1"/>
    <col min="17" max="17" width="10.5703125" style="3" customWidth="1"/>
    <col min="18" max="18" width="6.5703125" style="3" customWidth="1"/>
    <col min="19" max="19" width="12.42578125" style="3" customWidth="1"/>
    <col min="20" max="16384" width="14.42578125" style="3"/>
  </cols>
  <sheetData>
    <row r="1" spans="1:19" ht="14.25" customHeight="1" thickBot="1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customHeight="1" thickBot="1">
      <c r="A2" s="26" t="s">
        <v>55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  <c r="R2" s="4"/>
      <c r="S2" s="4"/>
    </row>
    <row r="3" spans="1:19" ht="14.25" customHeight="1">
      <c r="A3" s="4"/>
      <c r="B3" s="4"/>
      <c r="C3" s="4"/>
      <c r="D3" s="4"/>
      <c r="E3" s="4"/>
      <c r="F3" s="4"/>
      <c r="G3" s="4"/>
      <c r="H3" s="4"/>
      <c r="I3" s="5"/>
      <c r="J3" s="4"/>
      <c r="K3" s="4"/>
      <c r="L3" s="4"/>
      <c r="M3" s="4"/>
      <c r="N3" s="4"/>
      <c r="O3" s="4"/>
      <c r="P3" s="4"/>
      <c r="Q3" s="4"/>
      <c r="R3" s="6" t="s">
        <v>0</v>
      </c>
      <c r="S3" s="7"/>
    </row>
    <row r="4" spans="1:19" ht="14.25" customHeight="1">
      <c r="A4" s="8" t="s">
        <v>1</v>
      </c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8" t="s">
        <v>8</v>
      </c>
      <c r="I4" s="10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54</v>
      </c>
      <c r="P4" s="8" t="s">
        <v>15</v>
      </c>
      <c r="Q4" s="8"/>
      <c r="R4" s="8" t="s">
        <v>16</v>
      </c>
      <c r="S4" s="8" t="s">
        <v>17</v>
      </c>
    </row>
    <row r="5" spans="1:19" ht="14.25" customHeight="1">
      <c r="A5" s="11">
        <v>42370</v>
      </c>
      <c r="B5" s="15" t="e">
        <f t="shared" ref="B5:B6" si="0">(H5*F5)*E5</f>
        <v>#DIV/0!</v>
      </c>
      <c r="C5" s="16" t="e">
        <f t="shared" ref="C5:C6" si="1">B5/N5</f>
        <v>#DIV/0!</v>
      </c>
      <c r="D5" s="15" t="e">
        <f t="shared" ref="D5:D6" si="2">(N5*F5)/B5</f>
        <v>#DIV/0!</v>
      </c>
      <c r="E5" s="234"/>
      <c r="F5" s="18">
        <f t="shared" ref="F5:F40" si="3">100%-G5</f>
        <v>1</v>
      </c>
      <c r="G5" s="233"/>
      <c r="H5" s="20" t="e">
        <f t="shared" ref="H5:H40" si="4">J5/I5</f>
        <v>#DIV/0!</v>
      </c>
      <c r="I5" s="235"/>
      <c r="J5" s="20" t="e">
        <f t="shared" ref="J5:J6" si="5">K5/P5</f>
        <v>#DIV/0!</v>
      </c>
      <c r="K5" s="20" t="e">
        <f t="shared" ref="K5:K6" si="6">N5/L5</f>
        <v>#DIV/0!</v>
      </c>
      <c r="L5" s="233"/>
      <c r="M5" s="23" t="e">
        <f t="shared" ref="M5:M40" si="7">L5*J5</f>
        <v>#DIV/0!</v>
      </c>
      <c r="N5" s="233"/>
      <c r="O5" s="12" t="e">
        <f t="shared" ref="O5:O40" si="8">ROUNDUP(J5/30,0)</f>
        <v>#DIV/0!</v>
      </c>
      <c r="P5" s="24">
        <v>0.75</v>
      </c>
      <c r="Q5" s="12"/>
      <c r="R5" s="25">
        <v>-1.9</v>
      </c>
      <c r="S5" s="15">
        <f t="shared" ref="S5:S6" si="9">N5*R5</f>
        <v>0</v>
      </c>
    </row>
    <row r="6" spans="1:19" ht="14.25" customHeight="1">
      <c r="A6" s="11">
        <v>42401</v>
      </c>
      <c r="B6" s="15" t="e">
        <f t="shared" si="0"/>
        <v>#DIV/0!</v>
      </c>
      <c r="C6" s="16" t="e">
        <f t="shared" si="1"/>
        <v>#DIV/0!</v>
      </c>
      <c r="D6" s="15" t="e">
        <f t="shared" si="2"/>
        <v>#DIV/0!</v>
      </c>
      <c r="E6" s="234"/>
      <c r="F6" s="18">
        <f t="shared" si="3"/>
        <v>1</v>
      </c>
      <c r="G6" s="233"/>
      <c r="H6" s="20" t="e">
        <f t="shared" si="4"/>
        <v>#DIV/0!</v>
      </c>
      <c r="I6" s="235"/>
      <c r="J6" s="20" t="e">
        <f t="shared" si="5"/>
        <v>#DIV/0!</v>
      </c>
      <c r="K6" s="20" t="e">
        <f t="shared" si="6"/>
        <v>#DIV/0!</v>
      </c>
      <c r="L6" s="233"/>
      <c r="M6" s="23" t="e">
        <f t="shared" si="7"/>
        <v>#DIV/0!</v>
      </c>
      <c r="N6" s="233"/>
      <c r="O6" s="12" t="e">
        <f t="shared" si="8"/>
        <v>#DIV/0!</v>
      </c>
      <c r="P6" s="24">
        <v>0.75</v>
      </c>
      <c r="Q6" s="12"/>
      <c r="R6" s="25">
        <v>-0.9</v>
      </c>
      <c r="S6" s="15">
        <f t="shared" si="9"/>
        <v>0</v>
      </c>
    </row>
    <row r="7" spans="1:19" ht="14.25" customHeight="1">
      <c r="A7" s="11">
        <v>42430</v>
      </c>
      <c r="B7" s="15">
        <f t="shared" ref="B7:B40" si="10">(H7*F7)*E7</f>
        <v>1264.1975308641977</v>
      </c>
      <c r="C7" s="16">
        <f t="shared" ref="C7:C8" si="11">B7/N7</f>
        <v>0.12641975308641976</v>
      </c>
      <c r="D7" s="15">
        <f t="shared" ref="D7:D8" si="12">(N7*F7)/B7</f>
        <v>6.3281249999999991</v>
      </c>
      <c r="E7" s="17">
        <v>0.4</v>
      </c>
      <c r="F7" s="18">
        <f t="shared" si="3"/>
        <v>0.8</v>
      </c>
      <c r="G7" s="19">
        <v>0.2</v>
      </c>
      <c r="H7" s="20">
        <f t="shared" si="4"/>
        <v>3950.6172839506171</v>
      </c>
      <c r="I7" s="21">
        <v>2.5000000000000001E-2</v>
      </c>
      <c r="J7" s="20">
        <f t="shared" ref="J7:J40" si="13">K7/P7</f>
        <v>98.76543209876543</v>
      </c>
      <c r="K7" s="20">
        <f t="shared" ref="K7:K8" si="14">N7/L7</f>
        <v>74.074074074074076</v>
      </c>
      <c r="L7" s="22">
        <v>135</v>
      </c>
      <c r="M7" s="23">
        <f t="shared" si="7"/>
        <v>13333.333333333334</v>
      </c>
      <c r="N7" s="22">
        <v>10000</v>
      </c>
      <c r="O7" s="12">
        <f t="shared" si="8"/>
        <v>4</v>
      </c>
      <c r="P7" s="24">
        <v>0.75</v>
      </c>
      <c r="Q7" s="20"/>
      <c r="R7" s="25">
        <v>0.1</v>
      </c>
      <c r="S7" s="15">
        <f>N7*R7</f>
        <v>1000</v>
      </c>
    </row>
    <row r="8" spans="1:19" ht="14.25" customHeight="1">
      <c r="A8" s="11">
        <v>42461</v>
      </c>
      <c r="B8" s="15">
        <f t="shared" si="10"/>
        <v>1868.1334800146678</v>
      </c>
      <c r="C8" s="16">
        <f t="shared" si="11"/>
        <v>0.12454223200097786</v>
      </c>
      <c r="D8" s="15">
        <f t="shared" si="12"/>
        <v>6.3914062500000011</v>
      </c>
      <c r="E8" s="13">
        <f t="shared" ref="E8:E40" si="15">E7*1.005</f>
        <v>0.40199999999999997</v>
      </c>
      <c r="F8" s="18">
        <f t="shared" si="3"/>
        <v>0.79600000000000004</v>
      </c>
      <c r="G8" s="18">
        <f t="shared" ref="G8:G40" si="16">G7*1.02</f>
        <v>0.20400000000000001</v>
      </c>
      <c r="H8" s="20">
        <f t="shared" si="4"/>
        <v>5838.0630766227532</v>
      </c>
      <c r="I8" s="14">
        <f>I7*1.01</f>
        <v>2.5250000000000002E-2</v>
      </c>
      <c r="J8" s="20">
        <f t="shared" si="13"/>
        <v>147.41109268472454</v>
      </c>
      <c r="K8" s="20">
        <f t="shared" si="14"/>
        <v>110.55831951354341</v>
      </c>
      <c r="L8" s="23">
        <f t="shared" ref="L8:L40" si="17">L7*1.005</f>
        <v>135.67499999999998</v>
      </c>
      <c r="M8" s="23">
        <f t="shared" si="7"/>
        <v>20000</v>
      </c>
      <c r="N8" s="23">
        <f t="shared" ref="N8:N11" si="18">N7*1.5</f>
        <v>15000</v>
      </c>
      <c r="O8" s="12">
        <f t="shared" si="8"/>
        <v>5</v>
      </c>
      <c r="P8" s="24">
        <v>0.75</v>
      </c>
      <c r="Q8" s="20"/>
      <c r="R8" s="25">
        <v>0.1</v>
      </c>
      <c r="S8" s="15">
        <f>N8*R8</f>
        <v>1500</v>
      </c>
    </row>
    <row r="9" spans="1:19" ht="14.25" customHeight="1">
      <c r="A9" s="11">
        <v>42491</v>
      </c>
      <c r="B9" s="15">
        <f t="shared" si="10"/>
        <v>3016.8380952380949</v>
      </c>
      <c r="C9" s="16">
        <f>B9/N10</f>
        <v>8.9387795414462068E-2</v>
      </c>
      <c r="D9" s="15">
        <f>(N10*F9)/B9</f>
        <v>8.859375</v>
      </c>
      <c r="E9" s="13">
        <f t="shared" si="15"/>
        <v>0.40400999999999992</v>
      </c>
      <c r="F9" s="18">
        <f t="shared" si="3"/>
        <v>0.79191999999999996</v>
      </c>
      <c r="G9" s="18">
        <f t="shared" si="16"/>
        <v>0.20808000000000001</v>
      </c>
      <c r="H9" s="20">
        <f t="shared" si="4"/>
        <v>9429.280981965323</v>
      </c>
      <c r="I9" s="14">
        <v>3.5000000000000003E-2</v>
      </c>
      <c r="J9" s="20">
        <f t="shared" si="13"/>
        <v>330.02483436878634</v>
      </c>
      <c r="K9" s="20">
        <f>N10/L9</f>
        <v>247.51862577658974</v>
      </c>
      <c r="L9" s="23">
        <f t="shared" si="17"/>
        <v>136.35337499999997</v>
      </c>
      <c r="M9" s="23">
        <f t="shared" si="7"/>
        <v>45000</v>
      </c>
      <c r="N9" s="23">
        <f t="shared" si="18"/>
        <v>22500</v>
      </c>
      <c r="O9" s="12">
        <f t="shared" si="8"/>
        <v>12</v>
      </c>
      <c r="P9" s="24">
        <v>0.75</v>
      </c>
      <c r="Q9" s="20"/>
      <c r="R9" s="25">
        <v>0.1</v>
      </c>
      <c r="S9" s="15">
        <f>N9*R9</f>
        <v>2250</v>
      </c>
    </row>
    <row r="10" spans="1:19" ht="14.25" customHeight="1">
      <c r="A10" s="11">
        <v>42522</v>
      </c>
      <c r="B10" s="15">
        <f t="shared" si="10"/>
        <v>2858.080362811791</v>
      </c>
      <c r="C10" s="16">
        <f t="shared" ref="C10:C40" si="19">B10/N10</f>
        <v>8.4683862601830848E-2</v>
      </c>
      <c r="D10" s="15">
        <f t="shared" ref="D10:D40" si="20">(N10*F10)/B10</f>
        <v>9.3023437500000004</v>
      </c>
      <c r="E10" s="13">
        <f t="shared" si="15"/>
        <v>0.40603004999999986</v>
      </c>
      <c r="F10" s="18">
        <f t="shared" si="3"/>
        <v>0.78775839999999997</v>
      </c>
      <c r="G10" s="18">
        <f t="shared" si="16"/>
        <v>0.21224160000000003</v>
      </c>
      <c r="H10" s="20">
        <f t="shared" si="4"/>
        <v>8935.589653603718</v>
      </c>
      <c r="I10" s="14">
        <f>I9*1.05</f>
        <v>3.6750000000000005E-2</v>
      </c>
      <c r="J10" s="20">
        <f t="shared" si="13"/>
        <v>328.38291976993668</v>
      </c>
      <c r="K10" s="20">
        <f t="shared" ref="K10:K40" si="21">N10/L10</f>
        <v>246.28718982745249</v>
      </c>
      <c r="L10" s="23">
        <f t="shared" si="17"/>
        <v>137.03514187499997</v>
      </c>
      <c r="M10" s="23">
        <f t="shared" si="7"/>
        <v>45000</v>
      </c>
      <c r="N10" s="23">
        <f t="shared" si="18"/>
        <v>33750</v>
      </c>
      <c r="O10" s="12">
        <f t="shared" si="8"/>
        <v>11</v>
      </c>
      <c r="P10" s="24">
        <v>0.75</v>
      </c>
      <c r="Q10" s="20"/>
      <c r="R10" s="25">
        <v>0.1</v>
      </c>
      <c r="S10" s="15">
        <f>N10*R10</f>
        <v>3375</v>
      </c>
    </row>
    <row r="11" spans="1:19" ht="14.25" customHeight="1">
      <c r="A11" s="11">
        <v>42552</v>
      </c>
      <c r="B11" s="15">
        <f t="shared" si="10"/>
        <v>4221.8014036505683</v>
      </c>
      <c r="C11" s="16">
        <f t="shared" si="19"/>
        <v>8.3393607973344566E-2</v>
      </c>
      <c r="D11" s="15">
        <f t="shared" si="20"/>
        <v>9.3953671874999998</v>
      </c>
      <c r="E11" s="13">
        <f t="shared" si="15"/>
        <v>0.40806020024999984</v>
      </c>
      <c r="F11" s="18">
        <f t="shared" si="3"/>
        <v>0.78351356799999994</v>
      </c>
      <c r="G11" s="18">
        <f t="shared" si="16"/>
        <v>0.21648643200000003</v>
      </c>
      <c r="H11" s="20">
        <f t="shared" si="4"/>
        <v>13204.65443121578</v>
      </c>
      <c r="I11" s="14">
        <f t="shared" ref="I11:I40" si="22">I10*1.01</f>
        <v>3.7117500000000005E-2</v>
      </c>
      <c r="J11" s="20">
        <f t="shared" si="13"/>
        <v>490.12376085065176</v>
      </c>
      <c r="K11" s="20">
        <f t="shared" si="21"/>
        <v>367.59282063798884</v>
      </c>
      <c r="L11" s="23">
        <f t="shared" si="17"/>
        <v>137.72031758437495</v>
      </c>
      <c r="M11" s="23">
        <f t="shared" si="7"/>
        <v>67500</v>
      </c>
      <c r="N11" s="23">
        <f t="shared" si="18"/>
        <v>50625</v>
      </c>
      <c r="O11" s="12">
        <f t="shared" si="8"/>
        <v>17</v>
      </c>
      <c r="P11" s="24">
        <v>0.75</v>
      </c>
      <c r="Q11" s="20"/>
      <c r="R11" s="25">
        <v>0.1</v>
      </c>
      <c r="S11" s="15">
        <f>N11*R11</f>
        <v>5062.5</v>
      </c>
    </row>
    <row r="12" spans="1:19" ht="14.25" customHeight="1">
      <c r="A12" s="11">
        <v>42583</v>
      </c>
      <c r="B12" s="15">
        <f t="shared" si="10"/>
        <v>4780.437906989242</v>
      </c>
      <c r="C12" s="16">
        <f t="shared" si="19"/>
        <v>8.2111654870453979E-2</v>
      </c>
      <c r="D12" s="15">
        <f t="shared" si="20"/>
        <v>9.4893208593750025</v>
      </c>
      <c r="E12" s="13">
        <f t="shared" si="15"/>
        <v>0.4101005012512498</v>
      </c>
      <c r="F12" s="18">
        <f t="shared" si="3"/>
        <v>0.77918383935999991</v>
      </c>
      <c r="G12" s="18">
        <f t="shared" si="16"/>
        <v>0.22081616064000004</v>
      </c>
      <c r="H12" s="20">
        <f t="shared" si="4"/>
        <v>14960.201562384262</v>
      </c>
      <c r="I12" s="14">
        <f t="shared" si="22"/>
        <v>3.7488675000000006E-2</v>
      </c>
      <c r="J12" s="20">
        <f t="shared" si="13"/>
        <v>560.83813430671592</v>
      </c>
      <c r="K12" s="20">
        <f t="shared" si="21"/>
        <v>420.62860073003696</v>
      </c>
      <c r="L12" s="23">
        <f t="shared" si="17"/>
        <v>138.40891917229681</v>
      </c>
      <c r="M12" s="23">
        <f t="shared" si="7"/>
        <v>77624.999999999985</v>
      </c>
      <c r="N12" s="23">
        <f t="shared" ref="N12:N15" si="23">N11*1.15</f>
        <v>58218.749999999993</v>
      </c>
      <c r="O12" s="12">
        <f t="shared" si="8"/>
        <v>19</v>
      </c>
      <c r="P12" s="24">
        <v>0.75</v>
      </c>
      <c r="Q12" s="20"/>
      <c r="R12" s="25">
        <v>0.1</v>
      </c>
      <c r="S12" s="15">
        <f>N12*R12</f>
        <v>5821.875</v>
      </c>
    </row>
    <row r="13" spans="1:19" ht="14.25" customHeight="1">
      <c r="A13" s="11">
        <v>42614</v>
      </c>
      <c r="B13" s="15">
        <f t="shared" si="10"/>
        <v>5412.2221616125262</v>
      </c>
      <c r="C13" s="16">
        <f t="shared" si="19"/>
        <v>8.0837876810007647E-2</v>
      </c>
      <c r="D13" s="15">
        <f t="shared" si="20"/>
        <v>9.5842140679687482</v>
      </c>
      <c r="E13" s="13">
        <f t="shared" si="15"/>
        <v>0.41215100375750602</v>
      </c>
      <c r="F13" s="18">
        <f t="shared" si="3"/>
        <v>0.77476751614719996</v>
      </c>
      <c r="G13" s="18">
        <f t="shared" si="16"/>
        <v>0.22523248385280004</v>
      </c>
      <c r="H13" s="20">
        <f t="shared" si="4"/>
        <v>16949.147132399296</v>
      </c>
      <c r="I13" s="14">
        <f t="shared" si="22"/>
        <v>3.7863561750000004E-2</v>
      </c>
      <c r="J13" s="20">
        <f t="shared" si="13"/>
        <v>641.75507905743621</v>
      </c>
      <c r="K13" s="20">
        <f t="shared" si="21"/>
        <v>481.31630929307715</v>
      </c>
      <c r="L13" s="23">
        <f t="shared" si="17"/>
        <v>139.10096376815827</v>
      </c>
      <c r="M13" s="23">
        <f t="shared" si="7"/>
        <v>89268.749999999971</v>
      </c>
      <c r="N13" s="23">
        <f t="shared" si="23"/>
        <v>66951.562499999985</v>
      </c>
      <c r="O13" s="12">
        <f t="shared" si="8"/>
        <v>22</v>
      </c>
      <c r="P13" s="24">
        <v>0.75</v>
      </c>
      <c r="Q13" s="20"/>
      <c r="R13" s="25">
        <v>0.1</v>
      </c>
      <c r="S13" s="15">
        <f>N13*R13</f>
        <v>6695.1562499999991</v>
      </c>
    </row>
    <row r="14" spans="1:19" ht="14.25" customHeight="1">
      <c r="A14" s="11">
        <v>42644</v>
      </c>
      <c r="B14" s="15">
        <f t="shared" si="10"/>
        <v>6126.6015955367284</v>
      </c>
      <c r="C14" s="16">
        <f t="shared" si="19"/>
        <v>7.9572148122649261E-2</v>
      </c>
      <c r="D14" s="15">
        <f t="shared" si="20"/>
        <v>9.6800562086484376</v>
      </c>
      <c r="E14" s="13">
        <f t="shared" si="15"/>
        <v>0.41421175877629351</v>
      </c>
      <c r="F14" s="18">
        <f t="shared" si="3"/>
        <v>0.77026286647014397</v>
      </c>
      <c r="G14" s="18">
        <f t="shared" si="16"/>
        <v>0.22973713352985603</v>
      </c>
      <c r="H14" s="20">
        <f t="shared" si="4"/>
        <v>19202.521257336281</v>
      </c>
      <c r="I14" s="14">
        <f t="shared" si="22"/>
        <v>3.8242197367500001E-2</v>
      </c>
      <c r="J14" s="20">
        <f t="shared" si="13"/>
        <v>734.34660787666826</v>
      </c>
      <c r="K14" s="20">
        <f t="shared" si="21"/>
        <v>550.75995590750119</v>
      </c>
      <c r="L14" s="23">
        <f t="shared" si="17"/>
        <v>139.79646858699905</v>
      </c>
      <c r="M14" s="23">
        <f t="shared" si="7"/>
        <v>102659.06249999997</v>
      </c>
      <c r="N14" s="23">
        <f t="shared" si="23"/>
        <v>76994.296874999971</v>
      </c>
      <c r="O14" s="12">
        <f t="shared" si="8"/>
        <v>25</v>
      </c>
      <c r="P14" s="24">
        <v>0.75</v>
      </c>
      <c r="Q14" s="20"/>
      <c r="R14" s="25">
        <v>0.1</v>
      </c>
      <c r="S14" s="15">
        <f>N14*R14</f>
        <v>7699.4296874999973</v>
      </c>
    </row>
    <row r="15" spans="1:19" ht="14.25" customHeight="1">
      <c r="A15" s="11">
        <v>42675</v>
      </c>
      <c r="B15" s="15">
        <f t="shared" si="10"/>
        <v>6934.2215239573761</v>
      </c>
      <c r="C15" s="16">
        <f t="shared" si="19"/>
        <v>7.8314343940418779E-2</v>
      </c>
      <c r="D15" s="15">
        <f t="shared" si="20"/>
        <v>9.7768567707349234</v>
      </c>
      <c r="E15" s="13">
        <f t="shared" si="15"/>
        <v>0.41628281757017493</v>
      </c>
      <c r="F15" s="18">
        <f t="shared" si="3"/>
        <v>0.76566812379954685</v>
      </c>
      <c r="G15" s="18">
        <f t="shared" si="16"/>
        <v>0.23433187620045315</v>
      </c>
      <c r="H15" s="20">
        <f t="shared" si="4"/>
        <v>21755.479479766236</v>
      </c>
      <c r="I15" s="14">
        <f t="shared" si="22"/>
        <v>3.8624619341175004E-2</v>
      </c>
      <c r="J15" s="20">
        <f t="shared" si="13"/>
        <v>840.29711349071488</v>
      </c>
      <c r="K15" s="20">
        <f t="shared" si="21"/>
        <v>630.22283511803619</v>
      </c>
      <c r="L15" s="23">
        <f t="shared" si="17"/>
        <v>140.49545092993404</v>
      </c>
      <c r="M15" s="23">
        <f t="shared" si="7"/>
        <v>118057.92187499994</v>
      </c>
      <c r="N15" s="23">
        <f t="shared" si="23"/>
        <v>88543.441406249956</v>
      </c>
      <c r="O15" s="12">
        <f t="shared" si="8"/>
        <v>29</v>
      </c>
      <c r="P15" s="24">
        <v>0.75</v>
      </c>
      <c r="Q15" s="20"/>
      <c r="R15" s="25">
        <v>0.1</v>
      </c>
      <c r="S15" s="15">
        <f>N15*R15</f>
        <v>8854.3441406249967</v>
      </c>
    </row>
    <row r="16" spans="1:19" ht="14.25" customHeight="1">
      <c r="A16" s="11">
        <v>42705</v>
      </c>
      <c r="B16" s="15">
        <f t="shared" si="10"/>
        <v>7164.7189841132458</v>
      </c>
      <c r="C16" s="16">
        <f t="shared" si="19"/>
        <v>7.7064340184433061E-2</v>
      </c>
      <c r="D16" s="15">
        <f t="shared" si="20"/>
        <v>9.8746253384422733</v>
      </c>
      <c r="E16" s="13">
        <f t="shared" si="15"/>
        <v>0.41836423165802578</v>
      </c>
      <c r="F16" s="18">
        <f t="shared" si="3"/>
        <v>0.76098148627553774</v>
      </c>
      <c r="G16" s="18">
        <f t="shared" si="16"/>
        <v>0.23901851372446223</v>
      </c>
      <c r="H16" s="20">
        <f t="shared" si="4"/>
        <v>22504.55982833806</v>
      </c>
      <c r="I16" s="14">
        <f t="shared" si="22"/>
        <v>3.9010865534586756E-2</v>
      </c>
      <c r="J16" s="20">
        <f t="shared" si="13"/>
        <v>877.92235737835881</v>
      </c>
      <c r="K16" s="20">
        <f t="shared" si="21"/>
        <v>658.44176803376911</v>
      </c>
      <c r="L16" s="23">
        <f t="shared" si="17"/>
        <v>141.1979281845837</v>
      </c>
      <c r="M16" s="23">
        <f t="shared" si="7"/>
        <v>123960.81796874994</v>
      </c>
      <c r="N16" s="23">
        <f t="shared" ref="N16:N40" si="24">N15*1.05</f>
        <v>92970.613476562459</v>
      </c>
      <c r="O16" s="12">
        <f t="shared" si="8"/>
        <v>30</v>
      </c>
      <c r="P16" s="24">
        <v>0.75</v>
      </c>
      <c r="Q16" s="20"/>
      <c r="R16" s="25">
        <v>0.1</v>
      </c>
      <c r="S16" s="15">
        <f>N16*R16</f>
        <v>9297.0613476562467</v>
      </c>
    </row>
    <row r="17" spans="1:19" ht="14.25" customHeight="1">
      <c r="A17" s="11">
        <v>42736</v>
      </c>
      <c r="B17" s="15">
        <f t="shared" si="10"/>
        <v>7401.6800707685243</v>
      </c>
      <c r="C17" s="16">
        <f t="shared" si="19"/>
        <v>7.5822013552645035E-2</v>
      </c>
      <c r="D17" s="15">
        <f t="shared" si="20"/>
        <v>9.9733715918266928</v>
      </c>
      <c r="E17" s="13">
        <f t="shared" si="15"/>
        <v>0.42045605281631587</v>
      </c>
      <c r="F17" s="18">
        <f t="shared" si="3"/>
        <v>0.75620111600104856</v>
      </c>
      <c r="G17" s="18">
        <f t="shared" si="16"/>
        <v>0.24379888399895147</v>
      </c>
      <c r="H17" s="20">
        <f t="shared" si="4"/>
        <v>23279.432362696389</v>
      </c>
      <c r="I17" s="14">
        <f t="shared" si="22"/>
        <v>3.9400974189932624E-2</v>
      </c>
      <c r="J17" s="20">
        <f t="shared" si="13"/>
        <v>917.23231367888263</v>
      </c>
      <c r="K17" s="20">
        <f t="shared" si="21"/>
        <v>687.92423525916195</v>
      </c>
      <c r="L17" s="23">
        <f t="shared" si="17"/>
        <v>141.9039178255066</v>
      </c>
      <c r="M17" s="23">
        <f t="shared" si="7"/>
        <v>130158.85886718745</v>
      </c>
      <c r="N17" s="23">
        <f t="shared" si="24"/>
        <v>97619.144150390581</v>
      </c>
      <c r="O17" s="12">
        <f t="shared" si="8"/>
        <v>31</v>
      </c>
      <c r="P17" s="24">
        <v>0.75</v>
      </c>
      <c r="Q17" s="20"/>
      <c r="R17" s="25">
        <v>0.1</v>
      </c>
      <c r="S17" s="15">
        <f>N17*R17</f>
        <v>9761.9144150390584</v>
      </c>
    </row>
    <row r="18" spans="1:19" ht="14.25" customHeight="1">
      <c r="A18" s="11">
        <v>42767</v>
      </c>
      <c r="B18" s="15">
        <f t="shared" si="10"/>
        <v>7645.1998145441485</v>
      </c>
      <c r="C18" s="16">
        <f t="shared" si="19"/>
        <v>7.4587241507680271E-2</v>
      </c>
      <c r="D18" s="15">
        <f t="shared" si="20"/>
        <v>10.07310530774496</v>
      </c>
      <c r="E18" s="13">
        <f t="shared" si="15"/>
        <v>0.42255833308039742</v>
      </c>
      <c r="F18" s="18">
        <f t="shared" si="3"/>
        <v>0.75132513832106951</v>
      </c>
      <c r="G18" s="18">
        <f t="shared" si="16"/>
        <v>0.24867486167893049</v>
      </c>
      <c r="H18" s="20">
        <f t="shared" si="4"/>
        <v>24080.985154259601</v>
      </c>
      <c r="I18" s="14">
        <f t="shared" si="22"/>
        <v>3.9794983931831951E-2</v>
      </c>
      <c r="J18" s="20">
        <f t="shared" si="13"/>
        <v>958.30241727644454</v>
      </c>
      <c r="K18" s="20">
        <f t="shared" si="21"/>
        <v>718.72681295733344</v>
      </c>
      <c r="L18" s="23">
        <f t="shared" si="17"/>
        <v>142.61343741463412</v>
      </c>
      <c r="M18" s="23">
        <f t="shared" si="7"/>
        <v>136666.80181054681</v>
      </c>
      <c r="N18" s="23">
        <f t="shared" si="24"/>
        <v>102500.10135791011</v>
      </c>
      <c r="O18" s="12">
        <f t="shared" si="8"/>
        <v>32</v>
      </c>
      <c r="P18" s="24">
        <v>0.75</v>
      </c>
      <c r="Q18" s="20"/>
      <c r="R18" s="25">
        <v>0.1</v>
      </c>
      <c r="S18" s="15">
        <f>N18*R18</f>
        <v>10250.010135791012</v>
      </c>
    </row>
    <row r="19" spans="1:19" ht="14.25" customHeight="1">
      <c r="A19" s="11">
        <v>42795</v>
      </c>
      <c r="B19" s="15">
        <f t="shared" si="10"/>
        <v>7895.3672886304057</v>
      </c>
      <c r="C19" s="16">
        <f t="shared" si="19"/>
        <v>7.3359902264749879E-2</v>
      </c>
      <c r="D19" s="15">
        <f t="shared" si="20"/>
        <v>10.173836360822413</v>
      </c>
      <c r="E19" s="13">
        <f t="shared" si="15"/>
        <v>0.42467112474579938</v>
      </c>
      <c r="F19" s="18">
        <f t="shared" si="3"/>
        <v>0.74635164108749086</v>
      </c>
      <c r="G19" s="18">
        <f t="shared" si="16"/>
        <v>0.25364835891250909</v>
      </c>
      <c r="H19" s="20">
        <f t="shared" si="4"/>
        <v>24910.136852344793</v>
      </c>
      <c r="I19" s="14">
        <f t="shared" si="22"/>
        <v>4.0192933771150269E-2</v>
      </c>
      <c r="J19" s="20">
        <f t="shared" si="13"/>
        <v>1001.2114807365839</v>
      </c>
      <c r="K19" s="20">
        <f t="shared" si="21"/>
        <v>750.90861055243795</v>
      </c>
      <c r="L19" s="23">
        <f t="shared" si="17"/>
        <v>143.32650460170728</v>
      </c>
      <c r="M19" s="23">
        <f t="shared" si="7"/>
        <v>143500.14190107415</v>
      </c>
      <c r="N19" s="23">
        <f t="shared" si="24"/>
        <v>107625.10642580563</v>
      </c>
      <c r="O19" s="12">
        <f t="shared" si="8"/>
        <v>34</v>
      </c>
      <c r="P19" s="24">
        <v>0.75</v>
      </c>
      <c r="Q19" s="20"/>
      <c r="R19" s="25">
        <v>0.1</v>
      </c>
      <c r="S19" s="15">
        <f>N19*R19</f>
        <v>10762.510642580564</v>
      </c>
    </row>
    <row r="20" spans="1:19" ht="14.25" customHeight="1">
      <c r="A20" s="11">
        <v>42826</v>
      </c>
      <c r="B20" s="15">
        <f t="shared" si="10"/>
        <v>8152.2647857379898</v>
      </c>
      <c r="C20" s="16">
        <f t="shared" si="19"/>
        <v>7.2139874779638152E-2</v>
      </c>
      <c r="D20" s="15">
        <f t="shared" si="20"/>
        <v>10.275574724430633</v>
      </c>
      <c r="E20" s="13">
        <f t="shared" si="15"/>
        <v>0.42679448036952833</v>
      </c>
      <c r="F20" s="18">
        <f t="shared" si="3"/>
        <v>0.74127867390924074</v>
      </c>
      <c r="G20" s="18">
        <f t="shared" si="16"/>
        <v>0.25872132609075926</v>
      </c>
      <c r="H20" s="20">
        <f t="shared" si="4"/>
        <v>25767.837737019894</v>
      </c>
      <c r="I20" s="14">
        <f t="shared" si="22"/>
        <v>4.0594863108861769E-2</v>
      </c>
      <c r="J20" s="20">
        <f t="shared" si="13"/>
        <v>1046.041845545685</v>
      </c>
      <c r="K20" s="20">
        <f t="shared" si="21"/>
        <v>784.53138415926378</v>
      </c>
      <c r="L20" s="23">
        <f t="shared" si="17"/>
        <v>144.0431371247158</v>
      </c>
      <c r="M20" s="23">
        <f t="shared" si="7"/>
        <v>150675.14899612789</v>
      </c>
      <c r="N20" s="23">
        <f t="shared" si="24"/>
        <v>113006.36174709591</v>
      </c>
      <c r="O20" s="12">
        <f t="shared" si="8"/>
        <v>35</v>
      </c>
      <c r="P20" s="24">
        <v>0.75</v>
      </c>
      <c r="Q20" s="20"/>
      <c r="R20" s="25">
        <v>0.1</v>
      </c>
      <c r="S20" s="15">
        <f>N20*R20</f>
        <v>11300.636174709593</v>
      </c>
    </row>
    <row r="21" spans="1:19" ht="14.25" customHeight="1">
      <c r="A21" s="11">
        <v>42856</v>
      </c>
      <c r="B21" s="15">
        <f t="shared" si="10"/>
        <v>8415.9669269938768</v>
      </c>
      <c r="C21" s="16">
        <f t="shared" si="19"/>
        <v>7.0927038736763898E-2</v>
      </c>
      <c r="D21" s="15">
        <f t="shared" si="20"/>
        <v>10.378330471674939</v>
      </c>
      <c r="E21" s="13">
        <f t="shared" si="15"/>
        <v>0.42892845277137592</v>
      </c>
      <c r="F21" s="18">
        <f t="shared" si="3"/>
        <v>0.73610424738742553</v>
      </c>
      <c r="G21" s="18">
        <f t="shared" si="16"/>
        <v>0.26389575261257447</v>
      </c>
      <c r="H21" s="20">
        <f t="shared" si="4"/>
        <v>26655.070808207372</v>
      </c>
      <c r="I21" s="14">
        <f t="shared" si="22"/>
        <v>4.1000811739950384E-2</v>
      </c>
      <c r="J21" s="20">
        <f t="shared" si="13"/>
        <v>1092.8795401223576</v>
      </c>
      <c r="K21" s="20">
        <f t="shared" si="21"/>
        <v>819.65965509176817</v>
      </c>
      <c r="L21" s="23">
        <f t="shared" si="17"/>
        <v>144.76335281033937</v>
      </c>
      <c r="M21" s="23">
        <f t="shared" si="7"/>
        <v>158208.90644593429</v>
      </c>
      <c r="N21" s="23">
        <f t="shared" si="24"/>
        <v>118656.67983445071</v>
      </c>
      <c r="O21" s="12">
        <f t="shared" si="8"/>
        <v>37</v>
      </c>
      <c r="P21" s="24">
        <v>0.75</v>
      </c>
      <c r="Q21" s="20"/>
      <c r="R21" s="25">
        <v>0.1</v>
      </c>
      <c r="S21" s="15">
        <f>N21*R21</f>
        <v>11865.667983445072</v>
      </c>
    </row>
    <row r="22" spans="1:19" ht="14.25" customHeight="1">
      <c r="A22" s="11">
        <v>42887</v>
      </c>
      <c r="B22" s="15">
        <f t="shared" si="10"/>
        <v>8686.5396979451962</v>
      </c>
      <c r="C22" s="16">
        <f t="shared" si="19"/>
        <v>6.9721274537314748E-2</v>
      </c>
      <c r="D22" s="15">
        <f t="shared" si="20"/>
        <v>10.482113776391689</v>
      </c>
      <c r="E22" s="13">
        <f t="shared" si="15"/>
        <v>0.43107309503523278</v>
      </c>
      <c r="F22" s="18">
        <f t="shared" si="3"/>
        <v>0.73082633233517402</v>
      </c>
      <c r="G22" s="18">
        <f t="shared" si="16"/>
        <v>0.26917366766482598</v>
      </c>
      <c r="H22" s="20">
        <f t="shared" si="4"/>
        <v>27572.85291228781</v>
      </c>
      <c r="I22" s="14">
        <f t="shared" si="22"/>
        <v>4.1410819857349887E-2</v>
      </c>
      <c r="J22" s="20">
        <f t="shared" si="13"/>
        <v>1141.8144449039557</v>
      </c>
      <c r="K22" s="20">
        <f t="shared" si="21"/>
        <v>856.36083367796675</v>
      </c>
      <c r="L22" s="23">
        <f t="shared" si="17"/>
        <v>145.48716957439106</v>
      </c>
      <c r="M22" s="23">
        <f t="shared" si="7"/>
        <v>166119.35176823102</v>
      </c>
      <c r="N22" s="23">
        <f t="shared" si="24"/>
        <v>124589.51382617325</v>
      </c>
      <c r="O22" s="12">
        <f t="shared" si="8"/>
        <v>39</v>
      </c>
      <c r="P22" s="24">
        <v>0.75</v>
      </c>
      <c r="Q22" s="20"/>
      <c r="R22" s="25">
        <v>0.1</v>
      </c>
      <c r="S22" s="15">
        <f>N22*R22</f>
        <v>12458.951382617326</v>
      </c>
    </row>
    <row r="23" spans="1:19" ht="14.25" customHeight="1">
      <c r="A23" s="11">
        <v>42917</v>
      </c>
      <c r="B23" s="15">
        <f t="shared" si="10"/>
        <v>8964.0394065133005</v>
      </c>
      <c r="C23" s="16">
        <f t="shared" si="19"/>
        <v>6.8522463287452595E-2</v>
      </c>
      <c r="D23" s="15">
        <f t="shared" si="20"/>
        <v>10.586934914155606</v>
      </c>
      <c r="E23" s="13">
        <f t="shared" si="15"/>
        <v>0.43322846051040892</v>
      </c>
      <c r="F23" s="18">
        <f t="shared" si="3"/>
        <v>0.72544285898187755</v>
      </c>
      <c r="G23" s="18">
        <f t="shared" si="16"/>
        <v>0.27455714101812251</v>
      </c>
      <c r="H23" s="20">
        <f t="shared" si="4"/>
        <v>28522.235907494414</v>
      </c>
      <c r="I23" s="14">
        <f t="shared" si="22"/>
        <v>4.1824928055923388E-2</v>
      </c>
      <c r="J23" s="20">
        <f t="shared" si="13"/>
        <v>1192.9404648250286</v>
      </c>
      <c r="K23" s="20">
        <f t="shared" si="21"/>
        <v>894.7053486187715</v>
      </c>
      <c r="L23" s="23">
        <f t="shared" si="17"/>
        <v>146.21460542226299</v>
      </c>
      <c r="M23" s="23">
        <f t="shared" si="7"/>
        <v>174425.31935664255</v>
      </c>
      <c r="N23" s="23">
        <f t="shared" si="24"/>
        <v>130818.98951748192</v>
      </c>
      <c r="O23" s="12">
        <f t="shared" si="8"/>
        <v>40</v>
      </c>
      <c r="P23" s="24">
        <v>0.75</v>
      </c>
      <c r="Q23" s="20"/>
      <c r="R23" s="25">
        <v>0.1</v>
      </c>
      <c r="S23" s="15">
        <f>N23*R23</f>
        <v>13081.898951748193</v>
      </c>
    </row>
    <row r="24" spans="1:19" ht="14.25" customHeight="1">
      <c r="A24" s="11">
        <v>42948</v>
      </c>
      <c r="B24" s="15">
        <f t="shared" si="10"/>
        <v>9248.511557398866</v>
      </c>
      <c r="C24" s="16">
        <f t="shared" si="19"/>
        <v>6.7330486786589275E-2</v>
      </c>
      <c r="D24" s="15">
        <f t="shared" si="20"/>
        <v>10.692804263297162</v>
      </c>
      <c r="E24" s="13">
        <f t="shared" si="15"/>
        <v>0.43539460281296094</v>
      </c>
      <c r="F24" s="18">
        <f t="shared" si="3"/>
        <v>0.71995171616151499</v>
      </c>
      <c r="G24" s="18">
        <f t="shared" si="16"/>
        <v>0.28004828383848496</v>
      </c>
      <c r="H24" s="20">
        <f t="shared" si="4"/>
        <v>29504.307869434157</v>
      </c>
      <c r="I24" s="14">
        <f t="shared" si="22"/>
        <v>4.2243177336482619E-2</v>
      </c>
      <c r="J24" s="20">
        <f t="shared" si="13"/>
        <v>1246.3557095186868</v>
      </c>
      <c r="K24" s="20">
        <f t="shared" si="21"/>
        <v>934.76678213901505</v>
      </c>
      <c r="L24" s="23">
        <f t="shared" si="17"/>
        <v>146.9456784493743</v>
      </c>
      <c r="M24" s="23">
        <f t="shared" si="7"/>
        <v>183146.5853244747</v>
      </c>
      <c r="N24" s="23">
        <f t="shared" si="24"/>
        <v>137359.93899335602</v>
      </c>
      <c r="O24" s="12">
        <f t="shared" si="8"/>
        <v>42</v>
      </c>
      <c r="P24" s="24">
        <v>0.75</v>
      </c>
      <c r="Q24" s="20"/>
      <c r="R24" s="25">
        <v>0.1</v>
      </c>
      <c r="S24" s="15">
        <f>N24*R24</f>
        <v>13735.993899335603</v>
      </c>
    </row>
    <row r="25" spans="1:19" ht="14.25" customHeight="1">
      <c r="A25" s="11">
        <v>42979</v>
      </c>
      <c r="B25" s="15">
        <f t="shared" si="10"/>
        <v>9539.9896370756742</v>
      </c>
      <c r="C25" s="16">
        <f t="shared" si="19"/>
        <v>6.6145227515731597E-2</v>
      </c>
      <c r="D25" s="15">
        <f t="shared" si="20"/>
        <v>10.799732305930132</v>
      </c>
      <c r="E25" s="13">
        <f t="shared" si="15"/>
        <v>0.43757157582702572</v>
      </c>
      <c r="F25" s="18">
        <f t="shared" si="3"/>
        <v>0.71435075048474528</v>
      </c>
      <c r="G25" s="18">
        <f t="shared" si="16"/>
        <v>0.28564924951525467</v>
      </c>
      <c r="H25" s="20">
        <f t="shared" si="4"/>
        <v>30520.194338117206</v>
      </c>
      <c r="I25" s="14">
        <f t="shared" si="22"/>
        <v>4.2665609109847444E-2</v>
      </c>
      <c r="J25" s="20">
        <f t="shared" si="13"/>
        <v>1302.1626815866878</v>
      </c>
      <c r="K25" s="20">
        <f t="shared" si="21"/>
        <v>976.62201119001577</v>
      </c>
      <c r="L25" s="23">
        <f t="shared" si="17"/>
        <v>147.68040684162116</v>
      </c>
      <c r="M25" s="23">
        <f t="shared" si="7"/>
        <v>192303.91459069843</v>
      </c>
      <c r="N25" s="23">
        <f t="shared" si="24"/>
        <v>144227.93594302383</v>
      </c>
      <c r="O25" s="12">
        <f t="shared" si="8"/>
        <v>44</v>
      </c>
      <c r="P25" s="24">
        <v>0.75</v>
      </c>
      <c r="Q25" s="20"/>
      <c r="R25" s="25">
        <v>0.1</v>
      </c>
      <c r="S25" s="15">
        <f>N25*R25</f>
        <v>14422.793594302384</v>
      </c>
    </row>
    <row r="26" spans="1:19" ht="14.25" customHeight="1">
      <c r="A26" s="11">
        <v>43009</v>
      </c>
      <c r="B26" s="15">
        <f t="shared" si="10"/>
        <v>9838.4938031241854</v>
      </c>
      <c r="C26" s="16">
        <f t="shared" si="19"/>
        <v>6.4966568625894061E-2</v>
      </c>
      <c r="D26" s="15">
        <f t="shared" si="20"/>
        <v>10.907729628989438</v>
      </c>
      <c r="E26" s="13">
        <f t="shared" si="15"/>
        <v>0.43975943370616077</v>
      </c>
      <c r="F26" s="18">
        <f t="shared" si="3"/>
        <v>0.70863776549444024</v>
      </c>
      <c r="G26" s="18">
        <f t="shared" si="16"/>
        <v>0.29136223450555976</v>
      </c>
      <c r="H26" s="20">
        <f t="shared" si="4"/>
        <v>31571.059607923809</v>
      </c>
      <c r="I26" s="14">
        <f t="shared" si="22"/>
        <v>4.3092265200945917E-2</v>
      </c>
      <c r="J26" s="20">
        <f t="shared" si="13"/>
        <v>1360.4684732995245</v>
      </c>
      <c r="K26" s="20">
        <f t="shared" si="21"/>
        <v>1020.3513549746434</v>
      </c>
      <c r="L26" s="23">
        <f t="shared" si="17"/>
        <v>148.41880887582926</v>
      </c>
      <c r="M26" s="23">
        <f t="shared" si="7"/>
        <v>201919.11032023333</v>
      </c>
      <c r="N26" s="23">
        <f t="shared" si="24"/>
        <v>151439.33274017501</v>
      </c>
      <c r="O26" s="12">
        <f t="shared" si="8"/>
        <v>46</v>
      </c>
      <c r="P26" s="24">
        <v>0.75</v>
      </c>
      <c r="Q26" s="20"/>
      <c r="R26" s="25">
        <v>0.1</v>
      </c>
      <c r="S26" s="15">
        <f>N26*R26</f>
        <v>15143.933274017501</v>
      </c>
    </row>
    <row r="27" spans="1:19" ht="14.25" customHeight="1">
      <c r="A27" s="11">
        <v>43040</v>
      </c>
      <c r="B27" s="15">
        <f t="shared" si="10"/>
        <v>10144.029471245189</v>
      </c>
      <c r="C27" s="16">
        <f t="shared" si="19"/>
        <v>6.3794393926578624E-2</v>
      </c>
      <c r="D27" s="15">
        <f t="shared" si="20"/>
        <v>11.016806925279329</v>
      </c>
      <c r="E27" s="13">
        <f t="shared" si="15"/>
        <v>0.44195823087469155</v>
      </c>
      <c r="F27" s="18">
        <f t="shared" si="3"/>
        <v>0.70281052080432904</v>
      </c>
      <c r="G27" s="18">
        <f t="shared" si="16"/>
        <v>0.29718947919567096</v>
      </c>
      <c r="H27" s="20">
        <f t="shared" si="4"/>
        <v>32658.108061987103</v>
      </c>
      <c r="I27" s="14">
        <f t="shared" si="22"/>
        <v>4.3523187852955378E-2</v>
      </c>
      <c r="J27" s="20">
        <f t="shared" si="13"/>
        <v>1421.3849721039812</v>
      </c>
      <c r="K27" s="20">
        <f t="shared" si="21"/>
        <v>1066.0387290779859</v>
      </c>
      <c r="L27" s="23">
        <f t="shared" si="17"/>
        <v>149.1609029202084</v>
      </c>
      <c r="M27" s="23">
        <f t="shared" si="7"/>
        <v>212015.06583624508</v>
      </c>
      <c r="N27" s="23">
        <f t="shared" si="24"/>
        <v>159011.29937718378</v>
      </c>
      <c r="O27" s="12">
        <f t="shared" si="8"/>
        <v>48</v>
      </c>
      <c r="P27" s="24">
        <v>0.75</v>
      </c>
      <c r="Q27" s="20"/>
      <c r="R27" s="25">
        <v>0.1</v>
      </c>
      <c r="S27" s="15">
        <f>N27*R27</f>
        <v>15901.129937718379</v>
      </c>
    </row>
    <row r="28" spans="1:19" ht="14.25" customHeight="1">
      <c r="A28" s="11">
        <v>43070</v>
      </c>
      <c r="B28" s="15">
        <f t="shared" si="10"/>
        <v>10456.585792856436</v>
      </c>
      <c r="C28" s="16">
        <f t="shared" si="19"/>
        <v>6.2628587874319935E-2</v>
      </c>
      <c r="D28" s="15">
        <f t="shared" si="20"/>
        <v>11.126974994532121</v>
      </c>
      <c r="E28" s="13">
        <f t="shared" si="15"/>
        <v>0.44416802202906497</v>
      </c>
      <c r="F28" s="18">
        <f t="shared" si="3"/>
        <v>0.69686673122041554</v>
      </c>
      <c r="G28" s="18">
        <f t="shared" si="16"/>
        <v>0.30313326877958441</v>
      </c>
      <c r="H28" s="20">
        <f t="shared" si="4"/>
        <v>33782.585552521021</v>
      </c>
      <c r="I28" s="14">
        <f t="shared" si="22"/>
        <v>4.3958419731484934E-2</v>
      </c>
      <c r="J28" s="20">
        <f t="shared" si="13"/>
        <v>1485.0290753325178</v>
      </c>
      <c r="K28" s="20">
        <f t="shared" si="21"/>
        <v>1113.7718064993883</v>
      </c>
      <c r="L28" s="23">
        <f t="shared" si="17"/>
        <v>149.90670743480942</v>
      </c>
      <c r="M28" s="23">
        <f t="shared" si="7"/>
        <v>222615.81912805731</v>
      </c>
      <c r="N28" s="23">
        <f t="shared" si="24"/>
        <v>166961.86434604297</v>
      </c>
      <c r="O28" s="12">
        <f t="shared" si="8"/>
        <v>50</v>
      </c>
      <c r="P28" s="24">
        <v>0.75</v>
      </c>
      <c r="Q28" s="20"/>
      <c r="R28" s="25">
        <v>0.1</v>
      </c>
      <c r="S28" s="15">
        <f>N28*R28</f>
        <v>16696.186434604297</v>
      </c>
    </row>
    <row r="29" spans="1:19" ht="14.25" customHeight="1">
      <c r="A29" s="11">
        <v>43101</v>
      </c>
      <c r="B29" s="15">
        <f t="shared" si="10"/>
        <v>10776.134015710428</v>
      </c>
      <c r="C29" s="16">
        <f t="shared" si="19"/>
        <v>6.1469035561295279E-2</v>
      </c>
      <c r="D29" s="15">
        <f t="shared" si="20"/>
        <v>11.238244744477447</v>
      </c>
      <c r="E29" s="13">
        <f t="shared" si="15"/>
        <v>0.44638886213921025</v>
      </c>
      <c r="F29" s="18">
        <f t="shared" si="3"/>
        <v>0.6908040658448239</v>
      </c>
      <c r="G29" s="18">
        <f t="shared" si="16"/>
        <v>0.3091959341551761</v>
      </c>
      <c r="H29" s="20">
        <f t="shared" si="4"/>
        <v>34945.780828675503</v>
      </c>
      <c r="I29" s="14">
        <f t="shared" si="22"/>
        <v>4.4398003928799785E-2</v>
      </c>
      <c r="J29" s="20">
        <f t="shared" si="13"/>
        <v>1551.5229145265112</v>
      </c>
      <c r="K29" s="20">
        <f t="shared" si="21"/>
        <v>1163.6421858948834</v>
      </c>
      <c r="L29" s="23">
        <f t="shared" si="17"/>
        <v>150.65624097198346</v>
      </c>
      <c r="M29" s="23">
        <f t="shared" si="7"/>
        <v>233746.61008446018</v>
      </c>
      <c r="N29" s="23">
        <f t="shared" si="24"/>
        <v>175309.95756334512</v>
      </c>
      <c r="O29" s="12">
        <f t="shared" si="8"/>
        <v>52</v>
      </c>
      <c r="P29" s="24">
        <v>0.75</v>
      </c>
      <c r="Q29" s="20"/>
      <c r="R29" s="25">
        <v>0.1</v>
      </c>
      <c r="S29" s="15">
        <f>N29*R29</f>
        <v>17530.995756334512</v>
      </c>
    </row>
    <row r="30" spans="1:19" ht="14.25" customHeight="1">
      <c r="A30" s="11">
        <v>43132</v>
      </c>
      <c r="B30" s="15">
        <f t="shared" si="10"/>
        <v>11102.625719476846</v>
      </c>
      <c r="C30" s="16">
        <f t="shared" si="19"/>
        <v>6.031562270399795E-2</v>
      </c>
      <c r="D30" s="15">
        <f t="shared" si="20"/>
        <v>11.350627191922221</v>
      </c>
      <c r="E30" s="13">
        <f t="shared" si="15"/>
        <v>0.44862080644990626</v>
      </c>
      <c r="F30" s="18">
        <f t="shared" si="3"/>
        <v>0.68462014716172037</v>
      </c>
      <c r="G30" s="18">
        <f t="shared" si="16"/>
        <v>0.31537985283827963</v>
      </c>
      <c r="H30" s="20">
        <f t="shared" si="4"/>
        <v>36149.027013555271</v>
      </c>
      <c r="I30" s="14">
        <f t="shared" si="22"/>
        <v>4.4841983968087785E-2</v>
      </c>
      <c r="J30" s="20">
        <f t="shared" si="13"/>
        <v>1620.9940898038178</v>
      </c>
      <c r="K30" s="20">
        <f t="shared" si="21"/>
        <v>1215.7455673528634</v>
      </c>
      <c r="L30" s="23">
        <f t="shared" si="17"/>
        <v>151.40952217684335</v>
      </c>
      <c r="M30" s="23">
        <f t="shared" si="7"/>
        <v>245433.94058868315</v>
      </c>
      <c r="N30" s="23">
        <f t="shared" si="24"/>
        <v>184075.45544151237</v>
      </c>
      <c r="O30" s="12">
        <f t="shared" si="8"/>
        <v>55</v>
      </c>
      <c r="P30" s="24">
        <v>0.75</v>
      </c>
      <c r="Q30" s="20"/>
      <c r="R30" s="25">
        <v>0.1</v>
      </c>
      <c r="S30" s="15">
        <f>N30*R30</f>
        <v>18407.545544151239</v>
      </c>
    </row>
    <row r="31" spans="1:19" ht="14.25" customHeight="1">
      <c r="A31" s="11">
        <v>43160</v>
      </c>
      <c r="B31" s="15">
        <f t="shared" si="10"/>
        <v>11435.990917707417</v>
      </c>
      <c r="C31" s="16">
        <f t="shared" si="19"/>
        <v>5.9168235631972779E-2</v>
      </c>
      <c r="D31" s="15">
        <f t="shared" si="20"/>
        <v>11.464133463841442</v>
      </c>
      <c r="E31" s="13">
        <f t="shared" si="15"/>
        <v>0.45086391048215574</v>
      </c>
      <c r="F31" s="18">
        <f t="shared" si="3"/>
        <v>0.67831255010495473</v>
      </c>
      <c r="G31" s="18">
        <f t="shared" si="16"/>
        <v>0.32168744989504522</v>
      </c>
      <c r="H31" s="20">
        <f t="shared" si="4"/>
        <v>37393.703132095019</v>
      </c>
      <c r="I31" s="14">
        <f t="shared" si="22"/>
        <v>4.5290403807768664E-2</v>
      </c>
      <c r="J31" s="20">
        <f t="shared" si="13"/>
        <v>1693.5759147204071</v>
      </c>
      <c r="K31" s="20">
        <f t="shared" si="21"/>
        <v>1270.1819360403053</v>
      </c>
      <c r="L31" s="23">
        <f t="shared" si="17"/>
        <v>152.16656978772755</v>
      </c>
      <c r="M31" s="23">
        <f t="shared" si="7"/>
        <v>257705.63761811735</v>
      </c>
      <c r="N31" s="23">
        <f t="shared" si="24"/>
        <v>193279.22821358801</v>
      </c>
      <c r="O31" s="12">
        <f t="shared" si="8"/>
        <v>57</v>
      </c>
      <c r="P31" s="24">
        <v>0.75</v>
      </c>
      <c r="Q31" s="20"/>
      <c r="R31" s="25">
        <v>0.1</v>
      </c>
      <c r="S31" s="15">
        <f>N31*R31</f>
        <v>19327.922821358803</v>
      </c>
    </row>
    <row r="32" spans="1:19" ht="14.25" customHeight="1">
      <c r="A32" s="11">
        <v>43191</v>
      </c>
      <c r="B32" s="15">
        <f t="shared" si="10"/>
        <v>11776.136017041777</v>
      </c>
      <c r="C32" s="16">
        <f t="shared" si="19"/>
        <v>5.8026761276613034E-2</v>
      </c>
      <c r="D32" s="15">
        <f t="shared" si="20"/>
        <v>11.578774798479857</v>
      </c>
      <c r="E32" s="13">
        <f t="shared" si="15"/>
        <v>0.45311823003456647</v>
      </c>
      <c r="F32" s="18">
        <f t="shared" si="3"/>
        <v>0.67187880110705389</v>
      </c>
      <c r="G32" s="18">
        <f t="shared" si="16"/>
        <v>0.32812119889294611</v>
      </c>
      <c r="H32" s="20">
        <f t="shared" si="4"/>
        <v>38681.235691542061</v>
      </c>
      <c r="I32" s="14">
        <f t="shared" si="22"/>
        <v>4.5743307845846348E-2</v>
      </c>
      <c r="J32" s="20">
        <f t="shared" si="13"/>
        <v>1769.4076720959476</v>
      </c>
      <c r="K32" s="20">
        <f t="shared" si="21"/>
        <v>1327.0557540719608</v>
      </c>
      <c r="L32" s="23">
        <f t="shared" si="17"/>
        <v>152.92740263666619</v>
      </c>
      <c r="M32" s="23">
        <f t="shared" si="7"/>
        <v>270590.91949902318</v>
      </c>
      <c r="N32" s="23">
        <f t="shared" si="24"/>
        <v>202943.18962426743</v>
      </c>
      <c r="O32" s="12">
        <f t="shared" si="8"/>
        <v>59</v>
      </c>
      <c r="P32" s="24">
        <v>0.75</v>
      </c>
      <c r="Q32" s="20"/>
      <c r="R32" s="25">
        <v>0.1</v>
      </c>
      <c r="S32" s="15">
        <f>N32*R32</f>
        <v>20294.318962426743</v>
      </c>
    </row>
    <row r="33" spans="1:19" ht="14.25" customHeight="1">
      <c r="A33" s="11">
        <v>43221</v>
      </c>
      <c r="B33" s="15">
        <f t="shared" si="10"/>
        <v>12122.941623918428</v>
      </c>
      <c r="C33" s="16">
        <f t="shared" si="19"/>
        <v>5.6891087160017326E-2</v>
      </c>
      <c r="D33" s="15">
        <f t="shared" si="20"/>
        <v>11.694562546464656</v>
      </c>
      <c r="E33" s="13">
        <f t="shared" si="15"/>
        <v>0.45538382118473925</v>
      </c>
      <c r="F33" s="18">
        <f t="shared" si="3"/>
        <v>0.665316377129195</v>
      </c>
      <c r="G33" s="18">
        <f t="shared" si="16"/>
        <v>0.33468362287080505</v>
      </c>
      <c r="H33" s="20">
        <f t="shared" si="4"/>
        <v>40013.100316357981</v>
      </c>
      <c r="I33" s="14">
        <f t="shared" si="22"/>
        <v>4.620074092430481E-2</v>
      </c>
      <c r="J33" s="20">
        <f t="shared" si="13"/>
        <v>1848.634881294274</v>
      </c>
      <c r="K33" s="20">
        <f t="shared" si="21"/>
        <v>1386.4761609707055</v>
      </c>
      <c r="L33" s="23">
        <f t="shared" si="17"/>
        <v>153.69203964984951</v>
      </c>
      <c r="M33" s="23">
        <f t="shared" si="7"/>
        <v>284120.46547397441</v>
      </c>
      <c r="N33" s="23">
        <f t="shared" si="24"/>
        <v>213090.3491054808</v>
      </c>
      <c r="O33" s="12">
        <f t="shared" si="8"/>
        <v>62</v>
      </c>
      <c r="P33" s="24">
        <v>0.75</v>
      </c>
      <c r="Q33" s="20"/>
      <c r="R33" s="25">
        <v>0.1</v>
      </c>
      <c r="S33" s="15">
        <f>N33*R33</f>
        <v>21309.034910548082</v>
      </c>
    </row>
    <row r="34" spans="1:19" ht="14.25" customHeight="1">
      <c r="A34" s="11">
        <v>43252</v>
      </c>
      <c r="B34" s="15">
        <f t="shared" si="10"/>
        <v>12476.26018842267</v>
      </c>
      <c r="C34" s="16">
        <f t="shared" si="19"/>
        <v>5.5761101383905554E-2</v>
      </c>
      <c r="D34" s="15">
        <f t="shared" si="20"/>
        <v>11.811508171929303</v>
      </c>
      <c r="E34" s="13">
        <f t="shared" si="15"/>
        <v>0.45766074029066289</v>
      </c>
      <c r="F34" s="18">
        <f t="shared" si="3"/>
        <v>0.65862270467177886</v>
      </c>
      <c r="G34" s="18">
        <f t="shared" si="16"/>
        <v>0.34137729532822114</v>
      </c>
      <c r="H34" s="20">
        <f t="shared" si="4"/>
        <v>41390.823439412721</v>
      </c>
      <c r="I34" s="14">
        <f t="shared" si="22"/>
        <v>4.666274833354786E-2</v>
      </c>
      <c r="J34" s="20">
        <f t="shared" si="13"/>
        <v>1931.4095774716295</v>
      </c>
      <c r="K34" s="20">
        <f t="shared" si="21"/>
        <v>1448.5571831037221</v>
      </c>
      <c r="L34" s="23">
        <f t="shared" si="17"/>
        <v>154.46049984809875</v>
      </c>
      <c r="M34" s="23">
        <f t="shared" si="7"/>
        <v>298326.48874767311</v>
      </c>
      <c r="N34" s="23">
        <f t="shared" si="24"/>
        <v>223744.86656075483</v>
      </c>
      <c r="O34" s="12">
        <f t="shared" si="8"/>
        <v>65</v>
      </c>
      <c r="P34" s="24">
        <v>0.75</v>
      </c>
      <c r="Q34" s="20"/>
      <c r="R34" s="25">
        <v>0.1</v>
      </c>
      <c r="S34" s="15">
        <f>N34*R34</f>
        <v>22374.486656075485</v>
      </c>
    </row>
    <row r="35" spans="1:19" ht="14.25" customHeight="1">
      <c r="A35" s="11">
        <v>43282</v>
      </c>
      <c r="B35" s="15">
        <f t="shared" si="10"/>
        <v>12835.913474231409</v>
      </c>
      <c r="C35" s="16">
        <f t="shared" si="19"/>
        <v>5.4636692618592726E-2</v>
      </c>
      <c r="D35" s="15">
        <f t="shared" si="20"/>
        <v>11.929623253648597</v>
      </c>
      <c r="E35" s="13">
        <f t="shared" si="15"/>
        <v>0.45994904399211617</v>
      </c>
      <c r="F35" s="18">
        <f t="shared" si="3"/>
        <v>0.65179515876521443</v>
      </c>
      <c r="G35" s="18">
        <f t="shared" si="16"/>
        <v>0.34820484123478557</v>
      </c>
      <c r="H35" s="20">
        <f t="shared" si="4"/>
        <v>42815.984051409643</v>
      </c>
      <c r="I35" s="14">
        <f t="shared" si="22"/>
        <v>4.712937581688334E-2</v>
      </c>
      <c r="J35" s="20">
        <f t="shared" si="13"/>
        <v>2017.8906033285684</v>
      </c>
      <c r="K35" s="20">
        <f t="shared" si="21"/>
        <v>1513.4179524964263</v>
      </c>
      <c r="L35" s="23">
        <f t="shared" si="17"/>
        <v>155.23280234733923</v>
      </c>
      <c r="M35" s="23">
        <f t="shared" si="7"/>
        <v>313242.81318505679</v>
      </c>
      <c r="N35" s="23">
        <f t="shared" si="24"/>
        <v>234932.10988879259</v>
      </c>
      <c r="O35" s="12">
        <f t="shared" si="8"/>
        <v>68</v>
      </c>
      <c r="P35" s="24">
        <v>0.75</v>
      </c>
      <c r="Q35" s="20"/>
      <c r="R35" s="25">
        <v>0.1</v>
      </c>
      <c r="S35" s="15">
        <f>N35*R35</f>
        <v>23493.210988879262</v>
      </c>
    </row>
    <row r="36" spans="1:19" ht="14.25" customHeight="1">
      <c r="A36" s="11">
        <v>43313</v>
      </c>
      <c r="B36" s="15">
        <f t="shared" si="10"/>
        <v>13201.689842900256</v>
      </c>
      <c r="C36" s="16">
        <f t="shared" si="19"/>
        <v>5.351775009201961E-2</v>
      </c>
      <c r="D36" s="15">
        <f t="shared" si="20"/>
        <v>12.048919486185085</v>
      </c>
      <c r="E36" s="13">
        <f t="shared" si="15"/>
        <v>0.46224878921207668</v>
      </c>
      <c r="F36" s="18">
        <f t="shared" si="3"/>
        <v>0.64483106194051865</v>
      </c>
      <c r="G36" s="18">
        <f t="shared" si="16"/>
        <v>0.3551689380594813</v>
      </c>
      <c r="H36" s="20">
        <f t="shared" si="4"/>
        <v>44290.215510546412</v>
      </c>
      <c r="I36" s="14">
        <f t="shared" si="22"/>
        <v>4.7600669575052171E-2</v>
      </c>
      <c r="J36" s="20">
        <f t="shared" si="13"/>
        <v>2108.2439139253702</v>
      </c>
      <c r="K36" s="20">
        <f t="shared" si="21"/>
        <v>1581.1829354440276</v>
      </c>
      <c r="L36" s="23">
        <f t="shared" si="17"/>
        <v>156.00896635907591</v>
      </c>
      <c r="M36" s="23">
        <f t="shared" si="7"/>
        <v>328904.95384430961</v>
      </c>
      <c r="N36" s="23">
        <f t="shared" si="24"/>
        <v>246678.71538323222</v>
      </c>
      <c r="O36" s="12">
        <f t="shared" si="8"/>
        <v>71</v>
      </c>
      <c r="P36" s="24">
        <v>0.75</v>
      </c>
      <c r="Q36" s="20"/>
      <c r="R36" s="25">
        <v>0.1</v>
      </c>
      <c r="S36" s="15">
        <f>N36*R36</f>
        <v>24667.871538323223</v>
      </c>
    </row>
    <row r="37" spans="1:19" ht="14.25" customHeight="1">
      <c r="A37" s="11">
        <v>43344</v>
      </c>
      <c r="B37" s="15">
        <f t="shared" si="10"/>
        <v>13573.341339978857</v>
      </c>
      <c r="C37" s="16">
        <f t="shared" si="19"/>
        <v>5.2404163578839189E-2</v>
      </c>
      <c r="D37" s="15">
        <f t="shared" si="20"/>
        <v>12.169408681046932</v>
      </c>
      <c r="E37" s="13">
        <f t="shared" si="15"/>
        <v>0.46456003315813704</v>
      </c>
      <c r="F37" s="18">
        <f t="shared" si="3"/>
        <v>0.63772768317932904</v>
      </c>
      <c r="G37" s="18">
        <f t="shared" si="16"/>
        <v>0.3622723168206709</v>
      </c>
      <c r="H37" s="20">
        <f t="shared" si="4"/>
        <v>45815.207414485732</v>
      </c>
      <c r="I37" s="14">
        <f t="shared" si="22"/>
        <v>4.8076676270802692E-2</v>
      </c>
      <c r="J37" s="20">
        <f t="shared" si="13"/>
        <v>2202.6428951459097</v>
      </c>
      <c r="K37" s="20">
        <f t="shared" si="21"/>
        <v>1651.9821713594322</v>
      </c>
      <c r="L37" s="23">
        <f t="shared" si="17"/>
        <v>156.78901119087126</v>
      </c>
      <c r="M37" s="23">
        <f t="shared" si="7"/>
        <v>345350.2015365251</v>
      </c>
      <c r="N37" s="23">
        <f t="shared" si="24"/>
        <v>259012.65115239384</v>
      </c>
      <c r="O37" s="12">
        <f t="shared" si="8"/>
        <v>74</v>
      </c>
      <c r="P37" s="24">
        <v>0.75</v>
      </c>
      <c r="Q37" s="20"/>
      <c r="R37" s="25">
        <v>0.1</v>
      </c>
      <c r="S37" s="15">
        <f>N37*R37</f>
        <v>25901.265115239385</v>
      </c>
    </row>
    <row r="38" spans="1:19" ht="14.25" customHeight="1">
      <c r="A38" s="11">
        <v>43374</v>
      </c>
      <c r="B38" s="15">
        <f t="shared" si="10"/>
        <v>13950.580569633001</v>
      </c>
      <c r="C38" s="16">
        <f t="shared" si="19"/>
        <v>5.1295823389557592E-2</v>
      </c>
      <c r="D38" s="15">
        <f t="shared" si="20"/>
        <v>12.291102767857399</v>
      </c>
      <c r="E38" s="13">
        <f t="shared" si="15"/>
        <v>0.46688283332392766</v>
      </c>
      <c r="F38" s="18">
        <f t="shared" si="3"/>
        <v>0.63048223684291571</v>
      </c>
      <c r="G38" s="18">
        <f t="shared" si="16"/>
        <v>0.36951776315708434</v>
      </c>
      <c r="H38" s="20">
        <f t="shared" si="4"/>
        <v>47392.707536781469</v>
      </c>
      <c r="I38" s="14">
        <f t="shared" si="22"/>
        <v>4.8557443033510721E-2</v>
      </c>
      <c r="J38" s="20">
        <f t="shared" si="13"/>
        <v>2301.2686964211002</v>
      </c>
      <c r="K38" s="20">
        <f t="shared" si="21"/>
        <v>1725.9515223158251</v>
      </c>
      <c r="L38" s="23">
        <f t="shared" si="17"/>
        <v>157.57295624682561</v>
      </c>
      <c r="M38" s="23">
        <f t="shared" si="7"/>
        <v>362617.71161335142</v>
      </c>
      <c r="N38" s="23">
        <f t="shared" si="24"/>
        <v>271963.28371001355</v>
      </c>
      <c r="O38" s="12">
        <f t="shared" si="8"/>
        <v>77</v>
      </c>
      <c r="P38" s="24">
        <v>0.75</v>
      </c>
      <c r="Q38" s="20"/>
      <c r="R38" s="25">
        <v>0.1</v>
      </c>
      <c r="S38" s="15">
        <f>N38*R38</f>
        <v>27196.328371001357</v>
      </c>
    </row>
    <row r="39" spans="1:19" ht="14.25" customHeight="1">
      <c r="A39" s="11">
        <v>43405</v>
      </c>
      <c r="B39" s="15">
        <f t="shared" si="10"/>
        <v>14333.077343594039</v>
      </c>
      <c r="C39" s="16">
        <f t="shared" si="19"/>
        <v>5.0192620359728851E-2</v>
      </c>
      <c r="D39" s="15">
        <f t="shared" si="20"/>
        <v>12.414013795535976</v>
      </c>
      <c r="E39" s="13">
        <f t="shared" si="15"/>
        <v>0.46921724749054727</v>
      </c>
      <c r="F39" s="18">
        <f t="shared" si="3"/>
        <v>0.62309188157977391</v>
      </c>
      <c r="G39" s="18">
        <f t="shared" si="16"/>
        <v>0.37690811842022603</v>
      </c>
      <c r="H39" s="20">
        <f t="shared" si="4"/>
        <v>49024.523829979356</v>
      </c>
      <c r="I39" s="14">
        <f t="shared" si="22"/>
        <v>4.9043017463845831E-2</v>
      </c>
      <c r="J39" s="20">
        <f t="shared" si="13"/>
        <v>2404.3105783504038</v>
      </c>
      <c r="K39" s="20">
        <f t="shared" si="21"/>
        <v>1803.2329337628028</v>
      </c>
      <c r="L39" s="23">
        <f t="shared" si="17"/>
        <v>158.36082102805972</v>
      </c>
      <c r="M39" s="23">
        <f t="shared" si="7"/>
        <v>380748.59719401906</v>
      </c>
      <c r="N39" s="23">
        <f t="shared" si="24"/>
        <v>285561.44789551425</v>
      </c>
      <c r="O39" s="12">
        <f t="shared" si="8"/>
        <v>81</v>
      </c>
      <c r="P39" s="24">
        <v>0.75</v>
      </c>
      <c r="Q39" s="20"/>
      <c r="R39" s="25">
        <v>0.1</v>
      </c>
      <c r="S39" s="15">
        <f>N39*R39</f>
        <v>28556.144789551428</v>
      </c>
    </row>
    <row r="40" spans="1:19" ht="14.25" customHeight="1">
      <c r="A40" s="11">
        <v>43435</v>
      </c>
      <c r="B40" s="15">
        <f t="shared" si="10"/>
        <v>14720.455089343986</v>
      </c>
      <c r="C40" s="16">
        <f t="shared" si="19"/>
        <v>4.9094445839202118E-2</v>
      </c>
      <c r="D40" s="15">
        <f t="shared" si="20"/>
        <v>12.538153933491335</v>
      </c>
      <c r="E40" s="13">
        <f t="shared" si="15"/>
        <v>0.47156333372799997</v>
      </c>
      <c r="F40" s="18">
        <f t="shared" si="3"/>
        <v>0.61555371921136937</v>
      </c>
      <c r="G40" s="18">
        <f t="shared" si="16"/>
        <v>0.38444628078863058</v>
      </c>
      <c r="H40" s="20">
        <f t="shared" si="4"/>
        <v>50712.52649768813</v>
      </c>
      <c r="I40" s="14">
        <f t="shared" si="22"/>
        <v>4.9533447638484288E-2</v>
      </c>
      <c r="J40" s="20">
        <f t="shared" si="13"/>
        <v>2511.966275888482</v>
      </c>
      <c r="K40" s="20">
        <f t="shared" si="21"/>
        <v>1883.9747069163616</v>
      </c>
      <c r="L40" s="23">
        <f t="shared" si="17"/>
        <v>159.15262513319999</v>
      </c>
      <c r="M40" s="23">
        <f t="shared" si="7"/>
        <v>399786.02705371997</v>
      </c>
      <c r="N40" s="23">
        <f t="shared" si="24"/>
        <v>299839.52029029001</v>
      </c>
      <c r="O40" s="12">
        <f t="shared" si="8"/>
        <v>84</v>
      </c>
      <c r="P40" s="24">
        <v>0.75</v>
      </c>
      <c r="Q40" s="20"/>
      <c r="R40" s="25">
        <v>0.1</v>
      </c>
      <c r="S40" s="15">
        <f>N40*R40</f>
        <v>29983.952029029002</v>
      </c>
    </row>
  </sheetData>
  <mergeCells count="2">
    <mergeCell ref="R3:S3"/>
    <mergeCell ref="A2:Q2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"/>
  <sheetViews>
    <sheetView workbookViewId="0">
      <selection activeCell="G6" sqref="G6"/>
    </sheetView>
  </sheetViews>
  <sheetFormatPr defaultColWidth="14.42578125" defaultRowHeight="12.75" customHeight="1"/>
  <cols>
    <col min="1" max="1" width="9.28515625" style="3" customWidth="1"/>
    <col min="2" max="2" width="4.85546875" style="3" customWidth="1"/>
    <col min="3" max="3" width="11" style="3" customWidth="1"/>
    <col min="4" max="4" width="8.5703125" style="3" customWidth="1"/>
    <col min="5" max="5" width="8.28515625" style="3" customWidth="1"/>
    <col min="6" max="6" width="9.42578125" style="3" customWidth="1"/>
    <col min="7" max="7" width="9.85546875" style="3" customWidth="1"/>
    <col min="8" max="8" width="8.85546875" style="3" customWidth="1"/>
    <col min="9" max="9" width="10.5703125" style="3" customWidth="1"/>
    <col min="10" max="10" width="6.85546875" style="3" customWidth="1"/>
    <col min="11" max="11" width="10.42578125" style="3" customWidth="1"/>
    <col min="12" max="12" width="7.42578125" style="3" customWidth="1"/>
    <col min="13" max="13" width="8.5703125" style="3" customWidth="1"/>
    <col min="14" max="14" width="16.7109375" style="3" bestFit="1" customWidth="1"/>
    <col min="15" max="15" width="12" style="3" customWidth="1"/>
    <col min="16" max="16" width="10.140625" style="3" customWidth="1"/>
    <col min="17" max="17" width="9.5703125" style="3" customWidth="1"/>
    <col min="18" max="18" width="11.85546875" style="3" customWidth="1"/>
    <col min="19" max="19" width="10.140625" style="3" customWidth="1"/>
    <col min="20" max="20" width="10.7109375" style="3" customWidth="1"/>
    <col min="21" max="21" width="8.140625" style="3" customWidth="1"/>
    <col min="22" max="22" width="6.28515625" style="3" customWidth="1"/>
    <col min="23" max="23" width="17.28515625" style="3" customWidth="1"/>
    <col min="24" max="24" width="8.42578125" style="3" customWidth="1"/>
    <col min="25" max="25" width="24.140625" style="3" customWidth="1"/>
    <col min="26" max="16384" width="14.42578125" style="3"/>
  </cols>
  <sheetData>
    <row r="1" spans="1:25" ht="15" customHeight="1">
      <c r="A1" s="29"/>
      <c r="B1" s="30" t="s">
        <v>57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  <c r="R1" s="33"/>
      <c r="S1" s="34"/>
      <c r="T1" s="34"/>
      <c r="U1" s="34"/>
      <c r="V1" s="34"/>
      <c r="W1" s="34"/>
      <c r="X1" s="34"/>
      <c r="Y1" s="34"/>
    </row>
    <row r="2" spans="1:25" ht="15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8"/>
      <c r="S2" s="39"/>
      <c r="T2" s="39"/>
      <c r="U2" s="39"/>
      <c r="V2" s="39"/>
      <c r="W2" s="40"/>
      <c r="X2" s="41"/>
      <c r="Y2" s="34"/>
    </row>
    <row r="3" spans="1:25" ht="18.75" customHeight="1">
      <c r="A3" s="35"/>
      <c r="B3" s="42"/>
      <c r="C3" s="42"/>
      <c r="D3" s="42"/>
      <c r="E3" s="42"/>
      <c r="F3" s="42"/>
      <c r="G3" s="42"/>
      <c r="H3" s="43"/>
      <c r="I3" s="42"/>
      <c r="J3" s="42"/>
      <c r="K3" s="42"/>
      <c r="L3" s="42"/>
      <c r="M3" s="42"/>
      <c r="N3" s="43"/>
      <c r="O3" s="44"/>
      <c r="P3" s="45"/>
      <c r="Q3" s="37"/>
      <c r="R3" s="38"/>
      <c r="S3" s="46"/>
      <c r="T3" s="46"/>
      <c r="U3" s="34"/>
      <c r="V3" s="34"/>
      <c r="W3" s="34"/>
      <c r="X3" s="41"/>
      <c r="Y3" s="34"/>
    </row>
    <row r="4" spans="1:25" ht="54" customHeight="1">
      <c r="A4" s="35"/>
      <c r="B4" s="47" t="s">
        <v>18</v>
      </c>
      <c r="C4" s="48"/>
      <c r="D4" s="48"/>
      <c r="E4" s="179">
        <v>42370</v>
      </c>
      <c r="F4" s="48"/>
      <c r="G4" s="48"/>
      <c r="H4" s="49"/>
      <c r="I4" s="50" t="s">
        <v>19</v>
      </c>
      <c r="J4" s="48"/>
      <c r="K4" s="48"/>
      <c r="L4" s="48"/>
      <c r="M4" s="51">
        <f>Geral!N5</f>
        <v>0</v>
      </c>
      <c r="N4" s="48"/>
      <c r="O4" s="48"/>
      <c r="P4" s="48"/>
      <c r="Q4" s="52"/>
      <c r="R4" s="33"/>
      <c r="S4" s="34"/>
      <c r="T4" s="34"/>
      <c r="U4" s="34"/>
      <c r="V4" s="34"/>
      <c r="W4" s="34"/>
      <c r="X4" s="41"/>
      <c r="Y4" s="34"/>
    </row>
    <row r="5" spans="1:25" ht="30" customHeight="1">
      <c r="A5" s="35"/>
      <c r="B5" s="53" t="s">
        <v>20</v>
      </c>
      <c r="C5" s="48"/>
      <c r="D5" s="54">
        <v>30</v>
      </c>
      <c r="E5" s="55"/>
      <c r="F5" s="56" t="s">
        <v>21</v>
      </c>
      <c r="G5" s="56">
        <v>31</v>
      </c>
      <c r="H5" s="57"/>
      <c r="I5" s="58" t="s">
        <v>22</v>
      </c>
      <c r="J5" s="48"/>
      <c r="K5" s="48"/>
      <c r="L5" s="48"/>
      <c r="M5" s="59" t="e">
        <f>I9/((M4/G5)*D5)</f>
        <v>#DIV/0!</v>
      </c>
      <c r="N5" s="48"/>
      <c r="O5" s="48"/>
      <c r="P5" s="48"/>
      <c r="Q5" s="60"/>
      <c r="R5" s="33"/>
      <c r="S5" s="34"/>
      <c r="T5" s="34"/>
      <c r="U5" s="34"/>
      <c r="V5" s="34"/>
      <c r="W5" s="34"/>
      <c r="X5" s="41"/>
      <c r="Y5" s="34"/>
    </row>
    <row r="6" spans="1:25" ht="16.5" customHeight="1">
      <c r="A6" s="35"/>
      <c r="B6" s="61"/>
      <c r="C6" s="49"/>
      <c r="D6" s="49"/>
      <c r="E6" s="49"/>
      <c r="F6" s="49"/>
      <c r="G6" s="49"/>
      <c r="H6" s="49"/>
      <c r="I6" s="61"/>
      <c r="J6" s="49"/>
      <c r="K6" s="49"/>
      <c r="L6" s="49"/>
      <c r="M6" s="49"/>
      <c r="N6" s="49"/>
      <c r="O6" s="49"/>
      <c r="P6" s="49"/>
      <c r="Q6" s="60"/>
      <c r="R6" s="33"/>
      <c r="S6" s="40"/>
      <c r="T6" s="34"/>
      <c r="U6" s="34"/>
      <c r="V6" s="34"/>
      <c r="W6" s="34"/>
      <c r="X6" s="41"/>
      <c r="Y6" s="34"/>
    </row>
    <row r="7" spans="1:25" ht="30.75" customHeight="1">
      <c r="A7" s="35"/>
      <c r="B7" s="62" t="s">
        <v>10</v>
      </c>
      <c r="C7" s="48"/>
      <c r="D7" s="48"/>
      <c r="E7" s="48"/>
      <c r="F7" s="48"/>
      <c r="G7" s="48"/>
      <c r="H7" s="49"/>
      <c r="I7" s="63" t="s">
        <v>23</v>
      </c>
      <c r="J7" s="48"/>
      <c r="K7" s="48"/>
      <c r="L7" s="48"/>
      <c r="M7" s="48"/>
      <c r="N7" s="48"/>
      <c r="O7" s="48"/>
      <c r="P7" s="48"/>
      <c r="Q7" s="60"/>
      <c r="R7" s="33"/>
      <c r="S7" s="64"/>
      <c r="T7" s="34"/>
      <c r="V7" s="34"/>
      <c r="W7" s="34"/>
      <c r="X7" s="65"/>
      <c r="Y7" s="66"/>
    </row>
    <row r="8" spans="1:25" ht="31.5">
      <c r="A8" s="35"/>
      <c r="B8" s="67" t="s">
        <v>17</v>
      </c>
      <c r="C8" s="48"/>
      <c r="D8" s="48"/>
      <c r="E8" s="48"/>
      <c r="F8" s="67" t="s">
        <v>24</v>
      </c>
      <c r="G8" s="48"/>
      <c r="H8" s="68"/>
      <c r="I8" s="69" t="s">
        <v>17</v>
      </c>
      <c r="J8" s="48"/>
      <c r="K8" s="48"/>
      <c r="L8" s="48"/>
      <c r="M8" s="69" t="s">
        <v>24</v>
      </c>
      <c r="N8" s="48"/>
      <c r="O8" s="69" t="s">
        <v>16</v>
      </c>
      <c r="P8" s="48"/>
      <c r="Q8" s="52"/>
      <c r="R8" s="33"/>
      <c r="S8" s="70"/>
      <c r="T8" s="70"/>
      <c r="V8" s="71"/>
      <c r="W8" s="34"/>
      <c r="X8" s="41"/>
      <c r="Y8" s="34"/>
    </row>
    <row r="9" spans="1:25" ht="46.5">
      <c r="A9" s="35"/>
      <c r="B9" s="72">
        <f>I27</f>
        <v>0</v>
      </c>
      <c r="C9" s="48"/>
      <c r="D9" s="48"/>
      <c r="E9" s="48"/>
      <c r="F9" s="73">
        <f>J27</f>
        <v>0</v>
      </c>
      <c r="G9" s="48"/>
      <c r="H9" s="74"/>
      <c r="I9" s="75">
        <f>K27</f>
        <v>0</v>
      </c>
      <c r="J9" s="48"/>
      <c r="K9" s="48"/>
      <c r="L9" s="48"/>
      <c r="M9" s="76">
        <f>L27</f>
        <v>0</v>
      </c>
      <c r="N9" s="48"/>
      <c r="O9" s="77" t="e">
        <f>I9/B9</f>
        <v>#DIV/0!</v>
      </c>
      <c r="P9" s="48"/>
      <c r="Q9" s="78"/>
      <c r="R9" s="33"/>
      <c r="S9" s="70"/>
      <c r="T9" s="70"/>
      <c r="V9" s="34"/>
      <c r="W9" s="34"/>
      <c r="X9" s="79"/>
      <c r="Y9" s="34"/>
    </row>
    <row r="10" spans="1:25" ht="24.75" customHeight="1">
      <c r="A10" s="35"/>
      <c r="B10" s="80" t="s">
        <v>25</v>
      </c>
      <c r="C10" s="48"/>
      <c r="D10" s="81">
        <f>M4/O10</f>
        <v>0</v>
      </c>
      <c r="E10" s="48"/>
      <c r="F10" s="82" t="e">
        <f>D10/J13</f>
        <v>#DIV/0!</v>
      </c>
      <c r="G10" s="48"/>
      <c r="H10" s="83"/>
      <c r="I10" s="84" t="s">
        <v>26</v>
      </c>
      <c r="J10" s="48"/>
      <c r="K10" s="85">
        <f>M4</f>
        <v>0</v>
      </c>
      <c r="L10" s="48"/>
      <c r="M10" s="86" t="e">
        <f>M4/J13</f>
        <v>#DIV/0!</v>
      </c>
      <c r="N10" s="48"/>
      <c r="O10" s="87">
        <v>0.75</v>
      </c>
      <c r="P10" s="48"/>
      <c r="Q10" s="88"/>
      <c r="R10" s="33"/>
      <c r="S10" s="34"/>
      <c r="T10" s="34"/>
      <c r="U10" s="34"/>
      <c r="V10" s="34"/>
      <c r="W10" s="34"/>
      <c r="X10" s="89"/>
      <c r="Y10" s="90"/>
    </row>
    <row r="11" spans="1:25" ht="24.75" customHeight="1">
      <c r="A11" s="35"/>
      <c r="B11" s="91" t="s">
        <v>27</v>
      </c>
      <c r="C11" s="48"/>
      <c r="D11" s="92">
        <f>(D10/G5)*D5</f>
        <v>0</v>
      </c>
      <c r="E11" s="48"/>
      <c r="F11" s="93" t="e">
        <f>(F10/G5)*D5</f>
        <v>#DIV/0!</v>
      </c>
      <c r="G11" s="48"/>
      <c r="H11" s="94"/>
      <c r="I11" s="95" t="s">
        <v>27</v>
      </c>
      <c r="J11" s="48"/>
      <c r="K11" s="96">
        <f>(K10/G5)*D5</f>
        <v>0</v>
      </c>
      <c r="L11" s="48"/>
      <c r="M11" s="97" t="e">
        <f>(M10/G5)*D5</f>
        <v>#DIV/0!</v>
      </c>
      <c r="N11" s="48"/>
      <c r="O11" s="48"/>
      <c r="P11" s="48"/>
      <c r="Q11" s="60"/>
      <c r="R11" s="33"/>
      <c r="T11" s="34"/>
      <c r="U11" s="34"/>
      <c r="V11" s="34"/>
      <c r="X11" s="34"/>
      <c r="Y11" s="34"/>
    </row>
    <row r="12" spans="1:25" ht="15" customHeight="1">
      <c r="A12" s="35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9"/>
      <c r="M12" s="98"/>
      <c r="N12" s="98"/>
      <c r="O12" s="98"/>
      <c r="P12" s="98"/>
      <c r="Q12" s="60"/>
      <c r="R12" s="33"/>
      <c r="T12" s="70"/>
      <c r="U12" s="70"/>
      <c r="V12" s="70"/>
      <c r="X12" s="64"/>
      <c r="Y12" s="34"/>
    </row>
    <row r="13" spans="1:25" ht="33.75" customHeight="1">
      <c r="A13" s="35"/>
      <c r="B13" s="84" t="s">
        <v>28</v>
      </c>
      <c r="C13" s="48"/>
      <c r="D13" s="48"/>
      <c r="E13" s="100">
        <f>F27</f>
        <v>0</v>
      </c>
      <c r="F13" s="48"/>
      <c r="G13" s="101" t="s">
        <v>29</v>
      </c>
      <c r="H13" s="48"/>
      <c r="I13" s="48"/>
      <c r="J13" s="102" t="e">
        <f>H27</f>
        <v>#DIV/0!</v>
      </c>
      <c r="K13" s="48"/>
      <c r="L13" s="85" t="s">
        <v>30</v>
      </c>
      <c r="M13" s="48"/>
      <c r="N13" s="48"/>
      <c r="O13" s="77" t="e">
        <f>G27</f>
        <v>#DIV/0!</v>
      </c>
      <c r="P13" s="48"/>
      <c r="Q13" s="103"/>
      <c r="R13" s="33"/>
      <c r="T13" s="70"/>
      <c r="U13" s="34"/>
      <c r="X13" s="104"/>
    </row>
    <row r="14" spans="1:25" ht="18.75">
      <c r="A14" s="35"/>
      <c r="B14" s="105" t="s">
        <v>25</v>
      </c>
      <c r="C14" s="48"/>
      <c r="D14" s="48"/>
      <c r="E14" s="106" t="e">
        <f>Geral!H5</f>
        <v>#DIV/0!</v>
      </c>
      <c r="F14" s="48"/>
      <c r="G14" s="107" t="s">
        <v>25</v>
      </c>
      <c r="H14" s="48"/>
      <c r="I14" s="48"/>
      <c r="J14" s="108">
        <f>Geral!L5</f>
        <v>0</v>
      </c>
      <c r="K14" s="48"/>
      <c r="L14" s="105" t="s">
        <v>25</v>
      </c>
      <c r="M14" s="48"/>
      <c r="N14" s="48"/>
      <c r="O14" s="109">
        <f>Geral!I5</f>
        <v>0</v>
      </c>
      <c r="P14" s="48"/>
      <c r="Q14" s="110"/>
      <c r="R14" s="33"/>
      <c r="S14" s="34"/>
      <c r="T14" s="34"/>
      <c r="U14" s="34"/>
      <c r="V14" s="111"/>
      <c r="X14" s="112"/>
      <c r="Y14" s="90"/>
    </row>
    <row r="15" spans="1:25" ht="17.25" customHeight="1">
      <c r="A15" s="35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4"/>
      <c r="M15" s="113"/>
      <c r="N15" s="115"/>
      <c r="O15" s="113"/>
      <c r="P15" s="113"/>
      <c r="Q15" s="116"/>
      <c r="R15" s="117"/>
      <c r="S15" s="118"/>
      <c r="T15" s="118"/>
      <c r="U15" s="118"/>
      <c r="V15" s="118"/>
      <c r="W15" s="119"/>
      <c r="X15" s="120"/>
      <c r="Y15" s="34"/>
    </row>
    <row r="16" spans="1:25" ht="27.75" customHeight="1">
      <c r="A16" s="35"/>
      <c r="B16" s="107" t="s">
        <v>31</v>
      </c>
      <c r="C16" s="48"/>
      <c r="D16" s="48"/>
      <c r="E16" s="121">
        <f>J27/D5</f>
        <v>0</v>
      </c>
      <c r="F16" s="48"/>
      <c r="G16" s="122" t="s">
        <v>32</v>
      </c>
      <c r="H16" s="48"/>
      <c r="I16" s="48"/>
      <c r="J16" s="123" t="e">
        <f>(I9-Janeiro!I9)/Janeiro!I9</f>
        <v>#DIV/0!</v>
      </c>
      <c r="K16" s="48"/>
      <c r="L16" s="108" t="s">
        <v>33</v>
      </c>
      <c r="M16" s="48"/>
      <c r="N16" s="48"/>
      <c r="O16" s="124"/>
      <c r="P16" s="48"/>
      <c r="Q16" s="125"/>
      <c r="R16" s="126"/>
      <c r="S16" s="127"/>
      <c r="T16" s="127"/>
      <c r="U16" s="127"/>
      <c r="V16" s="127"/>
      <c r="W16" s="120"/>
      <c r="X16" s="120"/>
      <c r="Y16" s="34"/>
    </row>
    <row r="17" spans="1:25" ht="22.5" customHeight="1">
      <c r="A17" s="35"/>
      <c r="B17" s="108" t="s">
        <v>26</v>
      </c>
      <c r="C17" s="48"/>
      <c r="D17" s="48"/>
      <c r="E17" s="128" t="e">
        <f>F10/G5</f>
        <v>#DIV/0!</v>
      </c>
      <c r="F17" s="48"/>
      <c r="G17" s="122" t="s">
        <v>26</v>
      </c>
      <c r="H17" s="48"/>
      <c r="I17" s="48"/>
      <c r="J17" s="109">
        <f>(Geral!N8-Geral!N7)/Geral!N7</f>
        <v>0.5</v>
      </c>
      <c r="K17" s="48"/>
      <c r="L17" s="108" t="s">
        <v>26</v>
      </c>
      <c r="M17" s="48"/>
      <c r="N17" s="48"/>
      <c r="O17" s="124"/>
      <c r="P17" s="48"/>
      <c r="Q17" s="125"/>
      <c r="R17" s="126"/>
      <c r="S17" s="127"/>
      <c r="T17" s="127"/>
      <c r="U17" s="127"/>
      <c r="V17" s="127"/>
      <c r="W17" s="120"/>
      <c r="X17" s="120"/>
      <c r="Y17" s="34"/>
    </row>
    <row r="18" spans="1:25" ht="15" customHeight="1">
      <c r="A18" s="35"/>
      <c r="B18" s="49"/>
      <c r="C18" s="49"/>
      <c r="D18" s="49"/>
      <c r="E18" s="49"/>
      <c r="F18" s="49"/>
      <c r="G18" s="49"/>
      <c r="H18" s="49"/>
      <c r="I18" s="113"/>
      <c r="J18" s="129"/>
      <c r="K18" s="129"/>
      <c r="L18" s="130"/>
      <c r="M18" s="113"/>
      <c r="N18" s="115"/>
      <c r="O18" s="113"/>
      <c r="P18" s="113"/>
      <c r="Q18" s="125"/>
      <c r="R18" s="126"/>
      <c r="S18" s="127"/>
      <c r="T18" s="127"/>
      <c r="U18" s="127"/>
      <c r="V18" s="127"/>
      <c r="W18" s="120"/>
      <c r="X18" s="120"/>
      <c r="Y18" s="34"/>
    </row>
    <row r="19" spans="1:25" ht="23.25" customHeight="1">
      <c r="A19" s="35"/>
      <c r="B19" s="131" t="s">
        <v>4</v>
      </c>
      <c r="C19" s="48"/>
      <c r="D19" s="48"/>
      <c r="E19" s="48"/>
      <c r="F19" s="48"/>
      <c r="G19" s="132" t="s">
        <v>58</v>
      </c>
      <c r="H19" s="48"/>
      <c r="I19" s="48"/>
      <c r="J19" s="48"/>
      <c r="K19" s="48"/>
      <c r="L19" s="133" t="s">
        <v>51</v>
      </c>
      <c r="M19" s="48"/>
      <c r="N19" s="48"/>
      <c r="O19" s="48"/>
      <c r="P19" s="48"/>
      <c r="Q19" s="125"/>
      <c r="R19" s="126"/>
      <c r="S19" s="127"/>
      <c r="T19" s="127"/>
      <c r="U19" s="127"/>
      <c r="V19" s="127"/>
      <c r="W19" s="120"/>
      <c r="X19" s="120"/>
      <c r="Y19" s="34"/>
    </row>
    <row r="20" spans="1:25" ht="26.25" customHeight="1">
      <c r="A20" s="35"/>
      <c r="B20" s="105" t="s">
        <v>35</v>
      </c>
      <c r="C20" s="48"/>
      <c r="D20" s="48"/>
      <c r="E20" s="134" t="e">
        <f>E27</f>
        <v>#DIV/0!</v>
      </c>
      <c r="F20" s="48"/>
      <c r="G20" s="108" t="s">
        <v>36</v>
      </c>
      <c r="H20" s="48"/>
      <c r="I20" s="48"/>
      <c r="J20" s="135">
        <f>C27</f>
        <v>0</v>
      </c>
      <c r="K20" s="48"/>
      <c r="L20" s="34"/>
      <c r="M20" s="120"/>
      <c r="N20" s="136"/>
      <c r="O20" s="120"/>
      <c r="P20" s="120"/>
      <c r="Q20" s="125"/>
      <c r="R20" s="126"/>
      <c r="S20" s="127"/>
      <c r="T20" s="127"/>
      <c r="U20" s="127"/>
      <c r="V20" s="127"/>
      <c r="W20" s="120"/>
      <c r="X20" s="120"/>
      <c r="Y20" s="34"/>
    </row>
    <row r="21" spans="1:25" ht="28.5" customHeight="1">
      <c r="A21" s="35"/>
      <c r="B21" s="122" t="s">
        <v>37</v>
      </c>
      <c r="C21" s="48"/>
      <c r="D21" s="48"/>
      <c r="E21" s="134" t="e">
        <f>P27</f>
        <v>#DIV/0!</v>
      </c>
      <c r="F21" s="48"/>
      <c r="G21" s="108" t="s">
        <v>38</v>
      </c>
      <c r="H21" s="48"/>
      <c r="I21" s="48"/>
      <c r="J21" s="137" t="e">
        <f>D27</f>
        <v>#DIV/0!</v>
      </c>
      <c r="K21" s="48"/>
      <c r="M21" s="120"/>
      <c r="N21" s="136"/>
      <c r="O21" s="120"/>
      <c r="P21" s="120"/>
      <c r="Q21" s="125"/>
      <c r="R21" s="126"/>
      <c r="S21" s="127"/>
      <c r="T21" s="127"/>
      <c r="U21" s="127"/>
      <c r="V21" s="127"/>
      <c r="W21" s="120"/>
      <c r="X21" s="120"/>
      <c r="Y21" s="34"/>
    </row>
    <row r="22" spans="1:25" ht="29.25" customHeight="1">
      <c r="A22" s="35"/>
      <c r="B22" s="122" t="s">
        <v>39</v>
      </c>
      <c r="C22" s="48"/>
      <c r="D22" s="48"/>
      <c r="E22" s="134" t="e">
        <f>S27</f>
        <v>#DIV/0!</v>
      </c>
      <c r="F22" s="48"/>
      <c r="G22" s="107" t="s">
        <v>26</v>
      </c>
      <c r="H22" s="48"/>
      <c r="I22" s="48"/>
      <c r="J22" s="137">
        <v>0.08</v>
      </c>
      <c r="K22" s="232"/>
      <c r="M22" s="120"/>
      <c r="N22" s="136"/>
      <c r="O22" s="120"/>
      <c r="P22" s="120"/>
      <c r="Q22" s="125"/>
      <c r="R22" s="126"/>
      <c r="S22" s="127"/>
      <c r="T22" s="127"/>
      <c r="U22" s="127"/>
      <c r="V22" s="127"/>
      <c r="W22" s="120"/>
      <c r="X22" s="120"/>
      <c r="Y22" s="34"/>
    </row>
    <row r="23" spans="1:25" ht="36" customHeight="1">
      <c r="A23" s="138"/>
      <c r="B23" s="139"/>
      <c r="C23" s="139"/>
      <c r="D23" s="139"/>
      <c r="E23" s="139"/>
      <c r="F23" s="139"/>
      <c r="G23" s="139"/>
      <c r="H23" s="139"/>
      <c r="I23" s="139"/>
      <c r="J23" s="140"/>
      <c r="K23" s="141"/>
      <c r="L23" s="140"/>
      <c r="M23" s="139"/>
      <c r="N23" s="142"/>
      <c r="O23" s="139"/>
      <c r="P23" s="139"/>
      <c r="Q23" s="143"/>
      <c r="R23" s="126"/>
      <c r="S23" s="127"/>
      <c r="T23" s="127"/>
      <c r="U23" s="127"/>
      <c r="V23" s="127"/>
      <c r="W23" s="120"/>
      <c r="X23" s="120"/>
      <c r="Y23" s="34"/>
    </row>
    <row r="24" spans="1:25" ht="15" customHeight="1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6"/>
      <c r="M24" s="145"/>
      <c r="N24" s="147"/>
      <c r="O24" s="145"/>
      <c r="P24" s="145"/>
      <c r="Q24" s="148"/>
      <c r="R24" s="127"/>
      <c r="S24" s="127"/>
      <c r="T24" s="127"/>
      <c r="U24" s="127"/>
      <c r="V24" s="127"/>
      <c r="W24" s="120"/>
      <c r="X24" s="120"/>
      <c r="Y24" s="34"/>
    </row>
    <row r="25" spans="1:25" ht="31.5" customHeight="1">
      <c r="A25" s="149" t="s">
        <v>40</v>
      </c>
      <c r="B25" s="48"/>
      <c r="C25" s="150" t="s">
        <v>2</v>
      </c>
      <c r="D25" s="150" t="s">
        <v>3</v>
      </c>
      <c r="E25" s="150" t="s">
        <v>4</v>
      </c>
      <c r="F25" s="150" t="s">
        <v>28</v>
      </c>
      <c r="G25" s="151" t="s">
        <v>9</v>
      </c>
      <c r="H25" s="150" t="s">
        <v>41</v>
      </c>
      <c r="I25" s="152" t="s">
        <v>10</v>
      </c>
      <c r="J25" s="48"/>
      <c r="K25" s="153" t="s">
        <v>23</v>
      </c>
      <c r="L25" s="48"/>
      <c r="M25" s="154" t="s">
        <v>42</v>
      </c>
      <c r="N25" s="155" t="s">
        <v>37</v>
      </c>
      <c r="O25" s="155" t="s">
        <v>56</v>
      </c>
      <c r="P25" s="155" t="s">
        <v>4</v>
      </c>
      <c r="Q25" s="156" t="s">
        <v>52</v>
      </c>
      <c r="R25" s="156"/>
      <c r="S25" s="155" t="s">
        <v>4</v>
      </c>
      <c r="T25" s="157" t="s">
        <v>53</v>
      </c>
      <c r="U25" s="157" t="s">
        <v>4</v>
      </c>
      <c r="X25" s="158"/>
      <c r="Y25" s="158"/>
    </row>
    <row r="26" spans="1:25" ht="15" customHeight="1">
      <c r="B26" s="159"/>
      <c r="C26" s="160"/>
      <c r="D26" s="160"/>
      <c r="E26" s="160"/>
      <c r="F26" s="161"/>
      <c r="G26" s="160"/>
      <c r="H26" s="160"/>
      <c r="I26" s="161"/>
      <c r="J26" s="161"/>
      <c r="K26" s="162"/>
      <c r="L26" s="163"/>
      <c r="M26" s="164"/>
      <c r="N26" s="165"/>
      <c r="O26" s="165"/>
      <c r="P26" s="165"/>
      <c r="Q26" s="165"/>
      <c r="R26" s="165"/>
      <c r="S26" s="165"/>
    </row>
    <row r="27" spans="1:25" ht="21.75" customHeight="1">
      <c r="A27" s="221" t="s">
        <v>43</v>
      </c>
      <c r="B27" s="222"/>
      <c r="C27" s="223">
        <f>SUM(C29:C59)</f>
        <v>0</v>
      </c>
      <c r="D27" s="224" t="e">
        <f>C27/(K27)</f>
        <v>#DIV/0!</v>
      </c>
      <c r="E27" s="223" t="e">
        <f>(O27+R27)/(N27+Q27)</f>
        <v>#DIV/0!</v>
      </c>
      <c r="F27" s="225">
        <f>SUM(F29:F59)</f>
        <v>0</v>
      </c>
      <c r="G27" s="224" t="e">
        <f>J27/F27</f>
        <v>#DIV/0!</v>
      </c>
      <c r="H27" s="223" t="e">
        <f>K27/L27</f>
        <v>#DIV/0!</v>
      </c>
      <c r="I27" s="223">
        <f t="shared" ref="I27:L27" si="0">SUM(I29:I59)</f>
        <v>0</v>
      </c>
      <c r="J27" s="226">
        <f t="shared" si="0"/>
        <v>0</v>
      </c>
      <c r="K27" s="227">
        <f t="shared" si="0"/>
        <v>0</v>
      </c>
      <c r="L27" s="225">
        <f t="shared" si="0"/>
        <v>0</v>
      </c>
      <c r="M27" s="228" t="e">
        <f>K27/I27</f>
        <v>#DIV/0!</v>
      </c>
      <c r="N27" s="229">
        <f>SUM(N29:N59)</f>
        <v>0</v>
      </c>
      <c r="O27" s="229">
        <f>SUM(O29:O59)</f>
        <v>0</v>
      </c>
      <c r="P27" s="230" t="e">
        <f>O27/N27</f>
        <v>#DIV/0!</v>
      </c>
      <c r="Q27" s="229">
        <f>SUM(Q29:Q59)</f>
        <v>0</v>
      </c>
      <c r="R27" s="229">
        <f>SUM(R29:R59)</f>
        <v>0</v>
      </c>
      <c r="S27" s="230" t="e">
        <f>R27/Q27</f>
        <v>#DIV/0!</v>
      </c>
      <c r="T27" s="231"/>
      <c r="U27" s="231"/>
    </row>
    <row r="28" spans="1:25" ht="15" customHeight="1">
      <c r="B28" s="159"/>
      <c r="C28" s="160"/>
      <c r="D28" s="160"/>
      <c r="E28" s="160"/>
      <c r="F28" s="161"/>
      <c r="G28" s="160"/>
      <c r="H28" s="160"/>
      <c r="I28" s="161"/>
      <c r="J28" s="161"/>
      <c r="K28" s="162"/>
      <c r="L28" s="180"/>
      <c r="M28" s="164"/>
      <c r="N28" s="165"/>
      <c r="O28" s="165"/>
      <c r="P28" s="165"/>
      <c r="Q28" s="165"/>
      <c r="R28" s="165"/>
      <c r="S28" s="165"/>
    </row>
    <row r="29" spans="1:25" ht="15" customHeight="1">
      <c r="A29" s="181" t="s">
        <v>44</v>
      </c>
      <c r="B29" s="182">
        <v>1</v>
      </c>
      <c r="C29" s="205">
        <f>N29+Q29+T29</f>
        <v>0</v>
      </c>
      <c r="D29" s="208" t="e">
        <f t="shared" ref="D29:D58" si="1">C29/(K29)</f>
        <v>#DIV/0!</v>
      </c>
      <c r="E29" s="205" t="e">
        <f>(O29+R29)/(N29+Q29)</f>
        <v>#DIV/0!</v>
      </c>
      <c r="F29" s="183"/>
      <c r="G29" s="209" t="e">
        <f t="shared" ref="G29:G58" si="2">J29/F29</f>
        <v>#DIV/0!</v>
      </c>
      <c r="H29" s="205" t="e">
        <f t="shared" ref="H29:H58" si="3">K29/L29</f>
        <v>#DIV/0!</v>
      </c>
      <c r="I29" s="184"/>
      <c r="J29" s="183"/>
      <c r="K29" s="185"/>
      <c r="L29" s="186"/>
      <c r="M29" s="212" t="e">
        <f t="shared" ref="M29:M58" si="4">K29/I29</f>
        <v>#DIV/0!</v>
      </c>
      <c r="N29" s="187"/>
      <c r="O29" s="187"/>
      <c r="P29" s="215" t="e">
        <f t="shared" ref="P29:P58" si="5">O29/N29</f>
        <v>#DIV/0!</v>
      </c>
      <c r="Q29" s="187"/>
      <c r="R29" s="187"/>
      <c r="S29" s="215" t="e">
        <f t="shared" ref="S29:S58" si="6">R29/Q29</f>
        <v>#DIV/0!</v>
      </c>
      <c r="T29" s="218"/>
      <c r="U29" s="218"/>
    </row>
    <row r="30" spans="1:25" ht="15" customHeight="1">
      <c r="A30" s="188" t="s">
        <v>45</v>
      </c>
      <c r="B30" s="189">
        <v>2</v>
      </c>
      <c r="C30" s="206">
        <f>N30+Q30+T30</f>
        <v>0</v>
      </c>
      <c r="D30" s="208" t="e">
        <f t="shared" si="1"/>
        <v>#DIV/0!</v>
      </c>
      <c r="E30" s="206" t="e">
        <f>(O30+R30)/(N30+Q30)</f>
        <v>#DIV/0!</v>
      </c>
      <c r="F30" s="190"/>
      <c r="G30" s="210" t="e">
        <f t="shared" si="2"/>
        <v>#DIV/0!</v>
      </c>
      <c r="H30" s="205" t="e">
        <f t="shared" si="3"/>
        <v>#DIV/0!</v>
      </c>
      <c r="I30" s="191"/>
      <c r="J30" s="190"/>
      <c r="K30" s="192"/>
      <c r="L30" s="193"/>
      <c r="M30" s="213" t="e">
        <f t="shared" si="4"/>
        <v>#DIV/0!</v>
      </c>
      <c r="N30" s="194"/>
      <c r="O30" s="194"/>
      <c r="P30" s="216" t="e">
        <f t="shared" si="5"/>
        <v>#DIV/0!</v>
      </c>
      <c r="Q30" s="194"/>
      <c r="R30" s="194"/>
      <c r="S30" s="216" t="e">
        <f t="shared" si="6"/>
        <v>#DIV/0!</v>
      </c>
      <c r="T30" s="219"/>
      <c r="U30" s="219"/>
    </row>
    <row r="31" spans="1:25" ht="15" customHeight="1">
      <c r="A31" s="195" t="s">
        <v>46</v>
      </c>
      <c r="B31" s="196">
        <v>3</v>
      </c>
      <c r="C31" s="207">
        <f>N31+Q31+T31</f>
        <v>0</v>
      </c>
      <c r="D31" s="208" t="e">
        <f t="shared" si="1"/>
        <v>#DIV/0!</v>
      </c>
      <c r="E31" s="207" t="e">
        <f>(O31+R31)/(N31+Q31)</f>
        <v>#DIV/0!</v>
      </c>
      <c r="F31" s="197"/>
      <c r="G31" s="211" t="e">
        <f t="shared" si="2"/>
        <v>#DIV/0!</v>
      </c>
      <c r="H31" s="205" t="e">
        <f t="shared" si="3"/>
        <v>#DIV/0!</v>
      </c>
      <c r="I31" s="198"/>
      <c r="J31" s="197"/>
      <c r="K31" s="199"/>
      <c r="L31" s="200"/>
      <c r="M31" s="214" t="e">
        <f t="shared" si="4"/>
        <v>#DIV/0!</v>
      </c>
      <c r="N31" s="201"/>
      <c r="O31" s="201"/>
      <c r="P31" s="217" t="e">
        <f t="shared" si="5"/>
        <v>#DIV/0!</v>
      </c>
      <c r="Q31" s="201"/>
      <c r="R31" s="201"/>
      <c r="S31" s="217" t="e">
        <f t="shared" si="6"/>
        <v>#DIV/0!</v>
      </c>
      <c r="T31" s="220"/>
      <c r="U31" s="220"/>
    </row>
    <row r="32" spans="1:25" ht="15" customHeight="1">
      <c r="A32" s="195" t="s">
        <v>47</v>
      </c>
      <c r="B32" s="196">
        <v>4</v>
      </c>
      <c r="C32" s="207">
        <f>N32+Q32+T32</f>
        <v>0</v>
      </c>
      <c r="D32" s="208" t="e">
        <f t="shared" si="1"/>
        <v>#DIV/0!</v>
      </c>
      <c r="E32" s="207" t="e">
        <f>(O32+R32)/(N32+Q32)</f>
        <v>#DIV/0!</v>
      </c>
      <c r="F32" s="197"/>
      <c r="G32" s="211" t="e">
        <f t="shared" si="2"/>
        <v>#DIV/0!</v>
      </c>
      <c r="H32" s="205" t="e">
        <f t="shared" si="3"/>
        <v>#DIV/0!</v>
      </c>
      <c r="I32" s="198"/>
      <c r="J32" s="197"/>
      <c r="K32" s="199"/>
      <c r="L32" s="200"/>
      <c r="M32" s="214" t="e">
        <f t="shared" si="4"/>
        <v>#DIV/0!</v>
      </c>
      <c r="N32" s="201"/>
      <c r="O32" s="201"/>
      <c r="P32" s="217" t="e">
        <f t="shared" si="5"/>
        <v>#DIV/0!</v>
      </c>
      <c r="Q32" s="201"/>
      <c r="R32" s="201"/>
      <c r="S32" s="217" t="e">
        <f t="shared" si="6"/>
        <v>#DIV/0!</v>
      </c>
      <c r="T32" s="220"/>
      <c r="U32" s="220"/>
    </row>
    <row r="33" spans="1:21" ht="15" customHeight="1">
      <c r="A33" s="195" t="s">
        <v>48</v>
      </c>
      <c r="B33" s="196">
        <v>5</v>
      </c>
      <c r="C33" s="207">
        <f>N33+Q33+T33</f>
        <v>0</v>
      </c>
      <c r="D33" s="208" t="e">
        <f t="shared" si="1"/>
        <v>#DIV/0!</v>
      </c>
      <c r="E33" s="207" t="e">
        <f>(O33+R33)/(N33+Q33)</f>
        <v>#DIV/0!</v>
      </c>
      <c r="F33" s="202"/>
      <c r="G33" s="211" t="e">
        <f t="shared" si="2"/>
        <v>#DIV/0!</v>
      </c>
      <c r="H33" s="205" t="e">
        <f t="shared" si="3"/>
        <v>#DIV/0!</v>
      </c>
      <c r="I33" s="198"/>
      <c r="J33" s="197"/>
      <c r="K33" s="199"/>
      <c r="L33" s="200"/>
      <c r="M33" s="214" t="e">
        <f t="shared" si="4"/>
        <v>#DIV/0!</v>
      </c>
      <c r="N33" s="201"/>
      <c r="O33" s="201"/>
      <c r="P33" s="217" t="e">
        <f t="shared" si="5"/>
        <v>#DIV/0!</v>
      </c>
      <c r="Q33" s="201"/>
      <c r="R33" s="201"/>
      <c r="S33" s="217" t="e">
        <f t="shared" si="6"/>
        <v>#DIV/0!</v>
      </c>
      <c r="T33" s="220"/>
      <c r="U33" s="220"/>
    </row>
    <row r="34" spans="1:21" ht="15" customHeight="1">
      <c r="A34" s="195" t="s">
        <v>49</v>
      </c>
      <c r="B34" s="196">
        <v>6</v>
      </c>
      <c r="C34" s="207">
        <f>N34+Q34+T34</f>
        <v>0</v>
      </c>
      <c r="D34" s="208" t="e">
        <f t="shared" si="1"/>
        <v>#DIV/0!</v>
      </c>
      <c r="E34" s="207" t="e">
        <f>(O34+R34)/(N34+Q34)</f>
        <v>#DIV/0!</v>
      </c>
      <c r="F34" s="202"/>
      <c r="G34" s="211" t="e">
        <f t="shared" si="2"/>
        <v>#DIV/0!</v>
      </c>
      <c r="H34" s="205" t="e">
        <f t="shared" si="3"/>
        <v>#DIV/0!</v>
      </c>
      <c r="I34" s="203"/>
      <c r="J34" s="197"/>
      <c r="K34" s="199"/>
      <c r="L34" s="200"/>
      <c r="M34" s="214" t="e">
        <f t="shared" si="4"/>
        <v>#DIV/0!</v>
      </c>
      <c r="N34" s="201"/>
      <c r="O34" s="201"/>
      <c r="P34" s="217" t="e">
        <f t="shared" si="5"/>
        <v>#DIV/0!</v>
      </c>
      <c r="Q34" s="201"/>
      <c r="R34" s="201"/>
      <c r="S34" s="217" t="e">
        <f t="shared" si="6"/>
        <v>#DIV/0!</v>
      </c>
      <c r="T34" s="220"/>
      <c r="U34" s="220"/>
    </row>
    <row r="35" spans="1:21" ht="15" customHeight="1">
      <c r="A35" s="181" t="s">
        <v>50</v>
      </c>
      <c r="B35" s="182">
        <v>7</v>
      </c>
      <c r="C35" s="205">
        <f>N35+Q35+T35</f>
        <v>0</v>
      </c>
      <c r="D35" s="208" t="e">
        <f t="shared" si="1"/>
        <v>#DIV/0!</v>
      </c>
      <c r="E35" s="205" t="e">
        <f>(O35+R35)/(N35+Q35)</f>
        <v>#DIV/0!</v>
      </c>
      <c r="F35" s="183"/>
      <c r="G35" s="209" t="e">
        <f t="shared" si="2"/>
        <v>#DIV/0!</v>
      </c>
      <c r="H35" s="205" t="e">
        <f t="shared" si="3"/>
        <v>#DIV/0!</v>
      </c>
      <c r="I35" s="184"/>
      <c r="J35" s="183"/>
      <c r="K35" s="185"/>
      <c r="L35" s="186"/>
      <c r="M35" s="212" t="e">
        <f t="shared" si="4"/>
        <v>#DIV/0!</v>
      </c>
      <c r="N35" s="187"/>
      <c r="O35" s="187"/>
      <c r="P35" s="215" t="e">
        <f t="shared" si="5"/>
        <v>#DIV/0!</v>
      </c>
      <c r="Q35" s="187"/>
      <c r="R35" s="187"/>
      <c r="S35" s="217" t="e">
        <f t="shared" si="6"/>
        <v>#DIV/0!</v>
      </c>
      <c r="T35" s="218"/>
      <c r="U35" s="218"/>
    </row>
    <row r="36" spans="1:21" ht="15" customHeight="1">
      <c r="A36" s="181" t="s">
        <v>44</v>
      </c>
      <c r="B36" s="182">
        <v>8</v>
      </c>
      <c r="C36" s="205">
        <f>N36+Q36+T36</f>
        <v>0</v>
      </c>
      <c r="D36" s="208" t="e">
        <f t="shared" si="1"/>
        <v>#DIV/0!</v>
      </c>
      <c r="E36" s="205" t="e">
        <f>(O36+R36)/(N36+Q36)</f>
        <v>#DIV/0!</v>
      </c>
      <c r="F36" s="183"/>
      <c r="G36" s="209" t="e">
        <f t="shared" si="2"/>
        <v>#DIV/0!</v>
      </c>
      <c r="H36" s="205" t="e">
        <f t="shared" si="3"/>
        <v>#DIV/0!</v>
      </c>
      <c r="I36" s="184"/>
      <c r="J36" s="183"/>
      <c r="K36" s="185"/>
      <c r="L36" s="186"/>
      <c r="M36" s="212" t="e">
        <f t="shared" si="4"/>
        <v>#DIV/0!</v>
      </c>
      <c r="N36" s="187"/>
      <c r="O36" s="187"/>
      <c r="P36" s="215" t="e">
        <f t="shared" si="5"/>
        <v>#DIV/0!</v>
      </c>
      <c r="Q36" s="187"/>
      <c r="R36" s="187"/>
      <c r="S36" s="215" t="e">
        <f t="shared" si="6"/>
        <v>#DIV/0!</v>
      </c>
      <c r="T36" s="218"/>
      <c r="U36" s="218"/>
    </row>
    <row r="37" spans="1:21" ht="15" customHeight="1">
      <c r="A37" s="195" t="s">
        <v>45</v>
      </c>
      <c r="B37" s="196">
        <v>9</v>
      </c>
      <c r="C37" s="207">
        <f>N37+Q37+T37</f>
        <v>0</v>
      </c>
      <c r="D37" s="208" t="e">
        <f t="shared" si="1"/>
        <v>#DIV/0!</v>
      </c>
      <c r="E37" s="207" t="e">
        <f>(O37+R37)/(N37+Q37)</f>
        <v>#DIV/0!</v>
      </c>
      <c r="F37" s="197"/>
      <c r="G37" s="211" t="e">
        <f t="shared" si="2"/>
        <v>#DIV/0!</v>
      </c>
      <c r="H37" s="205" t="e">
        <f t="shared" si="3"/>
        <v>#DIV/0!</v>
      </c>
      <c r="I37" s="198"/>
      <c r="J37" s="197"/>
      <c r="K37" s="199"/>
      <c r="L37" s="200"/>
      <c r="M37" s="214" t="e">
        <f t="shared" si="4"/>
        <v>#DIV/0!</v>
      </c>
      <c r="N37" s="201"/>
      <c r="O37" s="201"/>
      <c r="P37" s="217" t="e">
        <f t="shared" si="5"/>
        <v>#DIV/0!</v>
      </c>
      <c r="Q37" s="201"/>
      <c r="R37" s="201"/>
      <c r="S37" s="217" t="e">
        <f t="shared" si="6"/>
        <v>#DIV/0!</v>
      </c>
      <c r="T37" s="220"/>
      <c r="U37" s="220"/>
    </row>
    <row r="38" spans="1:21" ht="15" customHeight="1">
      <c r="A38" s="195" t="s">
        <v>46</v>
      </c>
      <c r="B38" s="196">
        <v>10</v>
      </c>
      <c r="C38" s="207">
        <f>N38+Q38+T38</f>
        <v>0</v>
      </c>
      <c r="D38" s="208" t="e">
        <f t="shared" si="1"/>
        <v>#DIV/0!</v>
      </c>
      <c r="E38" s="207" t="e">
        <f>(O38+R38)/(N38+Q38)</f>
        <v>#DIV/0!</v>
      </c>
      <c r="F38" s="197"/>
      <c r="G38" s="211" t="e">
        <f t="shared" si="2"/>
        <v>#DIV/0!</v>
      </c>
      <c r="H38" s="205" t="e">
        <f t="shared" si="3"/>
        <v>#DIV/0!</v>
      </c>
      <c r="I38" s="198"/>
      <c r="J38" s="197"/>
      <c r="K38" s="199"/>
      <c r="L38" s="200"/>
      <c r="M38" s="214" t="e">
        <f t="shared" si="4"/>
        <v>#DIV/0!</v>
      </c>
      <c r="N38" s="201"/>
      <c r="O38" s="201"/>
      <c r="P38" s="217" t="e">
        <f t="shared" si="5"/>
        <v>#DIV/0!</v>
      </c>
      <c r="Q38" s="201"/>
      <c r="R38" s="201"/>
      <c r="S38" s="217" t="e">
        <f t="shared" si="6"/>
        <v>#DIV/0!</v>
      </c>
      <c r="T38" s="220"/>
      <c r="U38" s="220"/>
    </row>
    <row r="39" spans="1:21" ht="15" customHeight="1">
      <c r="A39" s="195" t="s">
        <v>47</v>
      </c>
      <c r="B39" s="196">
        <v>11</v>
      </c>
      <c r="C39" s="207">
        <f>N39+Q39+T39</f>
        <v>0</v>
      </c>
      <c r="D39" s="208" t="e">
        <f t="shared" si="1"/>
        <v>#DIV/0!</v>
      </c>
      <c r="E39" s="207" t="e">
        <f>(O39+R39)/(N39+Q39)</f>
        <v>#DIV/0!</v>
      </c>
      <c r="F39" s="197"/>
      <c r="G39" s="211" t="e">
        <f t="shared" si="2"/>
        <v>#DIV/0!</v>
      </c>
      <c r="H39" s="205" t="e">
        <f t="shared" si="3"/>
        <v>#DIV/0!</v>
      </c>
      <c r="I39" s="198"/>
      <c r="J39" s="197"/>
      <c r="K39" s="199"/>
      <c r="L39" s="200"/>
      <c r="M39" s="214" t="e">
        <f t="shared" si="4"/>
        <v>#DIV/0!</v>
      </c>
      <c r="N39" s="201"/>
      <c r="O39" s="201"/>
      <c r="P39" s="217" t="e">
        <f t="shared" si="5"/>
        <v>#DIV/0!</v>
      </c>
      <c r="Q39" s="201"/>
      <c r="R39" s="201"/>
      <c r="S39" s="217" t="e">
        <f t="shared" si="6"/>
        <v>#DIV/0!</v>
      </c>
      <c r="T39" s="220"/>
      <c r="U39" s="220"/>
    </row>
    <row r="40" spans="1:21" ht="15" customHeight="1">
      <c r="A40" s="195" t="s">
        <v>48</v>
      </c>
      <c r="B40" s="196">
        <v>12</v>
      </c>
      <c r="C40" s="207">
        <f>N40+Q40+T40</f>
        <v>0</v>
      </c>
      <c r="D40" s="208" t="e">
        <f t="shared" si="1"/>
        <v>#DIV/0!</v>
      </c>
      <c r="E40" s="207" t="e">
        <f>(O40+R40)/(N40+Q40)</f>
        <v>#DIV/0!</v>
      </c>
      <c r="F40" s="202"/>
      <c r="G40" s="211" t="e">
        <f t="shared" si="2"/>
        <v>#DIV/0!</v>
      </c>
      <c r="H40" s="205" t="e">
        <f t="shared" si="3"/>
        <v>#DIV/0!</v>
      </c>
      <c r="I40" s="198"/>
      <c r="J40" s="197"/>
      <c r="K40" s="199"/>
      <c r="L40" s="200"/>
      <c r="M40" s="214" t="e">
        <f t="shared" si="4"/>
        <v>#DIV/0!</v>
      </c>
      <c r="N40" s="201"/>
      <c r="O40" s="201"/>
      <c r="P40" s="217" t="e">
        <f t="shared" si="5"/>
        <v>#DIV/0!</v>
      </c>
      <c r="Q40" s="201"/>
      <c r="R40" s="201"/>
      <c r="S40" s="217" t="e">
        <f t="shared" si="6"/>
        <v>#DIV/0!</v>
      </c>
      <c r="T40" s="220"/>
      <c r="U40" s="220"/>
    </row>
    <row r="41" spans="1:21" ht="15" customHeight="1">
      <c r="A41" s="195" t="s">
        <v>49</v>
      </c>
      <c r="B41" s="196">
        <v>13</v>
      </c>
      <c r="C41" s="207">
        <f>N41+Q41+T41</f>
        <v>0</v>
      </c>
      <c r="D41" s="208" t="e">
        <f t="shared" si="1"/>
        <v>#DIV/0!</v>
      </c>
      <c r="E41" s="207" t="e">
        <f>(O41+R41)/(N41+Q41)</f>
        <v>#DIV/0!</v>
      </c>
      <c r="F41" s="202"/>
      <c r="G41" s="211" t="e">
        <f t="shared" si="2"/>
        <v>#DIV/0!</v>
      </c>
      <c r="H41" s="205" t="e">
        <f t="shared" si="3"/>
        <v>#DIV/0!</v>
      </c>
      <c r="I41" s="198"/>
      <c r="J41" s="197"/>
      <c r="K41" s="199"/>
      <c r="L41" s="200"/>
      <c r="M41" s="214" t="e">
        <f t="shared" si="4"/>
        <v>#DIV/0!</v>
      </c>
      <c r="N41" s="201"/>
      <c r="O41" s="201"/>
      <c r="P41" s="217" t="e">
        <f t="shared" si="5"/>
        <v>#DIV/0!</v>
      </c>
      <c r="Q41" s="201"/>
      <c r="R41" s="201"/>
      <c r="S41" s="217" t="e">
        <f t="shared" si="6"/>
        <v>#DIV/0!</v>
      </c>
      <c r="T41" s="220"/>
      <c r="U41" s="220"/>
    </row>
    <row r="42" spans="1:21" ht="15" customHeight="1">
      <c r="A42" s="181" t="s">
        <v>50</v>
      </c>
      <c r="B42" s="182">
        <v>14</v>
      </c>
      <c r="C42" s="205">
        <f>N42+Q42+T42</f>
        <v>0</v>
      </c>
      <c r="D42" s="208" t="e">
        <f t="shared" si="1"/>
        <v>#DIV/0!</v>
      </c>
      <c r="E42" s="205" t="e">
        <f>(O42+R42)/(N42+Q42)</f>
        <v>#DIV/0!</v>
      </c>
      <c r="F42" s="183"/>
      <c r="G42" s="209" t="e">
        <f t="shared" si="2"/>
        <v>#DIV/0!</v>
      </c>
      <c r="H42" s="205" t="e">
        <f t="shared" si="3"/>
        <v>#DIV/0!</v>
      </c>
      <c r="I42" s="184"/>
      <c r="J42" s="183"/>
      <c r="K42" s="185"/>
      <c r="L42" s="186"/>
      <c r="M42" s="212" t="e">
        <f t="shared" si="4"/>
        <v>#DIV/0!</v>
      </c>
      <c r="N42" s="187"/>
      <c r="O42" s="187"/>
      <c r="P42" s="215" t="e">
        <f t="shared" si="5"/>
        <v>#DIV/0!</v>
      </c>
      <c r="Q42" s="187"/>
      <c r="R42" s="187"/>
      <c r="S42" s="215" t="e">
        <f t="shared" si="6"/>
        <v>#DIV/0!</v>
      </c>
      <c r="T42" s="218"/>
      <c r="U42" s="218"/>
    </row>
    <row r="43" spans="1:21" ht="15" customHeight="1">
      <c r="A43" s="181" t="s">
        <v>44</v>
      </c>
      <c r="B43" s="182">
        <v>15</v>
      </c>
      <c r="C43" s="205">
        <f>N43+Q43+T43</f>
        <v>0</v>
      </c>
      <c r="D43" s="208" t="e">
        <f t="shared" si="1"/>
        <v>#DIV/0!</v>
      </c>
      <c r="E43" s="205" t="e">
        <f>(O43+R43)/(N43+Q43)</f>
        <v>#DIV/0!</v>
      </c>
      <c r="F43" s="183"/>
      <c r="G43" s="209" t="e">
        <f t="shared" si="2"/>
        <v>#DIV/0!</v>
      </c>
      <c r="H43" s="205" t="e">
        <f t="shared" si="3"/>
        <v>#DIV/0!</v>
      </c>
      <c r="I43" s="184"/>
      <c r="J43" s="183"/>
      <c r="K43" s="185"/>
      <c r="L43" s="186"/>
      <c r="M43" s="212" t="e">
        <f t="shared" si="4"/>
        <v>#DIV/0!</v>
      </c>
      <c r="N43" s="187"/>
      <c r="O43" s="187"/>
      <c r="P43" s="215" t="e">
        <f t="shared" si="5"/>
        <v>#DIV/0!</v>
      </c>
      <c r="Q43" s="187"/>
      <c r="R43" s="187"/>
      <c r="S43" s="215" t="e">
        <f t="shared" si="6"/>
        <v>#DIV/0!</v>
      </c>
      <c r="T43" s="218"/>
      <c r="U43" s="218"/>
    </row>
    <row r="44" spans="1:21" ht="15" customHeight="1">
      <c r="A44" s="195" t="s">
        <v>45</v>
      </c>
      <c r="B44" s="196">
        <v>16</v>
      </c>
      <c r="C44" s="207">
        <f>N44+Q44+T44</f>
        <v>0</v>
      </c>
      <c r="D44" s="208" t="e">
        <f t="shared" si="1"/>
        <v>#DIV/0!</v>
      </c>
      <c r="E44" s="207" t="e">
        <f>(O44+R44)/(N44+Q44)</f>
        <v>#DIV/0!</v>
      </c>
      <c r="F44" s="197"/>
      <c r="G44" s="211" t="e">
        <f t="shared" si="2"/>
        <v>#DIV/0!</v>
      </c>
      <c r="H44" s="205" t="e">
        <f t="shared" si="3"/>
        <v>#DIV/0!</v>
      </c>
      <c r="I44" s="198"/>
      <c r="J44" s="197"/>
      <c r="K44" s="199"/>
      <c r="L44" s="200"/>
      <c r="M44" s="214" t="e">
        <f t="shared" si="4"/>
        <v>#DIV/0!</v>
      </c>
      <c r="N44" s="201"/>
      <c r="O44" s="201"/>
      <c r="P44" s="217" t="e">
        <f t="shared" si="5"/>
        <v>#DIV/0!</v>
      </c>
      <c r="Q44" s="201"/>
      <c r="R44" s="201"/>
      <c r="S44" s="217" t="e">
        <f t="shared" si="6"/>
        <v>#DIV/0!</v>
      </c>
      <c r="T44" s="220"/>
      <c r="U44" s="220"/>
    </row>
    <row r="45" spans="1:21" ht="15" customHeight="1">
      <c r="A45" s="195" t="s">
        <v>46</v>
      </c>
      <c r="B45" s="196">
        <v>17</v>
      </c>
      <c r="C45" s="207">
        <f>N45+Q45+T45</f>
        <v>0</v>
      </c>
      <c r="D45" s="208" t="e">
        <f t="shared" si="1"/>
        <v>#DIV/0!</v>
      </c>
      <c r="E45" s="207" t="e">
        <f>(O45+R45)/(N45+Q45)</f>
        <v>#DIV/0!</v>
      </c>
      <c r="F45" s="197"/>
      <c r="G45" s="211" t="e">
        <f t="shared" si="2"/>
        <v>#DIV/0!</v>
      </c>
      <c r="H45" s="205" t="e">
        <f t="shared" si="3"/>
        <v>#DIV/0!</v>
      </c>
      <c r="I45" s="198"/>
      <c r="J45" s="197"/>
      <c r="K45" s="199"/>
      <c r="L45" s="200"/>
      <c r="M45" s="214" t="e">
        <f t="shared" si="4"/>
        <v>#DIV/0!</v>
      </c>
      <c r="N45" s="201"/>
      <c r="O45" s="201"/>
      <c r="P45" s="217" t="e">
        <f t="shared" si="5"/>
        <v>#DIV/0!</v>
      </c>
      <c r="Q45" s="201"/>
      <c r="R45" s="201"/>
      <c r="S45" s="217" t="e">
        <f t="shared" si="6"/>
        <v>#DIV/0!</v>
      </c>
      <c r="T45" s="220"/>
      <c r="U45" s="220"/>
    </row>
    <row r="46" spans="1:21" ht="15" customHeight="1">
      <c r="A46" s="195" t="s">
        <v>47</v>
      </c>
      <c r="B46" s="196">
        <v>18</v>
      </c>
      <c r="C46" s="207">
        <f>N46+Q46+T46</f>
        <v>0</v>
      </c>
      <c r="D46" s="208" t="e">
        <f t="shared" si="1"/>
        <v>#DIV/0!</v>
      </c>
      <c r="E46" s="207" t="e">
        <f>(O46+R46)/(N46+Q46)</f>
        <v>#DIV/0!</v>
      </c>
      <c r="F46" s="197"/>
      <c r="G46" s="211" t="e">
        <f t="shared" si="2"/>
        <v>#DIV/0!</v>
      </c>
      <c r="H46" s="205" t="e">
        <f t="shared" si="3"/>
        <v>#DIV/0!</v>
      </c>
      <c r="I46" s="198"/>
      <c r="J46" s="197"/>
      <c r="K46" s="199"/>
      <c r="L46" s="200"/>
      <c r="M46" s="214" t="e">
        <f t="shared" si="4"/>
        <v>#DIV/0!</v>
      </c>
      <c r="N46" s="201"/>
      <c r="O46" s="201"/>
      <c r="P46" s="217" t="e">
        <f t="shared" si="5"/>
        <v>#DIV/0!</v>
      </c>
      <c r="Q46" s="201"/>
      <c r="R46" s="201"/>
      <c r="S46" s="217" t="e">
        <f t="shared" si="6"/>
        <v>#DIV/0!</v>
      </c>
      <c r="T46" s="220"/>
      <c r="U46" s="220"/>
    </row>
    <row r="47" spans="1:21" ht="15" customHeight="1">
      <c r="A47" s="195" t="s">
        <v>48</v>
      </c>
      <c r="B47" s="196">
        <v>19</v>
      </c>
      <c r="C47" s="207">
        <f>N47+Q47+T47</f>
        <v>0</v>
      </c>
      <c r="D47" s="208" t="e">
        <f t="shared" si="1"/>
        <v>#DIV/0!</v>
      </c>
      <c r="E47" s="207" t="e">
        <f>(O47+R47)/(N47+Q47)</f>
        <v>#DIV/0!</v>
      </c>
      <c r="F47" s="202"/>
      <c r="G47" s="211" t="e">
        <f t="shared" si="2"/>
        <v>#DIV/0!</v>
      </c>
      <c r="H47" s="205" t="e">
        <f t="shared" si="3"/>
        <v>#DIV/0!</v>
      </c>
      <c r="I47" s="198"/>
      <c r="J47" s="197"/>
      <c r="K47" s="199"/>
      <c r="L47" s="200"/>
      <c r="M47" s="214" t="e">
        <f t="shared" si="4"/>
        <v>#DIV/0!</v>
      </c>
      <c r="N47" s="201"/>
      <c r="O47" s="201"/>
      <c r="P47" s="217" t="e">
        <f t="shared" si="5"/>
        <v>#DIV/0!</v>
      </c>
      <c r="Q47" s="201"/>
      <c r="R47" s="201"/>
      <c r="S47" s="217" t="e">
        <f t="shared" si="6"/>
        <v>#DIV/0!</v>
      </c>
      <c r="T47" s="220"/>
      <c r="U47" s="220"/>
    </row>
    <row r="48" spans="1:21" ht="15" customHeight="1">
      <c r="A48" s="195" t="s">
        <v>49</v>
      </c>
      <c r="B48" s="196">
        <v>20</v>
      </c>
      <c r="C48" s="207">
        <f>N48+Q48+T48</f>
        <v>0</v>
      </c>
      <c r="D48" s="208" t="e">
        <f t="shared" si="1"/>
        <v>#DIV/0!</v>
      </c>
      <c r="E48" s="207" t="e">
        <f>(O48+R48)/(N48+Q48)</f>
        <v>#DIV/0!</v>
      </c>
      <c r="F48" s="202"/>
      <c r="G48" s="211" t="e">
        <f t="shared" si="2"/>
        <v>#DIV/0!</v>
      </c>
      <c r="H48" s="205" t="e">
        <f t="shared" si="3"/>
        <v>#DIV/0!</v>
      </c>
      <c r="I48" s="198"/>
      <c r="J48" s="197"/>
      <c r="K48" s="199"/>
      <c r="L48" s="200"/>
      <c r="M48" s="214" t="e">
        <f t="shared" si="4"/>
        <v>#DIV/0!</v>
      </c>
      <c r="N48" s="201"/>
      <c r="O48" s="201"/>
      <c r="P48" s="217" t="e">
        <f t="shared" si="5"/>
        <v>#DIV/0!</v>
      </c>
      <c r="Q48" s="201"/>
      <c r="R48" s="201"/>
      <c r="S48" s="217" t="e">
        <f t="shared" si="6"/>
        <v>#DIV/0!</v>
      </c>
      <c r="T48" s="220"/>
      <c r="U48" s="220"/>
    </row>
    <row r="49" spans="1:24" ht="15" customHeight="1">
      <c r="A49" s="181" t="s">
        <v>50</v>
      </c>
      <c r="B49" s="182">
        <v>21</v>
      </c>
      <c r="C49" s="205">
        <f>N49+Q49+T49</f>
        <v>0</v>
      </c>
      <c r="D49" s="208" t="e">
        <f t="shared" si="1"/>
        <v>#DIV/0!</v>
      </c>
      <c r="E49" s="205" t="e">
        <f>(O49+R49)/(N49+Q49)</f>
        <v>#DIV/0!</v>
      </c>
      <c r="F49" s="183"/>
      <c r="G49" s="209" t="e">
        <f t="shared" si="2"/>
        <v>#DIV/0!</v>
      </c>
      <c r="H49" s="205" t="e">
        <f t="shared" si="3"/>
        <v>#DIV/0!</v>
      </c>
      <c r="I49" s="184"/>
      <c r="J49" s="183"/>
      <c r="K49" s="185"/>
      <c r="L49" s="186"/>
      <c r="M49" s="212" t="e">
        <f t="shared" si="4"/>
        <v>#DIV/0!</v>
      </c>
      <c r="N49" s="187"/>
      <c r="O49" s="187"/>
      <c r="P49" s="215" t="e">
        <f t="shared" si="5"/>
        <v>#DIV/0!</v>
      </c>
      <c r="Q49" s="187"/>
      <c r="R49" s="187"/>
      <c r="S49" s="215" t="e">
        <f t="shared" si="6"/>
        <v>#DIV/0!</v>
      </c>
      <c r="T49" s="218"/>
      <c r="U49" s="218"/>
    </row>
    <row r="50" spans="1:24" ht="15" customHeight="1">
      <c r="A50" s="181" t="s">
        <v>44</v>
      </c>
      <c r="B50" s="182">
        <v>22</v>
      </c>
      <c r="C50" s="205">
        <f>N50+Q50+T50</f>
        <v>0</v>
      </c>
      <c r="D50" s="208" t="e">
        <f t="shared" si="1"/>
        <v>#DIV/0!</v>
      </c>
      <c r="E50" s="205" t="e">
        <f>(O50+R50)/(N50+Q50)</f>
        <v>#DIV/0!</v>
      </c>
      <c r="F50" s="183"/>
      <c r="G50" s="209" t="e">
        <f t="shared" si="2"/>
        <v>#DIV/0!</v>
      </c>
      <c r="H50" s="205" t="e">
        <f t="shared" si="3"/>
        <v>#DIV/0!</v>
      </c>
      <c r="I50" s="184"/>
      <c r="J50" s="183"/>
      <c r="K50" s="185"/>
      <c r="L50" s="186"/>
      <c r="M50" s="212" t="e">
        <f t="shared" si="4"/>
        <v>#DIV/0!</v>
      </c>
      <c r="N50" s="187"/>
      <c r="O50" s="187"/>
      <c r="P50" s="215" t="e">
        <f t="shared" si="5"/>
        <v>#DIV/0!</v>
      </c>
      <c r="Q50" s="187"/>
      <c r="R50" s="187"/>
      <c r="S50" s="215" t="e">
        <f t="shared" si="6"/>
        <v>#DIV/0!</v>
      </c>
      <c r="T50" s="218"/>
      <c r="U50" s="218"/>
    </row>
    <row r="51" spans="1:24" ht="15" customHeight="1">
      <c r="A51" s="195" t="s">
        <v>45</v>
      </c>
      <c r="B51" s="196">
        <v>23</v>
      </c>
      <c r="C51" s="207">
        <f>N51+Q51+T51</f>
        <v>0</v>
      </c>
      <c r="D51" s="208" t="e">
        <f t="shared" si="1"/>
        <v>#DIV/0!</v>
      </c>
      <c r="E51" s="207" t="e">
        <f>(O51+R51)/(N51+Q51)</f>
        <v>#DIV/0!</v>
      </c>
      <c r="F51" s="197"/>
      <c r="G51" s="211" t="e">
        <f t="shared" si="2"/>
        <v>#DIV/0!</v>
      </c>
      <c r="H51" s="205" t="e">
        <f t="shared" si="3"/>
        <v>#DIV/0!</v>
      </c>
      <c r="I51" s="198"/>
      <c r="J51" s="197"/>
      <c r="K51" s="199"/>
      <c r="L51" s="200"/>
      <c r="M51" s="214" t="e">
        <f t="shared" si="4"/>
        <v>#DIV/0!</v>
      </c>
      <c r="N51" s="201"/>
      <c r="O51" s="201"/>
      <c r="P51" s="217" t="e">
        <f t="shared" si="5"/>
        <v>#DIV/0!</v>
      </c>
      <c r="Q51" s="201"/>
      <c r="R51" s="201"/>
      <c r="S51" s="217" t="e">
        <f t="shared" si="6"/>
        <v>#DIV/0!</v>
      </c>
      <c r="T51" s="220"/>
      <c r="U51" s="220"/>
    </row>
    <row r="52" spans="1:24" ht="15" customHeight="1">
      <c r="A52" s="195" t="s">
        <v>46</v>
      </c>
      <c r="B52" s="196">
        <v>24</v>
      </c>
      <c r="C52" s="207">
        <f>N52+Q52+T52</f>
        <v>0</v>
      </c>
      <c r="D52" s="208" t="e">
        <f t="shared" si="1"/>
        <v>#DIV/0!</v>
      </c>
      <c r="E52" s="207" t="e">
        <f>(O52+R52)/(N52+Q52)</f>
        <v>#DIV/0!</v>
      </c>
      <c r="F52" s="197"/>
      <c r="G52" s="211" t="e">
        <f t="shared" si="2"/>
        <v>#DIV/0!</v>
      </c>
      <c r="H52" s="205" t="e">
        <f t="shared" si="3"/>
        <v>#DIV/0!</v>
      </c>
      <c r="I52" s="198"/>
      <c r="J52" s="197"/>
      <c r="K52" s="199"/>
      <c r="L52" s="200"/>
      <c r="M52" s="214" t="e">
        <f t="shared" si="4"/>
        <v>#DIV/0!</v>
      </c>
      <c r="N52" s="201"/>
      <c r="O52" s="201"/>
      <c r="P52" s="217" t="e">
        <f t="shared" si="5"/>
        <v>#DIV/0!</v>
      </c>
      <c r="Q52" s="201"/>
      <c r="R52" s="201"/>
      <c r="S52" s="217" t="e">
        <f t="shared" si="6"/>
        <v>#DIV/0!</v>
      </c>
      <c r="T52" s="220"/>
      <c r="U52" s="220"/>
    </row>
    <row r="53" spans="1:24" ht="15" customHeight="1">
      <c r="A53" s="195" t="s">
        <v>47</v>
      </c>
      <c r="B53" s="196">
        <v>25</v>
      </c>
      <c r="C53" s="207">
        <f>N53+Q53+T53</f>
        <v>0</v>
      </c>
      <c r="D53" s="208" t="e">
        <f t="shared" si="1"/>
        <v>#DIV/0!</v>
      </c>
      <c r="E53" s="207" t="e">
        <f>(O53+R53)/(N53+Q53)</f>
        <v>#DIV/0!</v>
      </c>
      <c r="F53" s="197"/>
      <c r="G53" s="211" t="e">
        <f t="shared" si="2"/>
        <v>#DIV/0!</v>
      </c>
      <c r="H53" s="205" t="e">
        <f t="shared" si="3"/>
        <v>#DIV/0!</v>
      </c>
      <c r="I53" s="198"/>
      <c r="J53" s="197"/>
      <c r="K53" s="199"/>
      <c r="L53" s="200"/>
      <c r="M53" s="214" t="e">
        <f t="shared" si="4"/>
        <v>#DIV/0!</v>
      </c>
      <c r="N53" s="201"/>
      <c r="O53" s="201"/>
      <c r="P53" s="217" t="e">
        <f t="shared" si="5"/>
        <v>#DIV/0!</v>
      </c>
      <c r="Q53" s="201"/>
      <c r="R53" s="201"/>
      <c r="S53" s="217" t="e">
        <f t="shared" si="6"/>
        <v>#DIV/0!</v>
      </c>
      <c r="T53" s="220"/>
      <c r="U53" s="220"/>
    </row>
    <row r="54" spans="1:24" ht="15" customHeight="1">
      <c r="A54" s="188" t="s">
        <v>48</v>
      </c>
      <c r="B54" s="189">
        <v>26</v>
      </c>
      <c r="C54" s="206">
        <f>N54+Q54+T54</f>
        <v>0</v>
      </c>
      <c r="D54" s="208" t="e">
        <f t="shared" si="1"/>
        <v>#DIV/0!</v>
      </c>
      <c r="E54" s="206" t="e">
        <f>(O54+R54)/(N54+Q54)</f>
        <v>#DIV/0!</v>
      </c>
      <c r="F54" s="204"/>
      <c r="G54" s="210" t="e">
        <f t="shared" si="2"/>
        <v>#DIV/0!</v>
      </c>
      <c r="H54" s="205" t="e">
        <f t="shared" si="3"/>
        <v>#DIV/0!</v>
      </c>
      <c r="I54" s="191"/>
      <c r="J54" s="190"/>
      <c r="K54" s="192"/>
      <c r="L54" s="193"/>
      <c r="M54" s="213" t="e">
        <f t="shared" si="4"/>
        <v>#DIV/0!</v>
      </c>
      <c r="N54" s="194"/>
      <c r="O54" s="194"/>
      <c r="P54" s="216" t="e">
        <f t="shared" si="5"/>
        <v>#DIV/0!</v>
      </c>
      <c r="Q54" s="194"/>
      <c r="R54" s="194"/>
      <c r="S54" s="216" t="e">
        <f t="shared" si="6"/>
        <v>#DIV/0!</v>
      </c>
      <c r="T54" s="219"/>
      <c r="U54" s="219"/>
    </row>
    <row r="55" spans="1:24" ht="15" customHeight="1">
      <c r="A55" s="188" t="s">
        <v>49</v>
      </c>
      <c r="B55" s="189">
        <v>27</v>
      </c>
      <c r="C55" s="206">
        <f>N55+Q55+T55</f>
        <v>0</v>
      </c>
      <c r="D55" s="208" t="e">
        <f t="shared" si="1"/>
        <v>#DIV/0!</v>
      </c>
      <c r="E55" s="206" t="e">
        <f>(O55+R55)/(N55+Q55)</f>
        <v>#DIV/0!</v>
      </c>
      <c r="F55" s="204"/>
      <c r="G55" s="210" t="e">
        <f t="shared" si="2"/>
        <v>#DIV/0!</v>
      </c>
      <c r="H55" s="205" t="e">
        <f t="shared" si="3"/>
        <v>#DIV/0!</v>
      </c>
      <c r="I55" s="191"/>
      <c r="J55" s="190"/>
      <c r="K55" s="192"/>
      <c r="L55" s="193"/>
      <c r="M55" s="213" t="e">
        <f t="shared" si="4"/>
        <v>#DIV/0!</v>
      </c>
      <c r="N55" s="194"/>
      <c r="O55" s="194"/>
      <c r="P55" s="216" t="e">
        <f t="shared" si="5"/>
        <v>#DIV/0!</v>
      </c>
      <c r="Q55" s="194"/>
      <c r="R55" s="194"/>
      <c r="S55" s="216" t="e">
        <f t="shared" si="6"/>
        <v>#DIV/0!</v>
      </c>
      <c r="T55" s="219"/>
      <c r="U55" s="219"/>
    </row>
    <row r="56" spans="1:24" ht="15" customHeight="1">
      <c r="A56" s="181" t="s">
        <v>50</v>
      </c>
      <c r="B56" s="182">
        <v>28</v>
      </c>
      <c r="C56" s="205">
        <f>N56+Q56+T56</f>
        <v>0</v>
      </c>
      <c r="D56" s="208" t="e">
        <f t="shared" si="1"/>
        <v>#DIV/0!</v>
      </c>
      <c r="E56" s="205" t="e">
        <f>(O56+R56)/(N56+Q56)</f>
        <v>#DIV/0!</v>
      </c>
      <c r="F56" s="183"/>
      <c r="G56" s="209" t="e">
        <f t="shared" si="2"/>
        <v>#DIV/0!</v>
      </c>
      <c r="H56" s="205" t="e">
        <f t="shared" si="3"/>
        <v>#DIV/0!</v>
      </c>
      <c r="I56" s="184"/>
      <c r="J56" s="183"/>
      <c r="K56" s="185"/>
      <c r="L56" s="186"/>
      <c r="M56" s="212" t="e">
        <f t="shared" si="4"/>
        <v>#DIV/0!</v>
      </c>
      <c r="N56" s="187"/>
      <c r="O56" s="187"/>
      <c r="P56" s="215" t="e">
        <f t="shared" si="5"/>
        <v>#DIV/0!</v>
      </c>
      <c r="Q56" s="187"/>
      <c r="R56" s="187"/>
      <c r="S56" s="215" t="e">
        <f t="shared" si="6"/>
        <v>#DIV/0!</v>
      </c>
      <c r="T56" s="218"/>
      <c r="U56" s="218"/>
    </row>
    <row r="57" spans="1:24" ht="15" customHeight="1">
      <c r="A57" s="181" t="s">
        <v>44</v>
      </c>
      <c r="B57" s="182">
        <v>29</v>
      </c>
      <c r="C57" s="205">
        <f>N57+Q57+T57</f>
        <v>0</v>
      </c>
      <c r="D57" s="208" t="e">
        <f t="shared" si="1"/>
        <v>#DIV/0!</v>
      </c>
      <c r="E57" s="205" t="e">
        <f>(O57+R57)/(N57+Q57)</f>
        <v>#DIV/0!</v>
      </c>
      <c r="F57" s="183"/>
      <c r="G57" s="209" t="e">
        <f t="shared" si="2"/>
        <v>#DIV/0!</v>
      </c>
      <c r="H57" s="205" t="e">
        <f t="shared" si="3"/>
        <v>#DIV/0!</v>
      </c>
      <c r="I57" s="184"/>
      <c r="J57" s="183"/>
      <c r="K57" s="185"/>
      <c r="L57" s="186"/>
      <c r="M57" s="212" t="e">
        <f t="shared" si="4"/>
        <v>#DIV/0!</v>
      </c>
      <c r="N57" s="187"/>
      <c r="O57" s="187"/>
      <c r="P57" s="215" t="e">
        <f t="shared" si="5"/>
        <v>#DIV/0!</v>
      </c>
      <c r="Q57" s="187"/>
      <c r="R57" s="187"/>
      <c r="S57" s="215" t="e">
        <f t="shared" si="6"/>
        <v>#DIV/0!</v>
      </c>
      <c r="T57" s="218"/>
      <c r="U57" s="218"/>
    </row>
    <row r="58" spans="1:24" ht="15" customHeight="1">
      <c r="A58" s="188" t="s">
        <v>45</v>
      </c>
      <c r="B58" s="189">
        <v>30</v>
      </c>
      <c r="C58" s="206">
        <f>N58+Q58+T58</f>
        <v>0</v>
      </c>
      <c r="D58" s="208" t="e">
        <f t="shared" si="1"/>
        <v>#DIV/0!</v>
      </c>
      <c r="E58" s="206" t="e">
        <f>(O58+R58)/(N58+Q58)</f>
        <v>#DIV/0!</v>
      </c>
      <c r="F58" s="190"/>
      <c r="G58" s="210" t="e">
        <f t="shared" si="2"/>
        <v>#DIV/0!</v>
      </c>
      <c r="H58" s="205" t="e">
        <f t="shared" si="3"/>
        <v>#DIV/0!</v>
      </c>
      <c r="I58" s="191"/>
      <c r="J58" s="190"/>
      <c r="K58" s="192"/>
      <c r="L58" s="193"/>
      <c r="M58" s="213" t="e">
        <f t="shared" si="4"/>
        <v>#DIV/0!</v>
      </c>
      <c r="N58" s="194"/>
      <c r="O58" s="194"/>
      <c r="P58" s="216" t="e">
        <f t="shared" si="5"/>
        <v>#DIV/0!</v>
      </c>
      <c r="Q58" s="194"/>
      <c r="R58" s="194"/>
      <c r="S58" s="216" t="e">
        <f t="shared" si="6"/>
        <v>#DIV/0!</v>
      </c>
      <c r="T58" s="219"/>
      <c r="U58" s="219"/>
    </row>
    <row r="59" spans="1:24" ht="15" customHeight="1">
      <c r="A59" s="160"/>
      <c r="B59" s="173"/>
      <c r="C59" s="174"/>
      <c r="D59" s="178"/>
      <c r="E59" s="174"/>
      <c r="F59" s="161"/>
      <c r="G59" s="175"/>
      <c r="H59" s="172"/>
      <c r="I59" s="176"/>
      <c r="J59" s="161"/>
      <c r="K59" s="162"/>
      <c r="L59" s="163"/>
      <c r="M59" s="164"/>
      <c r="N59" s="177"/>
      <c r="P59" s="165"/>
      <c r="Q59" s="165"/>
      <c r="R59" s="165"/>
      <c r="S59" s="165"/>
      <c r="T59" s="165"/>
      <c r="U59" s="165"/>
    </row>
    <row r="60" spans="1:24" ht="15" customHeight="1"/>
    <row r="61" spans="1:24" ht="15" customHeight="1">
      <c r="B61" s="171"/>
      <c r="C61" s="171"/>
      <c r="D61" s="166"/>
      <c r="E61" s="167"/>
      <c r="F61" s="166"/>
      <c r="G61" s="169"/>
      <c r="H61" s="167"/>
      <c r="I61" s="166"/>
      <c r="J61" s="166"/>
      <c r="K61" s="168"/>
      <c r="L61" s="162"/>
      <c r="M61" s="169"/>
      <c r="N61" s="167"/>
      <c r="O61" s="168"/>
      <c r="P61" s="171"/>
      <c r="Q61" s="169"/>
      <c r="R61" s="169"/>
      <c r="S61" s="170"/>
      <c r="T61" s="169"/>
      <c r="U61" s="169"/>
      <c r="V61" s="170"/>
      <c r="W61" s="171"/>
      <c r="X61" s="171"/>
    </row>
    <row r="62" spans="1:24" ht="15" customHeight="1">
      <c r="B62" s="171"/>
      <c r="C62" s="171"/>
      <c r="D62" s="166"/>
      <c r="E62" s="167"/>
      <c r="F62" s="166"/>
      <c r="G62" s="169"/>
      <c r="H62" s="167"/>
      <c r="I62" s="166"/>
      <c r="J62" s="166"/>
      <c r="K62" s="168"/>
      <c r="L62" s="162"/>
      <c r="M62" s="169"/>
      <c r="N62" s="167"/>
      <c r="O62" s="168"/>
      <c r="P62" s="171"/>
      <c r="Q62" s="169"/>
      <c r="R62" s="169"/>
      <c r="S62" s="170"/>
      <c r="T62" s="169"/>
      <c r="U62" s="169"/>
      <c r="V62" s="170"/>
      <c r="W62" s="171"/>
      <c r="X62" s="171"/>
    </row>
    <row r="63" spans="1:24" ht="15" customHeight="1">
      <c r="B63" s="171"/>
      <c r="C63" s="171"/>
      <c r="D63" s="166"/>
      <c r="E63" s="167"/>
      <c r="F63" s="166"/>
      <c r="G63" s="169"/>
      <c r="H63" s="167"/>
      <c r="I63" s="166"/>
      <c r="J63" s="166"/>
      <c r="K63" s="168"/>
      <c r="L63" s="162"/>
      <c r="M63" s="169"/>
      <c r="N63" s="167"/>
      <c r="O63" s="168"/>
      <c r="P63" s="171"/>
      <c r="Q63" s="169"/>
      <c r="R63" s="169"/>
      <c r="S63" s="170"/>
      <c r="T63" s="169"/>
      <c r="U63" s="169"/>
      <c r="V63" s="170"/>
      <c r="W63" s="171"/>
      <c r="X63" s="171"/>
    </row>
    <row r="64" spans="1:24" ht="15" customHeight="1">
      <c r="B64" s="171"/>
      <c r="C64" s="171"/>
      <c r="D64" s="166"/>
      <c r="E64" s="167"/>
      <c r="F64" s="166"/>
      <c r="G64" s="169"/>
      <c r="H64" s="167"/>
      <c r="I64" s="166"/>
      <c r="J64" s="166"/>
      <c r="K64" s="168"/>
      <c r="L64" s="162"/>
      <c r="M64" s="169"/>
      <c r="N64" s="167"/>
      <c r="O64" s="168"/>
      <c r="P64" s="171"/>
      <c r="Q64" s="169"/>
      <c r="R64" s="169"/>
      <c r="S64" s="170"/>
      <c r="T64" s="169"/>
      <c r="U64" s="169"/>
      <c r="V64" s="170"/>
      <c r="W64" s="171"/>
      <c r="X64" s="171"/>
    </row>
    <row r="65" spans="2:24" ht="15" customHeight="1">
      <c r="B65" s="171"/>
      <c r="C65" s="171"/>
      <c r="D65" s="166"/>
      <c r="E65" s="167"/>
      <c r="F65" s="166"/>
      <c r="G65" s="169"/>
      <c r="H65" s="167"/>
      <c r="I65" s="166"/>
      <c r="J65" s="166"/>
      <c r="K65" s="168"/>
      <c r="L65" s="162"/>
      <c r="M65" s="169"/>
      <c r="N65" s="167"/>
      <c r="O65" s="168"/>
      <c r="P65" s="171"/>
      <c r="Q65" s="169"/>
      <c r="R65" s="169"/>
      <c r="S65" s="170"/>
      <c r="T65" s="169"/>
      <c r="U65" s="169"/>
      <c r="V65" s="170"/>
      <c r="W65" s="171"/>
      <c r="X65" s="171"/>
    </row>
    <row r="66" spans="2:24" ht="15" customHeight="1">
      <c r="B66" s="171"/>
      <c r="C66" s="171"/>
      <c r="D66" s="166"/>
      <c r="E66" s="167"/>
      <c r="F66" s="166"/>
      <c r="G66" s="169"/>
      <c r="H66" s="167"/>
      <c r="I66" s="166"/>
      <c r="J66" s="166"/>
      <c r="K66" s="168"/>
      <c r="L66" s="162"/>
      <c r="M66" s="169"/>
      <c r="N66" s="167"/>
      <c r="O66" s="168"/>
      <c r="P66" s="171"/>
      <c r="Q66" s="169"/>
      <c r="R66" s="169"/>
      <c r="S66" s="170"/>
      <c r="T66" s="169"/>
      <c r="U66" s="169"/>
      <c r="V66" s="170"/>
      <c r="W66" s="171"/>
      <c r="X66" s="171"/>
    </row>
    <row r="67" spans="2:24" ht="15" customHeight="1">
      <c r="B67" s="171"/>
      <c r="C67" s="171"/>
      <c r="D67" s="166"/>
      <c r="E67" s="167"/>
      <c r="F67" s="166"/>
      <c r="G67" s="169"/>
      <c r="H67" s="167"/>
      <c r="I67" s="166"/>
      <c r="J67" s="166"/>
      <c r="K67" s="168"/>
      <c r="L67" s="162"/>
      <c r="M67" s="169"/>
      <c r="N67" s="167"/>
      <c r="O67" s="168"/>
      <c r="P67" s="171"/>
      <c r="Q67" s="169"/>
      <c r="R67" s="169"/>
      <c r="S67" s="170"/>
      <c r="T67" s="169"/>
      <c r="U67" s="169"/>
      <c r="V67" s="170"/>
      <c r="W67" s="171"/>
      <c r="X67" s="171"/>
    </row>
    <row r="68" spans="2:24" ht="15" customHeight="1">
      <c r="B68" s="171"/>
      <c r="C68" s="171"/>
      <c r="D68" s="166"/>
      <c r="E68" s="167"/>
      <c r="F68" s="166"/>
      <c r="G68" s="169"/>
      <c r="H68" s="167"/>
      <c r="I68" s="166"/>
      <c r="J68" s="166"/>
      <c r="K68" s="168"/>
      <c r="L68" s="162"/>
      <c r="M68" s="169"/>
      <c r="N68" s="167"/>
      <c r="O68" s="168"/>
      <c r="P68" s="171"/>
      <c r="Q68" s="169"/>
      <c r="R68" s="169"/>
      <c r="S68" s="170"/>
      <c r="T68" s="169"/>
      <c r="U68" s="169"/>
      <c r="V68" s="170"/>
      <c r="W68" s="171"/>
      <c r="X68" s="171"/>
    </row>
    <row r="69" spans="2:24" ht="15" customHeight="1">
      <c r="B69" s="171"/>
      <c r="C69" s="171"/>
      <c r="D69" s="166"/>
      <c r="E69" s="167"/>
      <c r="F69" s="166"/>
      <c r="G69" s="169"/>
      <c r="H69" s="167"/>
      <c r="I69" s="166"/>
      <c r="J69" s="166"/>
      <c r="K69" s="168"/>
      <c r="L69" s="162"/>
      <c r="M69" s="169"/>
      <c r="N69" s="167"/>
      <c r="O69" s="168"/>
      <c r="P69" s="171"/>
      <c r="Q69" s="169"/>
      <c r="R69" s="169"/>
      <c r="S69" s="170"/>
      <c r="T69" s="169"/>
      <c r="U69" s="169"/>
      <c r="V69" s="170"/>
      <c r="W69" s="171"/>
      <c r="X69" s="171"/>
    </row>
    <row r="70" spans="2:24" ht="15" customHeight="1">
      <c r="B70" s="171"/>
      <c r="C70" s="171"/>
      <c r="D70" s="166"/>
      <c r="E70" s="167"/>
      <c r="F70" s="166"/>
      <c r="G70" s="169"/>
      <c r="H70" s="167"/>
      <c r="I70" s="166"/>
      <c r="J70" s="166"/>
      <c r="K70" s="168"/>
      <c r="L70" s="162"/>
      <c r="M70" s="169"/>
      <c r="N70" s="167"/>
      <c r="O70" s="168"/>
      <c r="P70" s="171"/>
      <c r="Q70" s="169"/>
      <c r="R70" s="169"/>
      <c r="S70" s="170"/>
      <c r="T70" s="169"/>
      <c r="U70" s="169"/>
      <c r="V70" s="170"/>
      <c r="W70" s="171"/>
      <c r="X70" s="171"/>
    </row>
    <row r="71" spans="2:24" ht="15" customHeight="1">
      <c r="B71" s="171"/>
      <c r="C71" s="171"/>
      <c r="D71" s="166"/>
      <c r="E71" s="167"/>
      <c r="F71" s="166"/>
      <c r="G71" s="169"/>
      <c r="H71" s="167"/>
      <c r="I71" s="166"/>
      <c r="J71" s="166"/>
      <c r="K71" s="168"/>
      <c r="L71" s="162"/>
      <c r="M71" s="169"/>
      <c r="N71" s="167"/>
      <c r="O71" s="168"/>
      <c r="P71" s="171"/>
      <c r="Q71" s="169"/>
      <c r="R71" s="169"/>
      <c r="S71" s="170"/>
      <c r="T71" s="169"/>
      <c r="U71" s="169"/>
      <c r="V71" s="170"/>
      <c r="W71" s="171"/>
      <c r="X71" s="171"/>
    </row>
    <row r="72" spans="2:24" ht="15" customHeight="1">
      <c r="B72" s="171"/>
      <c r="C72" s="171"/>
      <c r="D72" s="166"/>
      <c r="E72" s="167"/>
      <c r="F72" s="166"/>
      <c r="G72" s="169"/>
      <c r="H72" s="167"/>
      <c r="I72" s="166"/>
      <c r="J72" s="166"/>
      <c r="K72" s="168"/>
      <c r="L72" s="162"/>
      <c r="M72" s="169"/>
      <c r="N72" s="167"/>
      <c r="O72" s="168"/>
      <c r="P72" s="171"/>
      <c r="Q72" s="169"/>
      <c r="R72" s="169"/>
      <c r="S72" s="170"/>
      <c r="T72" s="169"/>
      <c r="U72" s="169"/>
      <c r="V72" s="170"/>
      <c r="W72" s="171"/>
      <c r="X72" s="171"/>
    </row>
    <row r="73" spans="2:24" ht="15" customHeight="1">
      <c r="B73" s="171"/>
      <c r="C73" s="171"/>
      <c r="D73" s="166"/>
      <c r="E73" s="167"/>
      <c r="F73" s="166"/>
      <c r="G73" s="169"/>
      <c r="H73" s="167"/>
      <c r="I73" s="166"/>
      <c r="J73" s="166"/>
      <c r="K73" s="168"/>
      <c r="L73" s="162"/>
      <c r="M73" s="169"/>
      <c r="N73" s="167"/>
      <c r="O73" s="168"/>
      <c r="P73" s="171"/>
      <c r="Q73" s="169"/>
      <c r="R73" s="169"/>
      <c r="S73" s="170"/>
      <c r="T73" s="169"/>
      <c r="U73" s="169"/>
      <c r="V73" s="170"/>
      <c r="W73" s="171"/>
      <c r="X73" s="171"/>
    </row>
    <row r="74" spans="2:24" ht="15" customHeight="1">
      <c r="B74" s="171"/>
      <c r="C74" s="171"/>
      <c r="D74" s="166"/>
      <c r="E74" s="167"/>
      <c r="F74" s="166"/>
      <c r="G74" s="169"/>
      <c r="H74" s="167"/>
      <c r="I74" s="166"/>
      <c r="J74" s="166"/>
      <c r="K74" s="168"/>
      <c r="L74" s="162"/>
      <c r="M74" s="169"/>
      <c r="N74" s="167"/>
      <c r="O74" s="168"/>
      <c r="P74" s="171"/>
      <c r="Q74" s="169"/>
      <c r="R74" s="169"/>
      <c r="S74" s="170"/>
      <c r="T74" s="169"/>
      <c r="U74" s="169"/>
      <c r="V74" s="170"/>
      <c r="W74" s="171"/>
      <c r="X74" s="171"/>
    </row>
    <row r="75" spans="2:24" ht="15" customHeight="1">
      <c r="B75" s="171"/>
      <c r="C75" s="171"/>
      <c r="D75" s="166"/>
      <c r="E75" s="167"/>
      <c r="F75" s="166"/>
      <c r="G75" s="169"/>
      <c r="H75" s="167"/>
      <c r="I75" s="166"/>
      <c r="J75" s="166"/>
      <c r="K75" s="168"/>
      <c r="L75" s="162"/>
      <c r="M75" s="169"/>
      <c r="N75" s="167"/>
      <c r="O75" s="168"/>
      <c r="P75" s="171"/>
      <c r="Q75" s="169"/>
      <c r="R75" s="169"/>
      <c r="S75" s="170"/>
      <c r="T75" s="169"/>
      <c r="U75" s="169"/>
      <c r="V75" s="170"/>
      <c r="W75" s="171"/>
      <c r="X75" s="171"/>
    </row>
    <row r="76" spans="2:24" ht="15" customHeight="1">
      <c r="B76" s="171"/>
      <c r="C76" s="171"/>
      <c r="D76" s="166"/>
      <c r="E76" s="167"/>
      <c r="F76" s="166"/>
      <c r="G76" s="169"/>
      <c r="H76" s="167"/>
      <c r="I76" s="166"/>
      <c r="J76" s="166"/>
      <c r="K76" s="168"/>
      <c r="L76" s="162"/>
      <c r="M76" s="169"/>
      <c r="N76" s="167"/>
      <c r="O76" s="168"/>
      <c r="P76" s="171"/>
      <c r="Q76" s="169"/>
      <c r="R76" s="169"/>
      <c r="S76" s="170"/>
      <c r="T76" s="169"/>
      <c r="U76" s="169"/>
      <c r="V76" s="170"/>
      <c r="W76" s="171"/>
      <c r="X76" s="171"/>
    </row>
    <row r="77" spans="2:24" ht="15" customHeight="1">
      <c r="B77" s="171"/>
      <c r="C77" s="171"/>
      <c r="D77" s="166"/>
      <c r="E77" s="167"/>
      <c r="F77" s="166"/>
      <c r="G77" s="169"/>
      <c r="H77" s="167"/>
      <c r="I77" s="166"/>
      <c r="J77" s="166"/>
      <c r="K77" s="168"/>
      <c r="L77" s="162"/>
      <c r="M77" s="169"/>
      <c r="N77" s="167"/>
      <c r="O77" s="168"/>
      <c r="P77" s="171"/>
      <c r="Q77" s="169"/>
      <c r="R77" s="169"/>
      <c r="S77" s="170"/>
      <c r="T77" s="169"/>
      <c r="U77" s="169"/>
      <c r="V77" s="170"/>
      <c r="W77" s="171"/>
      <c r="X77" s="171"/>
    </row>
    <row r="78" spans="2:24" ht="15" customHeight="1">
      <c r="B78" s="171"/>
      <c r="C78" s="171"/>
      <c r="D78" s="166"/>
      <c r="E78" s="167"/>
      <c r="F78" s="166"/>
      <c r="G78" s="169"/>
      <c r="H78" s="167"/>
      <c r="I78" s="166"/>
      <c r="J78" s="166"/>
      <c r="K78" s="168"/>
      <c r="L78" s="162"/>
      <c r="M78" s="169"/>
      <c r="N78" s="167"/>
      <c r="O78" s="168"/>
      <c r="P78" s="171"/>
      <c r="Q78" s="169"/>
      <c r="R78" s="169"/>
      <c r="S78" s="170"/>
      <c r="T78" s="169"/>
      <c r="U78" s="169"/>
      <c r="V78" s="170"/>
      <c r="W78" s="171"/>
      <c r="X78" s="171"/>
    </row>
    <row r="79" spans="2:24" ht="15" customHeight="1">
      <c r="B79" s="171"/>
      <c r="C79" s="171"/>
      <c r="D79" s="166"/>
      <c r="E79" s="167"/>
      <c r="F79" s="166"/>
      <c r="G79" s="169"/>
      <c r="H79" s="167"/>
      <c r="I79" s="166"/>
      <c r="J79" s="166"/>
      <c r="K79" s="168"/>
      <c r="L79" s="162"/>
      <c r="M79" s="169"/>
      <c r="N79" s="167"/>
      <c r="O79" s="168"/>
      <c r="P79" s="171"/>
      <c r="Q79" s="169"/>
      <c r="R79" s="169"/>
      <c r="S79" s="170"/>
      <c r="T79" s="169"/>
      <c r="U79" s="169"/>
      <c r="V79" s="170"/>
      <c r="W79" s="171"/>
      <c r="X79" s="171"/>
    </row>
    <row r="80" spans="2:24" ht="15" customHeight="1">
      <c r="B80" s="171"/>
      <c r="C80" s="171"/>
      <c r="D80" s="166"/>
      <c r="E80" s="167"/>
      <c r="F80" s="166"/>
      <c r="G80" s="169"/>
      <c r="H80" s="167"/>
      <c r="I80" s="166"/>
      <c r="J80" s="166"/>
      <c r="K80" s="168"/>
      <c r="L80" s="162"/>
      <c r="M80" s="169"/>
      <c r="N80" s="167"/>
      <c r="O80" s="168"/>
      <c r="P80" s="171"/>
      <c r="Q80" s="169"/>
      <c r="R80" s="169"/>
      <c r="S80" s="170"/>
      <c r="T80" s="169"/>
      <c r="U80" s="169"/>
      <c r="V80" s="170"/>
      <c r="W80" s="171"/>
      <c r="X80" s="171"/>
    </row>
    <row r="81" spans="2:24" ht="15" customHeight="1">
      <c r="B81" s="171"/>
      <c r="C81" s="171"/>
      <c r="D81" s="166"/>
      <c r="E81" s="167"/>
      <c r="F81" s="166"/>
      <c r="G81" s="169"/>
      <c r="H81" s="167"/>
      <c r="I81" s="166"/>
      <c r="J81" s="166"/>
      <c r="K81" s="168"/>
      <c r="L81" s="162"/>
      <c r="M81" s="169"/>
      <c r="N81" s="167"/>
      <c r="O81" s="168"/>
      <c r="P81" s="171"/>
      <c r="Q81" s="169"/>
      <c r="R81" s="169"/>
      <c r="S81" s="170"/>
      <c r="T81" s="169"/>
      <c r="U81" s="169"/>
      <c r="V81" s="170"/>
      <c r="W81" s="171"/>
      <c r="X81" s="171"/>
    </row>
    <row r="82" spans="2:24" ht="15" customHeight="1">
      <c r="B82" s="171"/>
      <c r="C82" s="171"/>
      <c r="D82" s="166"/>
      <c r="E82" s="167"/>
      <c r="F82" s="166"/>
      <c r="G82" s="169"/>
      <c r="H82" s="167"/>
      <c r="I82" s="166"/>
      <c r="J82" s="166"/>
      <c r="K82" s="168"/>
      <c r="L82" s="162"/>
      <c r="M82" s="169"/>
      <c r="N82" s="167"/>
      <c r="O82" s="168"/>
      <c r="P82" s="171"/>
      <c r="Q82" s="169"/>
      <c r="R82" s="169"/>
      <c r="S82" s="170"/>
      <c r="T82" s="169"/>
      <c r="U82" s="169"/>
      <c r="V82" s="170"/>
      <c r="W82" s="171"/>
      <c r="X82" s="171"/>
    </row>
    <row r="83" spans="2:24" ht="15" customHeight="1">
      <c r="B83" s="171"/>
      <c r="C83" s="171"/>
      <c r="D83" s="166"/>
      <c r="E83" s="167"/>
      <c r="F83" s="166"/>
      <c r="G83" s="169"/>
      <c r="H83" s="167"/>
      <c r="I83" s="166"/>
      <c r="J83" s="166"/>
      <c r="K83" s="168"/>
      <c r="L83" s="162"/>
      <c r="M83" s="169"/>
      <c r="N83" s="167"/>
      <c r="O83" s="168"/>
      <c r="P83" s="171"/>
      <c r="Q83" s="169"/>
      <c r="R83" s="169"/>
      <c r="S83" s="170"/>
      <c r="T83" s="169"/>
      <c r="U83" s="169"/>
      <c r="V83" s="170"/>
      <c r="W83" s="171"/>
      <c r="X83" s="171"/>
    </row>
    <row r="84" spans="2:24" ht="15" customHeight="1">
      <c r="B84" s="171"/>
      <c r="C84" s="171"/>
      <c r="D84" s="166"/>
      <c r="E84" s="167"/>
      <c r="F84" s="166"/>
      <c r="G84" s="169"/>
      <c r="H84" s="167"/>
      <c r="I84" s="166"/>
      <c r="J84" s="166"/>
      <c r="K84" s="168"/>
      <c r="L84" s="162"/>
      <c r="M84" s="169"/>
      <c r="N84" s="167"/>
      <c r="O84" s="168"/>
      <c r="P84" s="171"/>
      <c r="Q84" s="169"/>
      <c r="R84" s="169"/>
      <c r="S84" s="170"/>
      <c r="T84" s="169"/>
      <c r="U84" s="169"/>
      <c r="V84" s="170"/>
      <c r="W84" s="171"/>
      <c r="X84" s="171"/>
    </row>
    <row r="85" spans="2:24" ht="15" customHeight="1">
      <c r="B85" s="171"/>
      <c r="C85" s="171"/>
      <c r="D85" s="166"/>
      <c r="E85" s="167"/>
      <c r="F85" s="166"/>
      <c r="G85" s="169"/>
      <c r="H85" s="167"/>
      <c r="I85" s="166"/>
      <c r="J85" s="166"/>
      <c r="K85" s="168"/>
      <c r="L85" s="162"/>
      <c r="M85" s="169"/>
      <c r="N85" s="167"/>
      <c r="O85" s="168"/>
      <c r="P85" s="171"/>
      <c r="Q85" s="169"/>
      <c r="R85" s="169"/>
      <c r="S85" s="170"/>
      <c r="T85" s="169"/>
      <c r="U85" s="169"/>
      <c r="V85" s="170"/>
      <c r="W85" s="171"/>
      <c r="X85" s="171"/>
    </row>
    <row r="86" spans="2:24" ht="15" customHeight="1">
      <c r="B86" s="171"/>
      <c r="C86" s="171"/>
      <c r="D86" s="166"/>
      <c r="E86" s="167"/>
      <c r="F86" s="166"/>
      <c r="G86" s="169"/>
      <c r="H86" s="167"/>
      <c r="I86" s="166"/>
      <c r="J86" s="166"/>
      <c r="K86" s="168"/>
      <c r="L86" s="162"/>
      <c r="M86" s="169"/>
      <c r="N86" s="167"/>
      <c r="O86" s="168"/>
      <c r="P86" s="171"/>
      <c r="Q86" s="169"/>
      <c r="R86" s="169"/>
      <c r="S86" s="170"/>
      <c r="T86" s="169"/>
      <c r="U86" s="169"/>
      <c r="V86" s="170"/>
      <c r="W86" s="171"/>
      <c r="X86" s="171"/>
    </row>
    <row r="87" spans="2:24" ht="15" customHeight="1">
      <c r="B87" s="171"/>
      <c r="C87" s="171"/>
      <c r="D87" s="166"/>
      <c r="E87" s="167"/>
      <c r="F87" s="166"/>
      <c r="G87" s="169"/>
      <c r="H87" s="167"/>
      <c r="I87" s="166"/>
      <c r="J87" s="166"/>
      <c r="K87" s="168"/>
      <c r="L87" s="162"/>
      <c r="M87" s="169"/>
      <c r="N87" s="167"/>
      <c r="O87" s="168"/>
      <c r="P87" s="171"/>
      <c r="Q87" s="169"/>
      <c r="R87" s="169"/>
      <c r="S87" s="170"/>
      <c r="T87" s="169"/>
      <c r="U87" s="169"/>
      <c r="V87" s="170"/>
      <c r="W87" s="171"/>
      <c r="X87" s="171"/>
    </row>
    <row r="88" spans="2:24" ht="15" customHeight="1">
      <c r="B88" s="171"/>
      <c r="C88" s="171"/>
      <c r="D88" s="166"/>
      <c r="E88" s="167"/>
      <c r="F88" s="166"/>
      <c r="G88" s="169"/>
      <c r="H88" s="167"/>
      <c r="I88" s="166"/>
      <c r="J88" s="166"/>
      <c r="K88" s="168"/>
      <c r="L88" s="162"/>
      <c r="M88" s="169"/>
      <c r="N88" s="167"/>
      <c r="O88" s="168"/>
      <c r="P88" s="171"/>
      <c r="Q88" s="169"/>
      <c r="R88" s="169"/>
      <c r="S88" s="170"/>
      <c r="T88" s="169"/>
      <c r="U88" s="169"/>
      <c r="V88" s="170"/>
      <c r="W88" s="171"/>
      <c r="X88" s="171"/>
    </row>
    <row r="89" spans="2:24" ht="15" customHeight="1">
      <c r="B89" s="171"/>
      <c r="C89" s="171"/>
      <c r="D89" s="166"/>
      <c r="E89" s="167"/>
      <c r="F89" s="166"/>
      <c r="G89" s="169"/>
      <c r="H89" s="167"/>
      <c r="I89" s="166"/>
      <c r="J89" s="166"/>
      <c r="K89" s="168"/>
      <c r="L89" s="162"/>
      <c r="M89" s="169"/>
      <c r="N89" s="167"/>
      <c r="O89" s="168"/>
      <c r="P89" s="171"/>
      <c r="Q89" s="169"/>
      <c r="R89" s="169"/>
      <c r="S89" s="170"/>
      <c r="T89" s="169"/>
      <c r="U89" s="169"/>
      <c r="V89" s="170"/>
      <c r="W89" s="171"/>
      <c r="X89" s="171"/>
    </row>
    <row r="90" spans="2:24" ht="15" customHeight="1">
      <c r="B90" s="171"/>
      <c r="C90" s="171"/>
      <c r="D90" s="166"/>
      <c r="E90" s="167"/>
      <c r="F90" s="166"/>
      <c r="G90" s="169"/>
      <c r="H90" s="167"/>
      <c r="I90" s="166"/>
      <c r="J90" s="166"/>
      <c r="K90" s="168"/>
      <c r="L90" s="162"/>
      <c r="M90" s="169"/>
      <c r="N90" s="167"/>
      <c r="O90" s="168"/>
      <c r="P90" s="171"/>
      <c r="Q90" s="169"/>
      <c r="R90" s="169"/>
      <c r="S90" s="170"/>
      <c r="T90" s="169"/>
      <c r="U90" s="169"/>
      <c r="V90" s="170"/>
      <c r="W90" s="171"/>
      <c r="X90" s="171"/>
    </row>
    <row r="91" spans="2:24" ht="15" customHeight="1">
      <c r="B91" s="171"/>
      <c r="C91" s="171"/>
      <c r="D91" s="166"/>
      <c r="E91" s="167"/>
      <c r="F91" s="166"/>
      <c r="G91" s="169"/>
      <c r="H91" s="167"/>
      <c r="I91" s="166"/>
      <c r="J91" s="166"/>
      <c r="K91" s="168"/>
      <c r="L91" s="162"/>
      <c r="M91" s="169"/>
      <c r="N91" s="167"/>
      <c r="O91" s="168"/>
      <c r="P91" s="171"/>
      <c r="Q91" s="169"/>
      <c r="R91" s="169"/>
      <c r="S91" s="170"/>
      <c r="T91" s="169"/>
      <c r="U91" s="169"/>
      <c r="V91" s="170"/>
      <c r="W91" s="171"/>
      <c r="X91" s="171"/>
    </row>
    <row r="92" spans="2:24" ht="15" customHeight="1">
      <c r="B92" s="171"/>
      <c r="C92" s="171"/>
      <c r="D92" s="166"/>
      <c r="E92" s="167"/>
      <c r="F92" s="166"/>
      <c r="G92" s="169"/>
      <c r="H92" s="167"/>
      <c r="I92" s="166"/>
      <c r="J92" s="166"/>
      <c r="K92" s="168"/>
      <c r="L92" s="162"/>
      <c r="M92" s="169"/>
      <c r="N92" s="167"/>
      <c r="O92" s="168"/>
      <c r="P92" s="171"/>
      <c r="Q92" s="169"/>
      <c r="R92" s="169"/>
      <c r="S92" s="170"/>
      <c r="T92" s="169"/>
      <c r="U92" s="169"/>
      <c r="V92" s="170"/>
      <c r="W92" s="171"/>
      <c r="X92" s="171"/>
    </row>
    <row r="93" spans="2:24" ht="15" customHeight="1">
      <c r="B93" s="171"/>
      <c r="C93" s="171"/>
      <c r="D93" s="166"/>
      <c r="E93" s="167"/>
      <c r="F93" s="166"/>
      <c r="G93" s="169"/>
      <c r="H93" s="167"/>
      <c r="I93" s="166"/>
      <c r="J93" s="166"/>
      <c r="K93" s="168"/>
      <c r="L93" s="162"/>
      <c r="M93" s="169"/>
      <c r="N93" s="167"/>
      <c r="O93" s="168"/>
      <c r="P93" s="171"/>
      <c r="Q93" s="169"/>
      <c r="R93" s="169"/>
      <c r="S93" s="170"/>
      <c r="T93" s="169"/>
      <c r="U93" s="169"/>
      <c r="V93" s="170"/>
      <c r="W93" s="171"/>
      <c r="X93" s="171"/>
    </row>
    <row r="94" spans="2:24" ht="15" customHeight="1">
      <c r="B94" s="171"/>
      <c r="C94" s="171"/>
      <c r="D94" s="166"/>
      <c r="E94" s="167"/>
      <c r="F94" s="166"/>
      <c r="G94" s="169"/>
      <c r="H94" s="167"/>
      <c r="I94" s="166"/>
      <c r="J94" s="166"/>
      <c r="K94" s="168"/>
      <c r="L94" s="162"/>
      <c r="M94" s="169"/>
      <c r="N94" s="167"/>
      <c r="O94" s="168"/>
      <c r="P94" s="171"/>
      <c r="Q94" s="169"/>
      <c r="R94" s="169"/>
      <c r="S94" s="170"/>
      <c r="T94" s="169"/>
      <c r="U94" s="169"/>
      <c r="V94" s="170"/>
      <c r="W94" s="171"/>
      <c r="X94" s="171"/>
    </row>
    <row r="95" spans="2:24" ht="15" customHeight="1">
      <c r="B95" s="171"/>
      <c r="C95" s="171"/>
      <c r="D95" s="166"/>
      <c r="E95" s="167"/>
      <c r="F95" s="166"/>
      <c r="G95" s="169"/>
      <c r="H95" s="167"/>
      <c r="I95" s="166"/>
      <c r="J95" s="166"/>
      <c r="K95" s="168"/>
      <c r="L95" s="162"/>
      <c r="M95" s="169"/>
      <c r="N95" s="167"/>
      <c r="O95" s="168"/>
      <c r="P95" s="171"/>
      <c r="Q95" s="169"/>
      <c r="R95" s="169"/>
      <c r="S95" s="170"/>
      <c r="T95" s="169"/>
      <c r="U95" s="169"/>
      <c r="V95" s="170"/>
      <c r="W95" s="171"/>
      <c r="X95" s="171"/>
    </row>
    <row r="96" spans="2:24" ht="15" customHeight="1">
      <c r="B96" s="171"/>
      <c r="C96" s="171"/>
      <c r="D96" s="166"/>
      <c r="E96" s="167"/>
      <c r="F96" s="166"/>
      <c r="G96" s="169"/>
      <c r="H96" s="167"/>
      <c r="I96" s="166"/>
      <c r="J96" s="166"/>
      <c r="K96" s="168"/>
      <c r="L96" s="162"/>
      <c r="M96" s="169"/>
      <c r="N96" s="167"/>
      <c r="O96" s="168"/>
      <c r="P96" s="171"/>
      <c r="Q96" s="169"/>
      <c r="R96" s="169"/>
      <c r="S96" s="170"/>
      <c r="T96" s="169"/>
      <c r="U96" s="169"/>
      <c r="V96" s="170"/>
      <c r="W96" s="171"/>
      <c r="X96" s="171"/>
    </row>
    <row r="97" spans="2:24" ht="15" customHeight="1">
      <c r="B97" s="171"/>
      <c r="C97" s="171"/>
      <c r="D97" s="166"/>
      <c r="E97" s="167"/>
      <c r="F97" s="166"/>
      <c r="G97" s="169"/>
      <c r="H97" s="167"/>
      <c r="I97" s="166"/>
      <c r="J97" s="166"/>
      <c r="K97" s="168"/>
      <c r="L97" s="162"/>
      <c r="M97" s="169"/>
      <c r="N97" s="167"/>
      <c r="O97" s="168"/>
      <c r="P97" s="171"/>
      <c r="Q97" s="169"/>
      <c r="R97" s="169"/>
      <c r="S97" s="170"/>
      <c r="T97" s="169"/>
      <c r="U97" s="169"/>
      <c r="V97" s="170"/>
      <c r="W97" s="171"/>
      <c r="X97" s="171"/>
    </row>
    <row r="98" spans="2:24" ht="15" customHeight="1">
      <c r="B98" s="171"/>
      <c r="C98" s="171"/>
      <c r="D98" s="166"/>
      <c r="E98" s="167"/>
      <c r="F98" s="166"/>
      <c r="G98" s="169"/>
      <c r="H98" s="167"/>
      <c r="I98" s="166"/>
      <c r="J98" s="166"/>
      <c r="K98" s="168"/>
      <c r="L98" s="162"/>
      <c r="M98" s="169"/>
      <c r="N98" s="167"/>
      <c r="O98" s="168"/>
      <c r="P98" s="171"/>
      <c r="Q98" s="169"/>
      <c r="R98" s="169"/>
      <c r="S98" s="170"/>
      <c r="T98" s="169"/>
      <c r="U98" s="169"/>
      <c r="V98" s="170"/>
      <c r="W98" s="171"/>
      <c r="X98" s="171"/>
    </row>
    <row r="99" spans="2:24" ht="15" customHeight="1">
      <c r="B99" s="171"/>
      <c r="C99" s="171"/>
      <c r="D99" s="166"/>
      <c r="E99" s="167"/>
      <c r="F99" s="166"/>
      <c r="G99" s="169"/>
      <c r="H99" s="167"/>
      <c r="I99" s="166"/>
      <c r="J99" s="166"/>
      <c r="K99" s="168"/>
      <c r="L99" s="162"/>
      <c r="M99" s="169"/>
      <c r="N99" s="167"/>
      <c r="O99" s="168"/>
      <c r="P99" s="171"/>
      <c r="Q99" s="169"/>
      <c r="R99" s="169"/>
      <c r="S99" s="170"/>
      <c r="T99" s="169"/>
      <c r="U99" s="169"/>
      <c r="V99" s="170"/>
      <c r="W99" s="171"/>
      <c r="X99" s="171"/>
    </row>
    <row r="100" spans="2:24" ht="15" customHeight="1">
      <c r="B100" s="171"/>
      <c r="C100" s="171"/>
      <c r="D100" s="166"/>
      <c r="E100" s="167"/>
      <c r="F100" s="166"/>
      <c r="G100" s="169"/>
      <c r="H100" s="167"/>
      <c r="I100" s="166"/>
      <c r="J100" s="166"/>
      <c r="K100" s="168"/>
      <c r="L100" s="162"/>
      <c r="M100" s="169"/>
      <c r="N100" s="167"/>
      <c r="O100" s="168"/>
      <c r="P100" s="171"/>
      <c r="Q100" s="169"/>
      <c r="R100" s="169"/>
      <c r="S100" s="170"/>
      <c r="T100" s="169"/>
      <c r="U100" s="169"/>
      <c r="V100" s="170"/>
      <c r="W100" s="171"/>
      <c r="X100" s="171"/>
    </row>
  </sheetData>
  <mergeCells count="78">
    <mergeCell ref="A25:B25"/>
    <mergeCell ref="I25:J25"/>
    <mergeCell ref="K25:L25"/>
    <mergeCell ref="Q25:R25"/>
    <mergeCell ref="A27:B27"/>
    <mergeCell ref="B21:D21"/>
    <mergeCell ref="E21:F21"/>
    <mergeCell ref="G21:I21"/>
    <mergeCell ref="J21:K21"/>
    <mergeCell ref="B22:D22"/>
    <mergeCell ref="E22:F22"/>
    <mergeCell ref="G22:I22"/>
    <mergeCell ref="J22:K22"/>
    <mergeCell ref="B19:F19"/>
    <mergeCell ref="G19:K19"/>
    <mergeCell ref="L19:P19"/>
    <mergeCell ref="B20:D20"/>
    <mergeCell ref="E20:F20"/>
    <mergeCell ref="G20:I20"/>
    <mergeCell ref="J20:K20"/>
    <mergeCell ref="B17:D17"/>
    <mergeCell ref="E17:F17"/>
    <mergeCell ref="G17:I17"/>
    <mergeCell ref="J17:K17"/>
    <mergeCell ref="L17:N17"/>
    <mergeCell ref="O17:P17"/>
    <mergeCell ref="B16:D16"/>
    <mergeCell ref="E16:F16"/>
    <mergeCell ref="G16:I16"/>
    <mergeCell ref="J16:K16"/>
    <mergeCell ref="L16:N16"/>
    <mergeCell ref="O16:P16"/>
    <mergeCell ref="B14:D14"/>
    <mergeCell ref="E14:F14"/>
    <mergeCell ref="G14:I14"/>
    <mergeCell ref="J14:K14"/>
    <mergeCell ref="L14:N14"/>
    <mergeCell ref="O14:P14"/>
    <mergeCell ref="B13:D13"/>
    <mergeCell ref="E13:F13"/>
    <mergeCell ref="G13:I13"/>
    <mergeCell ref="J13:K13"/>
    <mergeCell ref="L13:N13"/>
    <mergeCell ref="O13:P13"/>
    <mergeCell ref="M10:N10"/>
    <mergeCell ref="O10:P11"/>
    <mergeCell ref="B11:C11"/>
    <mergeCell ref="D11:E11"/>
    <mergeCell ref="F11:G11"/>
    <mergeCell ref="I11:J11"/>
    <mergeCell ref="K11:L11"/>
    <mergeCell ref="M11:N11"/>
    <mergeCell ref="B9:E9"/>
    <mergeCell ref="F9:G9"/>
    <mergeCell ref="I9:L9"/>
    <mergeCell ref="M9:N9"/>
    <mergeCell ref="O9:P9"/>
    <mergeCell ref="B10:C10"/>
    <mergeCell ref="D10:E10"/>
    <mergeCell ref="F10:G10"/>
    <mergeCell ref="I10:J10"/>
    <mergeCell ref="K10:L10"/>
    <mergeCell ref="B7:G7"/>
    <mergeCell ref="I7:P7"/>
    <mergeCell ref="B8:E8"/>
    <mergeCell ref="F8:G8"/>
    <mergeCell ref="I8:L8"/>
    <mergeCell ref="M8:N8"/>
    <mergeCell ref="O8:P8"/>
    <mergeCell ref="B1:P2"/>
    <mergeCell ref="B4:D4"/>
    <mergeCell ref="E4:G4"/>
    <mergeCell ref="I4:L4"/>
    <mergeCell ref="M4:P4"/>
    <mergeCell ref="B5:C5"/>
    <mergeCell ref="D5:E5"/>
    <mergeCell ref="I5:L5"/>
    <mergeCell ref="M5:P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00"/>
  <sheetViews>
    <sheetView workbookViewId="0">
      <selection activeCell="U21" sqref="U21"/>
    </sheetView>
  </sheetViews>
  <sheetFormatPr defaultColWidth="14.42578125" defaultRowHeight="12.75" customHeight="1"/>
  <cols>
    <col min="1" max="1" width="9.28515625" style="3" customWidth="1"/>
    <col min="2" max="2" width="4.85546875" style="3" customWidth="1"/>
    <col min="3" max="3" width="11" style="3" customWidth="1"/>
    <col min="4" max="4" width="8.5703125" style="3" customWidth="1"/>
    <col min="5" max="5" width="8.28515625" style="3" customWidth="1"/>
    <col min="6" max="6" width="9.42578125" style="3" customWidth="1"/>
    <col min="7" max="7" width="9.85546875" style="3" customWidth="1"/>
    <col min="8" max="8" width="8.85546875" style="3" customWidth="1"/>
    <col min="9" max="9" width="10.5703125" style="3" customWidth="1"/>
    <col min="10" max="10" width="6.85546875" style="3" customWidth="1"/>
    <col min="11" max="11" width="10.42578125" style="3" customWidth="1"/>
    <col min="12" max="12" width="7.42578125" style="3" customWidth="1"/>
    <col min="13" max="13" width="8.5703125" style="3" customWidth="1"/>
    <col min="14" max="14" width="16.7109375" style="3" bestFit="1" customWidth="1"/>
    <col min="15" max="15" width="12" style="3" customWidth="1"/>
    <col min="16" max="16" width="10.140625" style="3" customWidth="1"/>
    <col min="17" max="17" width="9.5703125" style="3" customWidth="1"/>
    <col min="18" max="18" width="11.85546875" style="3" customWidth="1"/>
    <col min="19" max="19" width="10.140625" style="3" customWidth="1"/>
    <col min="20" max="20" width="10.7109375" style="3" customWidth="1"/>
    <col min="21" max="21" width="8.140625" style="3" customWidth="1"/>
    <col min="22" max="22" width="6.28515625" style="3" customWidth="1"/>
    <col min="23" max="23" width="17.28515625" style="3" customWidth="1"/>
    <col min="24" max="24" width="8.42578125" style="3" customWidth="1"/>
    <col min="25" max="25" width="24.140625" style="3" customWidth="1"/>
    <col min="26" max="16384" width="14.42578125" style="3"/>
  </cols>
  <sheetData>
    <row r="1" spans="1:25" ht="15" customHeight="1">
      <c r="A1" s="29"/>
      <c r="B1" s="30" t="s">
        <v>57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  <c r="R1" s="33"/>
      <c r="S1" s="34"/>
      <c r="T1" s="34"/>
      <c r="U1" s="34"/>
      <c r="V1" s="34"/>
      <c r="W1" s="34"/>
      <c r="X1" s="34"/>
      <c r="Y1" s="34"/>
    </row>
    <row r="2" spans="1:25" ht="15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8"/>
      <c r="S2" s="39"/>
      <c r="T2" s="39"/>
      <c r="U2" s="39"/>
      <c r="V2" s="39"/>
      <c r="W2" s="40"/>
      <c r="X2" s="41"/>
      <c r="Y2" s="34"/>
    </row>
    <row r="3" spans="1:25" ht="18.75" customHeight="1">
      <c r="A3" s="35"/>
      <c r="B3" s="42"/>
      <c r="C3" s="42"/>
      <c r="D3" s="42"/>
      <c r="E3" s="42"/>
      <c r="F3" s="42"/>
      <c r="G3" s="42"/>
      <c r="H3" s="43"/>
      <c r="I3" s="42"/>
      <c r="J3" s="42"/>
      <c r="K3" s="42"/>
      <c r="L3" s="42"/>
      <c r="M3" s="42"/>
      <c r="N3" s="43"/>
      <c r="O3" s="44"/>
      <c r="P3" s="45"/>
      <c r="Q3" s="37"/>
      <c r="R3" s="38"/>
      <c r="S3" s="46"/>
      <c r="T3" s="46"/>
      <c r="U3" s="34"/>
      <c r="V3" s="34"/>
      <c r="W3" s="34"/>
      <c r="X3" s="41"/>
      <c r="Y3" s="34"/>
    </row>
    <row r="4" spans="1:25" ht="54" customHeight="1">
      <c r="A4" s="35"/>
      <c r="B4" s="47" t="s">
        <v>18</v>
      </c>
      <c r="C4" s="48"/>
      <c r="D4" s="48"/>
      <c r="E4" s="179">
        <v>42401</v>
      </c>
      <c r="F4" s="48"/>
      <c r="G4" s="48"/>
      <c r="H4" s="49"/>
      <c r="I4" s="50" t="s">
        <v>19</v>
      </c>
      <c r="J4" s="48"/>
      <c r="K4" s="48"/>
      <c r="L4" s="48"/>
      <c r="M4" s="51">
        <f>Geral!N6</f>
        <v>0</v>
      </c>
      <c r="N4" s="48"/>
      <c r="O4" s="48"/>
      <c r="P4" s="48"/>
      <c r="Q4" s="52"/>
      <c r="R4" s="33"/>
      <c r="S4" s="34"/>
      <c r="T4" s="34"/>
      <c r="U4" s="34"/>
      <c r="V4" s="34"/>
      <c r="W4" s="34"/>
      <c r="X4" s="41"/>
      <c r="Y4" s="34"/>
    </row>
    <row r="5" spans="1:25" ht="30" customHeight="1">
      <c r="A5" s="35"/>
      <c r="B5" s="53" t="s">
        <v>20</v>
      </c>
      <c r="C5" s="48"/>
      <c r="D5" s="54">
        <v>30</v>
      </c>
      <c r="E5" s="55"/>
      <c r="F5" s="56" t="s">
        <v>21</v>
      </c>
      <c r="G5" s="56">
        <v>29</v>
      </c>
      <c r="H5" s="57"/>
      <c r="I5" s="58" t="s">
        <v>22</v>
      </c>
      <c r="J5" s="48"/>
      <c r="K5" s="48"/>
      <c r="L5" s="48"/>
      <c r="M5" s="59" t="e">
        <f>I9/((M4/G5)*D5)</f>
        <v>#DIV/0!</v>
      </c>
      <c r="N5" s="48"/>
      <c r="O5" s="48"/>
      <c r="P5" s="48"/>
      <c r="Q5" s="60"/>
      <c r="R5" s="33"/>
      <c r="S5" s="34"/>
      <c r="T5" s="34"/>
      <c r="U5" s="34"/>
      <c r="V5" s="34"/>
      <c r="W5" s="34"/>
      <c r="X5" s="41"/>
      <c r="Y5" s="34"/>
    </row>
    <row r="6" spans="1:25" ht="16.5" customHeight="1">
      <c r="A6" s="35"/>
      <c r="B6" s="61"/>
      <c r="C6" s="49"/>
      <c r="D6" s="49"/>
      <c r="E6" s="49"/>
      <c r="F6" s="49"/>
      <c r="G6" s="49"/>
      <c r="H6" s="49"/>
      <c r="I6" s="61"/>
      <c r="J6" s="49"/>
      <c r="K6" s="49"/>
      <c r="L6" s="49"/>
      <c r="M6" s="49"/>
      <c r="N6" s="49"/>
      <c r="O6" s="49"/>
      <c r="P6" s="49"/>
      <c r="Q6" s="60"/>
      <c r="R6" s="33"/>
      <c r="S6" s="40"/>
      <c r="T6" s="34"/>
      <c r="U6" s="34"/>
      <c r="V6" s="34"/>
      <c r="W6" s="34"/>
      <c r="X6" s="41"/>
      <c r="Y6" s="34"/>
    </row>
    <row r="7" spans="1:25" ht="30.75" customHeight="1">
      <c r="A7" s="35"/>
      <c r="B7" s="62" t="s">
        <v>10</v>
      </c>
      <c r="C7" s="48"/>
      <c r="D7" s="48"/>
      <c r="E7" s="48"/>
      <c r="F7" s="48"/>
      <c r="G7" s="48"/>
      <c r="H7" s="49"/>
      <c r="I7" s="63" t="s">
        <v>23</v>
      </c>
      <c r="J7" s="48"/>
      <c r="K7" s="48"/>
      <c r="L7" s="48"/>
      <c r="M7" s="48"/>
      <c r="N7" s="48"/>
      <c r="O7" s="48"/>
      <c r="P7" s="48"/>
      <c r="Q7" s="60"/>
      <c r="R7" s="33"/>
      <c r="S7" s="64"/>
      <c r="T7" s="34"/>
      <c r="V7" s="34"/>
      <c r="W7" s="34"/>
      <c r="X7" s="65"/>
      <c r="Y7" s="66"/>
    </row>
    <row r="8" spans="1:25" ht="31.5">
      <c r="A8" s="35"/>
      <c r="B8" s="67" t="s">
        <v>17</v>
      </c>
      <c r="C8" s="48"/>
      <c r="D8" s="48"/>
      <c r="E8" s="48"/>
      <c r="F8" s="67" t="s">
        <v>24</v>
      </c>
      <c r="G8" s="48"/>
      <c r="H8" s="68"/>
      <c r="I8" s="69" t="s">
        <v>17</v>
      </c>
      <c r="J8" s="48"/>
      <c r="K8" s="48"/>
      <c r="L8" s="48"/>
      <c r="M8" s="69" t="s">
        <v>24</v>
      </c>
      <c r="N8" s="48"/>
      <c r="O8" s="69" t="s">
        <v>16</v>
      </c>
      <c r="P8" s="48"/>
      <c r="Q8" s="52"/>
      <c r="R8" s="33"/>
      <c r="S8" s="70"/>
      <c r="T8" s="70"/>
      <c r="V8" s="71"/>
      <c r="W8" s="34"/>
      <c r="X8" s="41"/>
      <c r="Y8" s="34"/>
    </row>
    <row r="9" spans="1:25" ht="46.5">
      <c r="A9" s="35"/>
      <c r="B9" s="72">
        <f>I27</f>
        <v>0</v>
      </c>
      <c r="C9" s="48"/>
      <c r="D9" s="48"/>
      <c r="E9" s="48"/>
      <c r="F9" s="73">
        <f>J27</f>
        <v>0</v>
      </c>
      <c r="G9" s="48"/>
      <c r="H9" s="74"/>
      <c r="I9" s="75">
        <f>K27</f>
        <v>0</v>
      </c>
      <c r="J9" s="48"/>
      <c r="K9" s="48"/>
      <c r="L9" s="48"/>
      <c r="M9" s="76">
        <f>L27</f>
        <v>0</v>
      </c>
      <c r="N9" s="48"/>
      <c r="O9" s="77" t="e">
        <f>I9/B9</f>
        <v>#DIV/0!</v>
      </c>
      <c r="P9" s="48"/>
      <c r="Q9" s="78"/>
      <c r="R9" s="33"/>
      <c r="S9" s="70"/>
      <c r="T9" s="70"/>
      <c r="V9" s="34"/>
      <c r="W9" s="34"/>
      <c r="X9" s="79"/>
      <c r="Y9" s="34"/>
    </row>
    <row r="10" spans="1:25" ht="24.75" customHeight="1">
      <c r="A10" s="35"/>
      <c r="B10" s="80" t="s">
        <v>25</v>
      </c>
      <c r="C10" s="48"/>
      <c r="D10" s="81">
        <f>M4/O10</f>
        <v>0</v>
      </c>
      <c r="E10" s="48"/>
      <c r="F10" s="82" t="e">
        <f>D10/J13</f>
        <v>#DIV/0!</v>
      </c>
      <c r="G10" s="48"/>
      <c r="H10" s="83"/>
      <c r="I10" s="84" t="s">
        <v>26</v>
      </c>
      <c r="J10" s="48"/>
      <c r="K10" s="85">
        <f>M4</f>
        <v>0</v>
      </c>
      <c r="L10" s="48"/>
      <c r="M10" s="86" t="e">
        <f>M4/J13</f>
        <v>#DIV/0!</v>
      </c>
      <c r="N10" s="48"/>
      <c r="O10" s="87">
        <v>0.75</v>
      </c>
      <c r="P10" s="48"/>
      <c r="Q10" s="88"/>
      <c r="R10" s="33"/>
      <c r="S10" s="34"/>
      <c r="T10" s="34"/>
      <c r="U10" s="34"/>
      <c r="V10" s="34"/>
      <c r="W10" s="34"/>
      <c r="X10" s="89"/>
      <c r="Y10" s="90"/>
    </row>
    <row r="11" spans="1:25" ht="24.75" customHeight="1">
      <c r="A11" s="35"/>
      <c r="B11" s="91" t="s">
        <v>27</v>
      </c>
      <c r="C11" s="48"/>
      <c r="D11" s="92">
        <f>(D10/G5)*D5</f>
        <v>0</v>
      </c>
      <c r="E11" s="48"/>
      <c r="F11" s="93" t="e">
        <f>(F10/G5)*D5</f>
        <v>#DIV/0!</v>
      </c>
      <c r="G11" s="48"/>
      <c r="H11" s="94"/>
      <c r="I11" s="95" t="s">
        <v>27</v>
      </c>
      <c r="J11" s="48"/>
      <c r="K11" s="96">
        <f>(K10/G5)*D5</f>
        <v>0</v>
      </c>
      <c r="L11" s="48"/>
      <c r="M11" s="97" t="e">
        <f>(M10/G5)*D5</f>
        <v>#DIV/0!</v>
      </c>
      <c r="N11" s="48"/>
      <c r="O11" s="48"/>
      <c r="P11" s="48"/>
      <c r="Q11" s="60"/>
      <c r="R11" s="33"/>
      <c r="T11" s="34"/>
      <c r="U11" s="34"/>
      <c r="V11" s="34"/>
      <c r="X11" s="34"/>
      <c r="Y11" s="34"/>
    </row>
    <row r="12" spans="1:25" ht="15" customHeight="1">
      <c r="A12" s="35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9"/>
      <c r="M12" s="98"/>
      <c r="N12" s="98"/>
      <c r="O12" s="98"/>
      <c r="P12" s="98"/>
      <c r="Q12" s="60"/>
      <c r="R12" s="33"/>
      <c r="T12" s="70"/>
      <c r="U12" s="70"/>
      <c r="V12" s="70"/>
      <c r="X12" s="64"/>
      <c r="Y12" s="34"/>
    </row>
    <row r="13" spans="1:25" ht="33.75" customHeight="1">
      <c r="A13" s="35"/>
      <c r="B13" s="84" t="s">
        <v>28</v>
      </c>
      <c r="C13" s="48"/>
      <c r="D13" s="48"/>
      <c r="E13" s="100">
        <f>F27</f>
        <v>0</v>
      </c>
      <c r="F13" s="48"/>
      <c r="G13" s="101" t="s">
        <v>29</v>
      </c>
      <c r="H13" s="48"/>
      <c r="I13" s="48"/>
      <c r="J13" s="102" t="e">
        <f>H27</f>
        <v>#DIV/0!</v>
      </c>
      <c r="K13" s="48"/>
      <c r="L13" s="85" t="s">
        <v>30</v>
      </c>
      <c r="M13" s="48"/>
      <c r="N13" s="48"/>
      <c r="O13" s="77" t="e">
        <f>G27</f>
        <v>#DIV/0!</v>
      </c>
      <c r="P13" s="48"/>
      <c r="Q13" s="103"/>
      <c r="R13" s="33"/>
      <c r="T13" s="70"/>
      <c r="U13" s="34"/>
      <c r="X13" s="104"/>
    </row>
    <row r="14" spans="1:25" ht="18.75">
      <c r="A14" s="35"/>
      <c r="B14" s="105" t="s">
        <v>25</v>
      </c>
      <c r="C14" s="48"/>
      <c r="D14" s="48"/>
      <c r="E14" s="106" t="e">
        <f>Geral!H6</f>
        <v>#DIV/0!</v>
      </c>
      <c r="F14" s="48"/>
      <c r="G14" s="107" t="s">
        <v>25</v>
      </c>
      <c r="H14" s="48"/>
      <c r="I14" s="48"/>
      <c r="J14" s="108">
        <f>Geral!L6</f>
        <v>0</v>
      </c>
      <c r="K14" s="48"/>
      <c r="L14" s="105" t="s">
        <v>25</v>
      </c>
      <c r="M14" s="48"/>
      <c r="N14" s="48"/>
      <c r="O14" s="109">
        <f>Geral!I6</f>
        <v>0</v>
      </c>
      <c r="P14" s="48"/>
      <c r="Q14" s="110"/>
      <c r="R14" s="33"/>
      <c r="S14" s="34"/>
      <c r="T14" s="34"/>
      <c r="U14" s="34"/>
      <c r="V14" s="111"/>
      <c r="X14" s="112"/>
      <c r="Y14" s="90"/>
    </row>
    <row r="15" spans="1:25" ht="17.25" customHeight="1">
      <c r="A15" s="35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4"/>
      <c r="M15" s="113"/>
      <c r="N15" s="115"/>
      <c r="O15" s="113"/>
      <c r="P15" s="113"/>
      <c r="Q15" s="116"/>
      <c r="R15" s="117"/>
      <c r="S15" s="118"/>
      <c r="T15" s="118"/>
      <c r="U15" s="118"/>
      <c r="V15" s="118"/>
      <c r="W15" s="119"/>
      <c r="X15" s="120"/>
      <c r="Y15" s="34"/>
    </row>
    <row r="16" spans="1:25" ht="27.75" customHeight="1">
      <c r="A16" s="35"/>
      <c r="B16" s="107" t="s">
        <v>31</v>
      </c>
      <c r="C16" s="48"/>
      <c r="D16" s="48"/>
      <c r="E16" s="121">
        <f>J27/D5</f>
        <v>0</v>
      </c>
      <c r="F16" s="48"/>
      <c r="G16" s="122" t="s">
        <v>32</v>
      </c>
      <c r="H16" s="48"/>
      <c r="I16" s="48"/>
      <c r="J16" s="123" t="e">
        <f>(I9-Fevereiro!I9)/Fevereiro!I9</f>
        <v>#DIV/0!</v>
      </c>
      <c r="K16" s="48"/>
      <c r="L16" s="108" t="s">
        <v>33</v>
      </c>
      <c r="M16" s="48"/>
      <c r="N16" s="48"/>
      <c r="O16" s="124"/>
      <c r="P16" s="48"/>
      <c r="Q16" s="125"/>
      <c r="R16" s="126"/>
      <c r="S16" s="127"/>
      <c r="T16" s="127"/>
      <c r="U16" s="127"/>
      <c r="V16" s="127"/>
      <c r="W16" s="120"/>
      <c r="X16" s="120"/>
      <c r="Y16" s="34"/>
    </row>
    <row r="17" spans="1:25" ht="22.5" customHeight="1">
      <c r="A17" s="35"/>
      <c r="B17" s="108" t="s">
        <v>26</v>
      </c>
      <c r="C17" s="48"/>
      <c r="D17" s="48"/>
      <c r="E17" s="128" t="e">
        <f>F10/G5</f>
        <v>#DIV/0!</v>
      </c>
      <c r="F17" s="48"/>
      <c r="G17" s="122" t="s">
        <v>26</v>
      </c>
      <c r="H17" s="48"/>
      <c r="I17" s="48"/>
      <c r="J17" s="109">
        <f>(Geral!N8-Geral!N7)/Geral!N7</f>
        <v>0.5</v>
      </c>
      <c r="K17" s="48"/>
      <c r="L17" s="108" t="s">
        <v>26</v>
      </c>
      <c r="M17" s="48"/>
      <c r="N17" s="48"/>
      <c r="O17" s="124"/>
      <c r="P17" s="48"/>
      <c r="Q17" s="125"/>
      <c r="R17" s="126"/>
      <c r="S17" s="127"/>
      <c r="T17" s="127"/>
      <c r="U17" s="127"/>
      <c r="V17" s="127"/>
      <c r="W17" s="120"/>
      <c r="X17" s="120"/>
      <c r="Y17" s="34"/>
    </row>
    <row r="18" spans="1:25" ht="15" customHeight="1">
      <c r="A18" s="35"/>
      <c r="B18" s="49"/>
      <c r="C18" s="49"/>
      <c r="D18" s="49"/>
      <c r="E18" s="49"/>
      <c r="F18" s="49"/>
      <c r="G18" s="49"/>
      <c r="H18" s="49"/>
      <c r="I18" s="113"/>
      <c r="J18" s="129"/>
      <c r="K18" s="129"/>
      <c r="L18" s="130"/>
      <c r="M18" s="113"/>
      <c r="N18" s="115"/>
      <c r="O18" s="113"/>
      <c r="P18" s="113"/>
      <c r="Q18" s="125"/>
      <c r="R18" s="126"/>
      <c r="S18" s="127"/>
      <c r="T18" s="127"/>
      <c r="U18" s="127"/>
      <c r="V18" s="127"/>
      <c r="W18" s="120"/>
      <c r="X18" s="120"/>
      <c r="Y18" s="34"/>
    </row>
    <row r="19" spans="1:25" ht="23.25" customHeight="1">
      <c r="A19" s="35"/>
      <c r="B19" s="131" t="s">
        <v>4</v>
      </c>
      <c r="C19" s="48"/>
      <c r="D19" s="48"/>
      <c r="E19" s="48"/>
      <c r="F19" s="48"/>
      <c r="G19" s="132" t="s">
        <v>58</v>
      </c>
      <c r="H19" s="48"/>
      <c r="I19" s="48"/>
      <c r="J19" s="48"/>
      <c r="K19" s="48"/>
      <c r="L19" s="133" t="s">
        <v>51</v>
      </c>
      <c r="M19" s="48"/>
      <c r="N19" s="48"/>
      <c r="O19" s="48"/>
      <c r="P19" s="48"/>
      <c r="Q19" s="125"/>
      <c r="R19" s="126"/>
      <c r="S19" s="127"/>
      <c r="T19" s="127"/>
      <c r="U19" s="127"/>
      <c r="V19" s="127"/>
      <c r="W19" s="120"/>
      <c r="X19" s="120"/>
      <c r="Y19" s="34"/>
    </row>
    <row r="20" spans="1:25" ht="26.25" customHeight="1">
      <c r="A20" s="35"/>
      <c r="B20" s="105" t="s">
        <v>35</v>
      </c>
      <c r="C20" s="48"/>
      <c r="D20" s="48"/>
      <c r="E20" s="134" t="e">
        <f>E27</f>
        <v>#DIV/0!</v>
      </c>
      <c r="F20" s="48"/>
      <c r="G20" s="108" t="s">
        <v>36</v>
      </c>
      <c r="H20" s="48"/>
      <c r="I20" s="48"/>
      <c r="J20" s="135">
        <f>C27</f>
        <v>0</v>
      </c>
      <c r="K20" s="48"/>
      <c r="L20" s="34"/>
      <c r="M20" s="120"/>
      <c r="N20" s="136"/>
      <c r="O20" s="120"/>
      <c r="P20" s="120"/>
      <c r="Q20" s="125"/>
      <c r="R20" s="126"/>
      <c r="S20" s="127"/>
      <c r="T20" s="127"/>
      <c r="U20" s="127"/>
      <c r="V20" s="127"/>
      <c r="W20" s="120"/>
      <c r="X20" s="120"/>
      <c r="Y20" s="34"/>
    </row>
    <row r="21" spans="1:25" ht="28.5" customHeight="1">
      <c r="A21" s="35"/>
      <c r="B21" s="122" t="s">
        <v>37</v>
      </c>
      <c r="C21" s="48"/>
      <c r="D21" s="48"/>
      <c r="E21" s="134" t="e">
        <f>P27</f>
        <v>#DIV/0!</v>
      </c>
      <c r="F21" s="48"/>
      <c r="G21" s="108" t="s">
        <v>38</v>
      </c>
      <c r="H21" s="48"/>
      <c r="I21" s="48"/>
      <c r="J21" s="137" t="e">
        <f>D27</f>
        <v>#DIV/0!</v>
      </c>
      <c r="K21" s="48"/>
      <c r="M21" s="120"/>
      <c r="N21" s="136"/>
      <c r="O21" s="120"/>
      <c r="P21" s="120"/>
      <c r="Q21" s="125"/>
      <c r="R21" s="126"/>
      <c r="S21" s="127"/>
      <c r="T21" s="127"/>
      <c r="U21" s="127"/>
      <c r="V21" s="127"/>
      <c r="W21" s="120"/>
      <c r="X21" s="120"/>
      <c r="Y21" s="34"/>
    </row>
    <row r="22" spans="1:25" ht="29.25" customHeight="1">
      <c r="A22" s="35"/>
      <c r="B22" s="122" t="s">
        <v>39</v>
      </c>
      <c r="C22" s="48"/>
      <c r="D22" s="48"/>
      <c r="E22" s="134" t="e">
        <f>S27</f>
        <v>#DIV/0!</v>
      </c>
      <c r="F22" s="48"/>
      <c r="G22" s="107" t="s">
        <v>26</v>
      </c>
      <c r="H22" s="48"/>
      <c r="I22" s="48"/>
      <c r="J22" s="137">
        <v>0.08</v>
      </c>
      <c r="K22" s="232"/>
      <c r="M22" s="120"/>
      <c r="N22" s="136"/>
      <c r="O22" s="120"/>
      <c r="P22" s="120"/>
      <c r="Q22" s="125"/>
      <c r="R22" s="126"/>
      <c r="S22" s="127"/>
      <c r="T22" s="127"/>
      <c r="U22" s="127"/>
      <c r="V22" s="127"/>
      <c r="W22" s="120"/>
      <c r="X22" s="120"/>
      <c r="Y22" s="34"/>
    </row>
    <row r="23" spans="1:25" ht="36" customHeight="1">
      <c r="A23" s="138"/>
      <c r="B23" s="139"/>
      <c r="C23" s="139"/>
      <c r="D23" s="139"/>
      <c r="E23" s="139"/>
      <c r="F23" s="139"/>
      <c r="G23" s="139"/>
      <c r="H23" s="139"/>
      <c r="I23" s="139"/>
      <c r="J23" s="140"/>
      <c r="K23" s="141"/>
      <c r="L23" s="140"/>
      <c r="M23" s="139"/>
      <c r="N23" s="142"/>
      <c r="O23" s="139"/>
      <c r="P23" s="139"/>
      <c r="Q23" s="143"/>
      <c r="R23" s="126"/>
      <c r="S23" s="127"/>
      <c r="T23" s="127"/>
      <c r="U23" s="127"/>
      <c r="V23" s="127"/>
      <c r="W23" s="120"/>
      <c r="X23" s="120"/>
      <c r="Y23" s="34"/>
    </row>
    <row r="24" spans="1:25" ht="15" customHeight="1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6"/>
      <c r="M24" s="145"/>
      <c r="N24" s="147"/>
      <c r="O24" s="145"/>
      <c r="P24" s="145"/>
      <c r="Q24" s="148"/>
      <c r="R24" s="127"/>
      <c r="S24" s="127"/>
      <c r="T24" s="127"/>
      <c r="U24" s="127"/>
      <c r="V24" s="127"/>
      <c r="W24" s="120"/>
      <c r="X24" s="120"/>
      <c r="Y24" s="34"/>
    </row>
    <row r="25" spans="1:25" ht="31.5" customHeight="1">
      <c r="A25" s="149" t="s">
        <v>40</v>
      </c>
      <c r="B25" s="48"/>
      <c r="C25" s="150" t="s">
        <v>2</v>
      </c>
      <c r="D25" s="150" t="s">
        <v>3</v>
      </c>
      <c r="E25" s="150" t="s">
        <v>4</v>
      </c>
      <c r="F25" s="150" t="s">
        <v>28</v>
      </c>
      <c r="G25" s="151" t="s">
        <v>9</v>
      </c>
      <c r="H25" s="150" t="s">
        <v>41</v>
      </c>
      <c r="I25" s="152" t="s">
        <v>10</v>
      </c>
      <c r="J25" s="48"/>
      <c r="K25" s="153" t="s">
        <v>23</v>
      </c>
      <c r="L25" s="48"/>
      <c r="M25" s="154" t="s">
        <v>42</v>
      </c>
      <c r="N25" s="155" t="s">
        <v>37</v>
      </c>
      <c r="O25" s="155" t="s">
        <v>56</v>
      </c>
      <c r="P25" s="155" t="s">
        <v>4</v>
      </c>
      <c r="Q25" s="156" t="s">
        <v>52</v>
      </c>
      <c r="R25" s="156"/>
      <c r="S25" s="155" t="s">
        <v>4</v>
      </c>
      <c r="T25" s="157" t="s">
        <v>53</v>
      </c>
      <c r="U25" s="157" t="s">
        <v>4</v>
      </c>
      <c r="X25" s="158"/>
      <c r="Y25" s="158"/>
    </row>
    <row r="26" spans="1:25" ht="15" customHeight="1">
      <c r="B26" s="159"/>
      <c r="C26" s="160"/>
      <c r="D26" s="160"/>
      <c r="E26" s="160"/>
      <c r="F26" s="161"/>
      <c r="G26" s="160"/>
      <c r="H26" s="160"/>
      <c r="I26" s="161"/>
      <c r="J26" s="161"/>
      <c r="K26" s="162"/>
      <c r="L26" s="163"/>
      <c r="M26" s="164"/>
      <c r="N26" s="165"/>
      <c r="O26" s="165"/>
      <c r="P26" s="165"/>
      <c r="Q26" s="165"/>
      <c r="R26" s="165"/>
      <c r="S26" s="165"/>
    </row>
    <row r="27" spans="1:25" ht="21.75" customHeight="1">
      <c r="A27" s="221" t="s">
        <v>43</v>
      </c>
      <c r="B27" s="222"/>
      <c r="C27" s="223">
        <f>SUM(C29:C59)</f>
        <v>0</v>
      </c>
      <c r="D27" s="224" t="e">
        <f>C27/(K27)</f>
        <v>#DIV/0!</v>
      </c>
      <c r="E27" s="223" t="e">
        <f>(O27+R27)/(N27+Q27)</f>
        <v>#DIV/0!</v>
      </c>
      <c r="F27" s="225">
        <f>SUM(F29:F59)</f>
        <v>0</v>
      </c>
      <c r="G27" s="224" t="e">
        <f>J27/F27</f>
        <v>#DIV/0!</v>
      </c>
      <c r="H27" s="223" t="e">
        <f>K27/L27</f>
        <v>#DIV/0!</v>
      </c>
      <c r="I27" s="223">
        <f t="shared" ref="I27:L27" si="0">SUM(I29:I59)</f>
        <v>0</v>
      </c>
      <c r="J27" s="226">
        <f t="shared" si="0"/>
        <v>0</v>
      </c>
      <c r="K27" s="227">
        <f t="shared" si="0"/>
        <v>0</v>
      </c>
      <c r="L27" s="225">
        <f t="shared" si="0"/>
        <v>0</v>
      </c>
      <c r="M27" s="228" t="e">
        <f>K27/I27</f>
        <v>#DIV/0!</v>
      </c>
      <c r="N27" s="229">
        <f>SUM(N29:N59)</f>
        <v>0</v>
      </c>
      <c r="O27" s="229">
        <f>SUM(O29:O59)</f>
        <v>0</v>
      </c>
      <c r="P27" s="230" t="e">
        <f>O27/N27</f>
        <v>#DIV/0!</v>
      </c>
      <c r="Q27" s="229">
        <f>SUM(Q29:Q59)</f>
        <v>0</v>
      </c>
      <c r="R27" s="229">
        <f>SUM(R29:R59)</f>
        <v>0</v>
      </c>
      <c r="S27" s="230" t="e">
        <f>R27/Q27</f>
        <v>#DIV/0!</v>
      </c>
      <c r="T27" s="231"/>
      <c r="U27" s="231"/>
    </row>
    <row r="28" spans="1:25" ht="15" customHeight="1">
      <c r="B28" s="159"/>
      <c r="C28" s="160"/>
      <c r="D28" s="160"/>
      <c r="E28" s="160"/>
      <c r="F28" s="161"/>
      <c r="G28" s="160"/>
      <c r="H28" s="160"/>
      <c r="I28" s="161"/>
      <c r="J28" s="161"/>
      <c r="K28" s="162"/>
      <c r="L28" s="180"/>
      <c r="M28" s="164"/>
      <c r="N28" s="165"/>
      <c r="O28" s="165"/>
      <c r="P28" s="165"/>
      <c r="Q28" s="165"/>
      <c r="R28" s="165"/>
      <c r="S28" s="165"/>
    </row>
    <row r="29" spans="1:25" ht="15" customHeight="1">
      <c r="A29" s="181" t="s">
        <v>44</v>
      </c>
      <c r="B29" s="182">
        <v>1</v>
      </c>
      <c r="C29" s="205">
        <f>N29+Q29+T29</f>
        <v>0</v>
      </c>
      <c r="D29" s="208" t="e">
        <f t="shared" ref="D29:D58" si="1">C29/(K29)</f>
        <v>#DIV/0!</v>
      </c>
      <c r="E29" s="205" t="e">
        <f>(O29+R29)/(N29+Q29)</f>
        <v>#DIV/0!</v>
      </c>
      <c r="F29" s="183"/>
      <c r="G29" s="209" t="e">
        <f t="shared" ref="G29:G58" si="2">J29/F29</f>
        <v>#DIV/0!</v>
      </c>
      <c r="H29" s="205" t="e">
        <f t="shared" ref="H29:H58" si="3">K29/L29</f>
        <v>#DIV/0!</v>
      </c>
      <c r="I29" s="184"/>
      <c r="J29" s="183"/>
      <c r="K29" s="185"/>
      <c r="L29" s="186"/>
      <c r="M29" s="212" t="e">
        <f t="shared" ref="M29:M58" si="4">K29/I29</f>
        <v>#DIV/0!</v>
      </c>
      <c r="N29" s="187"/>
      <c r="O29" s="187"/>
      <c r="P29" s="215" t="e">
        <f t="shared" ref="P29:P58" si="5">O29/N29</f>
        <v>#DIV/0!</v>
      </c>
      <c r="Q29" s="187"/>
      <c r="R29" s="187"/>
      <c r="S29" s="215" t="e">
        <f t="shared" ref="S29:S58" si="6">R29/Q29</f>
        <v>#DIV/0!</v>
      </c>
      <c r="T29" s="218"/>
      <c r="U29" s="218"/>
    </row>
    <row r="30" spans="1:25" ht="15" customHeight="1">
      <c r="A30" s="188" t="s">
        <v>45</v>
      </c>
      <c r="B30" s="189">
        <v>2</v>
      </c>
      <c r="C30" s="206">
        <f>N30+Q30+T30</f>
        <v>0</v>
      </c>
      <c r="D30" s="208" t="e">
        <f t="shared" si="1"/>
        <v>#DIV/0!</v>
      </c>
      <c r="E30" s="206" t="e">
        <f>(O30+R30)/(N30+Q30)</f>
        <v>#DIV/0!</v>
      </c>
      <c r="F30" s="190"/>
      <c r="G30" s="210" t="e">
        <f t="shared" si="2"/>
        <v>#DIV/0!</v>
      </c>
      <c r="H30" s="205" t="e">
        <f t="shared" si="3"/>
        <v>#DIV/0!</v>
      </c>
      <c r="I30" s="191"/>
      <c r="J30" s="190"/>
      <c r="K30" s="192"/>
      <c r="L30" s="193"/>
      <c r="M30" s="213" t="e">
        <f t="shared" si="4"/>
        <v>#DIV/0!</v>
      </c>
      <c r="N30" s="194"/>
      <c r="O30" s="194"/>
      <c r="P30" s="216" t="e">
        <f t="shared" si="5"/>
        <v>#DIV/0!</v>
      </c>
      <c r="Q30" s="194"/>
      <c r="R30" s="194"/>
      <c r="S30" s="216" t="e">
        <f t="shared" si="6"/>
        <v>#DIV/0!</v>
      </c>
      <c r="T30" s="219"/>
      <c r="U30" s="219"/>
    </row>
    <row r="31" spans="1:25" ht="15" customHeight="1">
      <c r="A31" s="195" t="s">
        <v>46</v>
      </c>
      <c r="B31" s="196">
        <v>3</v>
      </c>
      <c r="C31" s="207">
        <f>N31+Q31+T31</f>
        <v>0</v>
      </c>
      <c r="D31" s="208" t="e">
        <f t="shared" si="1"/>
        <v>#DIV/0!</v>
      </c>
      <c r="E31" s="207" t="e">
        <f>(O31+R31)/(N31+Q31)</f>
        <v>#DIV/0!</v>
      </c>
      <c r="F31" s="197"/>
      <c r="G31" s="211" t="e">
        <f t="shared" si="2"/>
        <v>#DIV/0!</v>
      </c>
      <c r="H31" s="205" t="e">
        <f t="shared" si="3"/>
        <v>#DIV/0!</v>
      </c>
      <c r="I31" s="198"/>
      <c r="J31" s="197"/>
      <c r="K31" s="199"/>
      <c r="L31" s="200"/>
      <c r="M31" s="214" t="e">
        <f t="shared" si="4"/>
        <v>#DIV/0!</v>
      </c>
      <c r="N31" s="201"/>
      <c r="O31" s="201"/>
      <c r="P31" s="217" t="e">
        <f t="shared" si="5"/>
        <v>#DIV/0!</v>
      </c>
      <c r="Q31" s="201"/>
      <c r="R31" s="201"/>
      <c r="S31" s="217" t="e">
        <f t="shared" si="6"/>
        <v>#DIV/0!</v>
      </c>
      <c r="T31" s="220"/>
      <c r="U31" s="220"/>
    </row>
    <row r="32" spans="1:25" ht="15" customHeight="1">
      <c r="A32" s="195" t="s">
        <v>47</v>
      </c>
      <c r="B32" s="196">
        <v>4</v>
      </c>
      <c r="C32" s="207">
        <f>N32+Q32+T32</f>
        <v>0</v>
      </c>
      <c r="D32" s="208" t="e">
        <f t="shared" si="1"/>
        <v>#DIV/0!</v>
      </c>
      <c r="E32" s="207" t="e">
        <f>(O32+R32)/(N32+Q32)</f>
        <v>#DIV/0!</v>
      </c>
      <c r="F32" s="197"/>
      <c r="G32" s="211" t="e">
        <f t="shared" si="2"/>
        <v>#DIV/0!</v>
      </c>
      <c r="H32" s="205" t="e">
        <f t="shared" si="3"/>
        <v>#DIV/0!</v>
      </c>
      <c r="I32" s="198"/>
      <c r="J32" s="197"/>
      <c r="K32" s="199"/>
      <c r="L32" s="200"/>
      <c r="M32" s="214" t="e">
        <f t="shared" si="4"/>
        <v>#DIV/0!</v>
      </c>
      <c r="N32" s="201"/>
      <c r="O32" s="201"/>
      <c r="P32" s="217" t="e">
        <f t="shared" si="5"/>
        <v>#DIV/0!</v>
      </c>
      <c r="Q32" s="201"/>
      <c r="R32" s="201"/>
      <c r="S32" s="217" t="e">
        <f t="shared" si="6"/>
        <v>#DIV/0!</v>
      </c>
      <c r="T32" s="220"/>
      <c r="U32" s="220"/>
    </row>
    <row r="33" spans="1:21" ht="15" customHeight="1">
      <c r="A33" s="195" t="s">
        <v>48</v>
      </c>
      <c r="B33" s="196">
        <v>5</v>
      </c>
      <c r="C33" s="207">
        <f>N33+Q33+T33</f>
        <v>0</v>
      </c>
      <c r="D33" s="208" t="e">
        <f t="shared" si="1"/>
        <v>#DIV/0!</v>
      </c>
      <c r="E33" s="207" t="e">
        <f>(O33+R33)/(N33+Q33)</f>
        <v>#DIV/0!</v>
      </c>
      <c r="F33" s="202"/>
      <c r="G33" s="211" t="e">
        <f t="shared" si="2"/>
        <v>#DIV/0!</v>
      </c>
      <c r="H33" s="205" t="e">
        <f t="shared" si="3"/>
        <v>#DIV/0!</v>
      </c>
      <c r="I33" s="198"/>
      <c r="J33" s="197"/>
      <c r="K33" s="199"/>
      <c r="L33" s="200"/>
      <c r="M33" s="214" t="e">
        <f t="shared" si="4"/>
        <v>#DIV/0!</v>
      </c>
      <c r="N33" s="201"/>
      <c r="O33" s="201"/>
      <c r="P33" s="217" t="e">
        <f t="shared" si="5"/>
        <v>#DIV/0!</v>
      </c>
      <c r="Q33" s="201"/>
      <c r="R33" s="201"/>
      <c r="S33" s="217" t="e">
        <f t="shared" si="6"/>
        <v>#DIV/0!</v>
      </c>
      <c r="T33" s="220"/>
      <c r="U33" s="220"/>
    </row>
    <row r="34" spans="1:21" ht="15" customHeight="1">
      <c r="A34" s="195" t="s">
        <v>49</v>
      </c>
      <c r="B34" s="196">
        <v>6</v>
      </c>
      <c r="C34" s="207">
        <f>N34+Q34+T34</f>
        <v>0</v>
      </c>
      <c r="D34" s="208" t="e">
        <f t="shared" si="1"/>
        <v>#DIV/0!</v>
      </c>
      <c r="E34" s="207" t="e">
        <f>(O34+R34)/(N34+Q34)</f>
        <v>#DIV/0!</v>
      </c>
      <c r="F34" s="202"/>
      <c r="G34" s="211" t="e">
        <f t="shared" si="2"/>
        <v>#DIV/0!</v>
      </c>
      <c r="H34" s="205" t="e">
        <f t="shared" si="3"/>
        <v>#DIV/0!</v>
      </c>
      <c r="I34" s="203"/>
      <c r="J34" s="197"/>
      <c r="K34" s="199"/>
      <c r="L34" s="200"/>
      <c r="M34" s="214" t="e">
        <f t="shared" si="4"/>
        <v>#DIV/0!</v>
      </c>
      <c r="N34" s="201"/>
      <c r="O34" s="201"/>
      <c r="P34" s="217" t="e">
        <f t="shared" si="5"/>
        <v>#DIV/0!</v>
      </c>
      <c r="Q34" s="201"/>
      <c r="R34" s="201"/>
      <c r="S34" s="217" t="e">
        <f t="shared" si="6"/>
        <v>#DIV/0!</v>
      </c>
      <c r="T34" s="220"/>
      <c r="U34" s="220"/>
    </row>
    <row r="35" spans="1:21" ht="15" customHeight="1">
      <c r="A35" s="181" t="s">
        <v>50</v>
      </c>
      <c r="B35" s="182">
        <v>7</v>
      </c>
      <c r="C35" s="205">
        <f>N35+Q35+T35</f>
        <v>0</v>
      </c>
      <c r="D35" s="208" t="e">
        <f t="shared" si="1"/>
        <v>#DIV/0!</v>
      </c>
      <c r="E35" s="205" t="e">
        <f>(O35+R35)/(N35+Q35)</f>
        <v>#DIV/0!</v>
      </c>
      <c r="F35" s="183"/>
      <c r="G35" s="209" t="e">
        <f t="shared" si="2"/>
        <v>#DIV/0!</v>
      </c>
      <c r="H35" s="205" t="e">
        <f t="shared" si="3"/>
        <v>#DIV/0!</v>
      </c>
      <c r="I35" s="184"/>
      <c r="J35" s="183"/>
      <c r="K35" s="185"/>
      <c r="L35" s="186"/>
      <c r="M35" s="212" t="e">
        <f t="shared" si="4"/>
        <v>#DIV/0!</v>
      </c>
      <c r="N35" s="187"/>
      <c r="O35" s="187"/>
      <c r="P35" s="215" t="e">
        <f t="shared" si="5"/>
        <v>#DIV/0!</v>
      </c>
      <c r="Q35" s="187"/>
      <c r="R35" s="187"/>
      <c r="S35" s="217" t="e">
        <f t="shared" si="6"/>
        <v>#DIV/0!</v>
      </c>
      <c r="T35" s="218"/>
      <c r="U35" s="218"/>
    </row>
    <row r="36" spans="1:21" ht="15" customHeight="1">
      <c r="A36" s="181" t="s">
        <v>44</v>
      </c>
      <c r="B36" s="182">
        <v>8</v>
      </c>
      <c r="C36" s="205">
        <f>N36+Q36+T36</f>
        <v>0</v>
      </c>
      <c r="D36" s="208" t="e">
        <f t="shared" si="1"/>
        <v>#DIV/0!</v>
      </c>
      <c r="E36" s="205" t="e">
        <f>(O36+R36)/(N36+Q36)</f>
        <v>#DIV/0!</v>
      </c>
      <c r="F36" s="183"/>
      <c r="G36" s="209" t="e">
        <f t="shared" si="2"/>
        <v>#DIV/0!</v>
      </c>
      <c r="H36" s="205" t="e">
        <f t="shared" si="3"/>
        <v>#DIV/0!</v>
      </c>
      <c r="I36" s="184"/>
      <c r="J36" s="183"/>
      <c r="K36" s="185"/>
      <c r="L36" s="186"/>
      <c r="M36" s="212" t="e">
        <f t="shared" si="4"/>
        <v>#DIV/0!</v>
      </c>
      <c r="N36" s="187"/>
      <c r="O36" s="187"/>
      <c r="P36" s="215" t="e">
        <f t="shared" si="5"/>
        <v>#DIV/0!</v>
      </c>
      <c r="Q36" s="187"/>
      <c r="R36" s="187"/>
      <c r="S36" s="215" t="e">
        <f t="shared" si="6"/>
        <v>#DIV/0!</v>
      </c>
      <c r="T36" s="218"/>
      <c r="U36" s="218"/>
    </row>
    <row r="37" spans="1:21" ht="15" customHeight="1">
      <c r="A37" s="195" t="s">
        <v>45</v>
      </c>
      <c r="B37" s="196">
        <v>9</v>
      </c>
      <c r="C37" s="207">
        <f>N37+Q37+T37</f>
        <v>0</v>
      </c>
      <c r="D37" s="208" t="e">
        <f t="shared" si="1"/>
        <v>#DIV/0!</v>
      </c>
      <c r="E37" s="207" t="e">
        <f>(O37+R37)/(N37+Q37)</f>
        <v>#DIV/0!</v>
      </c>
      <c r="F37" s="197"/>
      <c r="G37" s="211" t="e">
        <f t="shared" si="2"/>
        <v>#DIV/0!</v>
      </c>
      <c r="H37" s="205" t="e">
        <f t="shared" si="3"/>
        <v>#DIV/0!</v>
      </c>
      <c r="I37" s="198"/>
      <c r="J37" s="197"/>
      <c r="K37" s="199"/>
      <c r="L37" s="200"/>
      <c r="M37" s="214" t="e">
        <f t="shared" si="4"/>
        <v>#DIV/0!</v>
      </c>
      <c r="N37" s="201"/>
      <c r="O37" s="201"/>
      <c r="P37" s="217" t="e">
        <f t="shared" si="5"/>
        <v>#DIV/0!</v>
      </c>
      <c r="Q37" s="201"/>
      <c r="R37" s="201"/>
      <c r="S37" s="217" t="e">
        <f t="shared" si="6"/>
        <v>#DIV/0!</v>
      </c>
      <c r="T37" s="220"/>
      <c r="U37" s="220"/>
    </row>
    <row r="38" spans="1:21" ht="15" customHeight="1">
      <c r="A38" s="195" t="s">
        <v>46</v>
      </c>
      <c r="B38" s="196">
        <v>10</v>
      </c>
      <c r="C38" s="207">
        <f>N38+Q38+T38</f>
        <v>0</v>
      </c>
      <c r="D38" s="208" t="e">
        <f t="shared" si="1"/>
        <v>#DIV/0!</v>
      </c>
      <c r="E38" s="207" t="e">
        <f>(O38+R38)/(N38+Q38)</f>
        <v>#DIV/0!</v>
      </c>
      <c r="F38" s="197"/>
      <c r="G38" s="211" t="e">
        <f t="shared" si="2"/>
        <v>#DIV/0!</v>
      </c>
      <c r="H38" s="205" t="e">
        <f t="shared" si="3"/>
        <v>#DIV/0!</v>
      </c>
      <c r="I38" s="198"/>
      <c r="J38" s="197"/>
      <c r="K38" s="199"/>
      <c r="L38" s="200"/>
      <c r="M38" s="214" t="e">
        <f t="shared" si="4"/>
        <v>#DIV/0!</v>
      </c>
      <c r="N38" s="201"/>
      <c r="O38" s="201"/>
      <c r="P38" s="217" t="e">
        <f t="shared" si="5"/>
        <v>#DIV/0!</v>
      </c>
      <c r="Q38" s="201"/>
      <c r="R38" s="201"/>
      <c r="S38" s="217" t="e">
        <f t="shared" si="6"/>
        <v>#DIV/0!</v>
      </c>
      <c r="T38" s="220"/>
      <c r="U38" s="220"/>
    </row>
    <row r="39" spans="1:21" ht="15" customHeight="1">
      <c r="A39" s="195" t="s">
        <v>47</v>
      </c>
      <c r="B39" s="196">
        <v>11</v>
      </c>
      <c r="C39" s="207">
        <f>N39+Q39+T39</f>
        <v>0</v>
      </c>
      <c r="D39" s="208" t="e">
        <f t="shared" si="1"/>
        <v>#DIV/0!</v>
      </c>
      <c r="E39" s="207" t="e">
        <f>(O39+R39)/(N39+Q39)</f>
        <v>#DIV/0!</v>
      </c>
      <c r="F39" s="197"/>
      <c r="G39" s="211" t="e">
        <f t="shared" si="2"/>
        <v>#DIV/0!</v>
      </c>
      <c r="H39" s="205" t="e">
        <f t="shared" si="3"/>
        <v>#DIV/0!</v>
      </c>
      <c r="I39" s="198"/>
      <c r="J39" s="197"/>
      <c r="K39" s="199"/>
      <c r="L39" s="200"/>
      <c r="M39" s="214" t="e">
        <f t="shared" si="4"/>
        <v>#DIV/0!</v>
      </c>
      <c r="N39" s="201"/>
      <c r="O39" s="201"/>
      <c r="P39" s="217" t="e">
        <f t="shared" si="5"/>
        <v>#DIV/0!</v>
      </c>
      <c r="Q39" s="201"/>
      <c r="R39" s="201"/>
      <c r="S39" s="217" t="e">
        <f t="shared" si="6"/>
        <v>#DIV/0!</v>
      </c>
      <c r="T39" s="220"/>
      <c r="U39" s="220"/>
    </row>
    <row r="40" spans="1:21" ht="15" customHeight="1">
      <c r="A40" s="195" t="s">
        <v>48</v>
      </c>
      <c r="B40" s="196">
        <v>12</v>
      </c>
      <c r="C40" s="207">
        <f>N40+Q40+T40</f>
        <v>0</v>
      </c>
      <c r="D40" s="208" t="e">
        <f t="shared" si="1"/>
        <v>#DIV/0!</v>
      </c>
      <c r="E40" s="207" t="e">
        <f>(O40+R40)/(N40+Q40)</f>
        <v>#DIV/0!</v>
      </c>
      <c r="F40" s="202"/>
      <c r="G40" s="211" t="e">
        <f t="shared" si="2"/>
        <v>#DIV/0!</v>
      </c>
      <c r="H40" s="205" t="e">
        <f t="shared" si="3"/>
        <v>#DIV/0!</v>
      </c>
      <c r="I40" s="198"/>
      <c r="J40" s="197"/>
      <c r="K40" s="199"/>
      <c r="L40" s="200"/>
      <c r="M40" s="214" t="e">
        <f t="shared" si="4"/>
        <v>#DIV/0!</v>
      </c>
      <c r="N40" s="201"/>
      <c r="O40" s="201"/>
      <c r="P40" s="217" t="e">
        <f t="shared" si="5"/>
        <v>#DIV/0!</v>
      </c>
      <c r="Q40" s="201"/>
      <c r="R40" s="201"/>
      <c r="S40" s="217" t="e">
        <f t="shared" si="6"/>
        <v>#DIV/0!</v>
      </c>
      <c r="T40" s="220"/>
      <c r="U40" s="220"/>
    </row>
    <row r="41" spans="1:21" ht="15" customHeight="1">
      <c r="A41" s="195" t="s">
        <v>49</v>
      </c>
      <c r="B41" s="196">
        <v>13</v>
      </c>
      <c r="C41" s="207">
        <f>N41+Q41+T41</f>
        <v>0</v>
      </c>
      <c r="D41" s="208" t="e">
        <f t="shared" si="1"/>
        <v>#DIV/0!</v>
      </c>
      <c r="E41" s="207" t="e">
        <f>(O41+R41)/(N41+Q41)</f>
        <v>#DIV/0!</v>
      </c>
      <c r="F41" s="202"/>
      <c r="G41" s="211" t="e">
        <f t="shared" si="2"/>
        <v>#DIV/0!</v>
      </c>
      <c r="H41" s="205" t="e">
        <f t="shared" si="3"/>
        <v>#DIV/0!</v>
      </c>
      <c r="I41" s="198"/>
      <c r="J41" s="197"/>
      <c r="K41" s="199"/>
      <c r="L41" s="200"/>
      <c r="M41" s="214" t="e">
        <f t="shared" si="4"/>
        <v>#DIV/0!</v>
      </c>
      <c r="N41" s="201"/>
      <c r="O41" s="201"/>
      <c r="P41" s="217" t="e">
        <f t="shared" si="5"/>
        <v>#DIV/0!</v>
      </c>
      <c r="Q41" s="201"/>
      <c r="R41" s="201"/>
      <c r="S41" s="217" t="e">
        <f t="shared" si="6"/>
        <v>#DIV/0!</v>
      </c>
      <c r="T41" s="220"/>
      <c r="U41" s="220"/>
    </row>
    <row r="42" spans="1:21" ht="15" customHeight="1">
      <c r="A42" s="181" t="s">
        <v>50</v>
      </c>
      <c r="B42" s="182">
        <v>14</v>
      </c>
      <c r="C42" s="205">
        <f>N42+Q42+T42</f>
        <v>0</v>
      </c>
      <c r="D42" s="208" t="e">
        <f t="shared" si="1"/>
        <v>#DIV/0!</v>
      </c>
      <c r="E42" s="205" t="e">
        <f>(O42+R42)/(N42+Q42)</f>
        <v>#DIV/0!</v>
      </c>
      <c r="F42" s="183"/>
      <c r="G42" s="209" t="e">
        <f t="shared" si="2"/>
        <v>#DIV/0!</v>
      </c>
      <c r="H42" s="205" t="e">
        <f t="shared" si="3"/>
        <v>#DIV/0!</v>
      </c>
      <c r="I42" s="184"/>
      <c r="J42" s="183"/>
      <c r="K42" s="185"/>
      <c r="L42" s="186"/>
      <c r="M42" s="212" t="e">
        <f t="shared" si="4"/>
        <v>#DIV/0!</v>
      </c>
      <c r="N42" s="187"/>
      <c r="O42" s="187"/>
      <c r="P42" s="215" t="e">
        <f t="shared" si="5"/>
        <v>#DIV/0!</v>
      </c>
      <c r="Q42" s="187"/>
      <c r="R42" s="187"/>
      <c r="S42" s="215" t="e">
        <f t="shared" si="6"/>
        <v>#DIV/0!</v>
      </c>
      <c r="T42" s="218"/>
      <c r="U42" s="218"/>
    </row>
    <row r="43" spans="1:21" ht="15" customHeight="1">
      <c r="A43" s="181" t="s">
        <v>44</v>
      </c>
      <c r="B43" s="182">
        <v>15</v>
      </c>
      <c r="C43" s="205">
        <f>N43+Q43+T43</f>
        <v>0</v>
      </c>
      <c r="D43" s="208" t="e">
        <f t="shared" si="1"/>
        <v>#DIV/0!</v>
      </c>
      <c r="E43" s="205" t="e">
        <f>(O43+R43)/(N43+Q43)</f>
        <v>#DIV/0!</v>
      </c>
      <c r="F43" s="183"/>
      <c r="G43" s="209" t="e">
        <f t="shared" si="2"/>
        <v>#DIV/0!</v>
      </c>
      <c r="H43" s="205" t="e">
        <f t="shared" si="3"/>
        <v>#DIV/0!</v>
      </c>
      <c r="I43" s="184"/>
      <c r="J43" s="183"/>
      <c r="K43" s="185"/>
      <c r="L43" s="186"/>
      <c r="M43" s="212" t="e">
        <f t="shared" si="4"/>
        <v>#DIV/0!</v>
      </c>
      <c r="N43" s="187"/>
      <c r="O43" s="187"/>
      <c r="P43" s="215" t="e">
        <f t="shared" si="5"/>
        <v>#DIV/0!</v>
      </c>
      <c r="Q43" s="187"/>
      <c r="R43" s="187"/>
      <c r="S43" s="215" t="e">
        <f t="shared" si="6"/>
        <v>#DIV/0!</v>
      </c>
      <c r="T43" s="218"/>
      <c r="U43" s="218"/>
    </row>
    <row r="44" spans="1:21" ht="15" customHeight="1">
      <c r="A44" s="195" t="s">
        <v>45</v>
      </c>
      <c r="B44" s="196">
        <v>16</v>
      </c>
      <c r="C44" s="207">
        <f>N44+Q44+T44</f>
        <v>0</v>
      </c>
      <c r="D44" s="208" t="e">
        <f t="shared" si="1"/>
        <v>#DIV/0!</v>
      </c>
      <c r="E44" s="207" t="e">
        <f>(O44+R44)/(N44+Q44)</f>
        <v>#DIV/0!</v>
      </c>
      <c r="F44" s="197"/>
      <c r="G44" s="211" t="e">
        <f t="shared" si="2"/>
        <v>#DIV/0!</v>
      </c>
      <c r="H44" s="205" t="e">
        <f t="shared" si="3"/>
        <v>#DIV/0!</v>
      </c>
      <c r="I44" s="198"/>
      <c r="J44" s="197"/>
      <c r="K44" s="199"/>
      <c r="L44" s="200"/>
      <c r="M44" s="214" t="e">
        <f t="shared" si="4"/>
        <v>#DIV/0!</v>
      </c>
      <c r="N44" s="201"/>
      <c r="O44" s="201"/>
      <c r="P44" s="217" t="e">
        <f t="shared" si="5"/>
        <v>#DIV/0!</v>
      </c>
      <c r="Q44" s="201"/>
      <c r="R44" s="201"/>
      <c r="S44" s="217" t="e">
        <f t="shared" si="6"/>
        <v>#DIV/0!</v>
      </c>
      <c r="T44" s="220"/>
      <c r="U44" s="220"/>
    </row>
    <row r="45" spans="1:21" ht="15" customHeight="1">
      <c r="A45" s="195" t="s">
        <v>46</v>
      </c>
      <c r="B45" s="196">
        <v>17</v>
      </c>
      <c r="C45" s="207">
        <f>N45+Q45+T45</f>
        <v>0</v>
      </c>
      <c r="D45" s="208" t="e">
        <f t="shared" si="1"/>
        <v>#DIV/0!</v>
      </c>
      <c r="E45" s="207" t="e">
        <f>(O45+R45)/(N45+Q45)</f>
        <v>#DIV/0!</v>
      </c>
      <c r="F45" s="197"/>
      <c r="G45" s="211" t="e">
        <f t="shared" si="2"/>
        <v>#DIV/0!</v>
      </c>
      <c r="H45" s="205" t="e">
        <f t="shared" si="3"/>
        <v>#DIV/0!</v>
      </c>
      <c r="I45" s="198"/>
      <c r="J45" s="197"/>
      <c r="K45" s="199"/>
      <c r="L45" s="200"/>
      <c r="M45" s="214" t="e">
        <f t="shared" si="4"/>
        <v>#DIV/0!</v>
      </c>
      <c r="N45" s="201"/>
      <c r="O45" s="201"/>
      <c r="P45" s="217" t="e">
        <f t="shared" si="5"/>
        <v>#DIV/0!</v>
      </c>
      <c r="Q45" s="201"/>
      <c r="R45" s="201"/>
      <c r="S45" s="217" t="e">
        <f t="shared" si="6"/>
        <v>#DIV/0!</v>
      </c>
      <c r="T45" s="220"/>
      <c r="U45" s="220"/>
    </row>
    <row r="46" spans="1:21" ht="15" customHeight="1">
      <c r="A46" s="195" t="s">
        <v>47</v>
      </c>
      <c r="B46" s="196">
        <v>18</v>
      </c>
      <c r="C46" s="207">
        <f>N46+Q46+T46</f>
        <v>0</v>
      </c>
      <c r="D46" s="208" t="e">
        <f t="shared" si="1"/>
        <v>#DIV/0!</v>
      </c>
      <c r="E46" s="207" t="e">
        <f>(O46+R46)/(N46+Q46)</f>
        <v>#DIV/0!</v>
      </c>
      <c r="F46" s="197"/>
      <c r="G46" s="211" t="e">
        <f t="shared" si="2"/>
        <v>#DIV/0!</v>
      </c>
      <c r="H46" s="205" t="e">
        <f t="shared" si="3"/>
        <v>#DIV/0!</v>
      </c>
      <c r="I46" s="198"/>
      <c r="J46" s="197"/>
      <c r="K46" s="199"/>
      <c r="L46" s="200"/>
      <c r="M46" s="214" t="e">
        <f t="shared" si="4"/>
        <v>#DIV/0!</v>
      </c>
      <c r="N46" s="201"/>
      <c r="O46" s="201"/>
      <c r="P46" s="217" t="e">
        <f t="shared" si="5"/>
        <v>#DIV/0!</v>
      </c>
      <c r="Q46" s="201"/>
      <c r="R46" s="201"/>
      <c r="S46" s="217" t="e">
        <f t="shared" si="6"/>
        <v>#DIV/0!</v>
      </c>
      <c r="T46" s="220"/>
      <c r="U46" s="220"/>
    </row>
    <row r="47" spans="1:21" ht="15" customHeight="1">
      <c r="A47" s="195" t="s">
        <v>48</v>
      </c>
      <c r="B47" s="196">
        <v>19</v>
      </c>
      <c r="C47" s="207">
        <f>N47+Q47+T47</f>
        <v>0</v>
      </c>
      <c r="D47" s="208" t="e">
        <f t="shared" si="1"/>
        <v>#DIV/0!</v>
      </c>
      <c r="E47" s="207" t="e">
        <f>(O47+R47)/(N47+Q47)</f>
        <v>#DIV/0!</v>
      </c>
      <c r="F47" s="202"/>
      <c r="G47" s="211" t="e">
        <f t="shared" si="2"/>
        <v>#DIV/0!</v>
      </c>
      <c r="H47" s="205" t="e">
        <f t="shared" si="3"/>
        <v>#DIV/0!</v>
      </c>
      <c r="I47" s="198"/>
      <c r="J47" s="197"/>
      <c r="K47" s="199"/>
      <c r="L47" s="200"/>
      <c r="M47" s="214" t="e">
        <f t="shared" si="4"/>
        <v>#DIV/0!</v>
      </c>
      <c r="N47" s="201"/>
      <c r="O47" s="201"/>
      <c r="P47" s="217" t="e">
        <f t="shared" si="5"/>
        <v>#DIV/0!</v>
      </c>
      <c r="Q47" s="201"/>
      <c r="R47" s="201"/>
      <c r="S47" s="217" t="e">
        <f t="shared" si="6"/>
        <v>#DIV/0!</v>
      </c>
      <c r="T47" s="220"/>
      <c r="U47" s="220"/>
    </row>
    <row r="48" spans="1:21" ht="15" customHeight="1">
      <c r="A48" s="195" t="s">
        <v>49</v>
      </c>
      <c r="B48" s="196">
        <v>20</v>
      </c>
      <c r="C48" s="207">
        <f>N48+Q48+T48</f>
        <v>0</v>
      </c>
      <c r="D48" s="208" t="e">
        <f t="shared" si="1"/>
        <v>#DIV/0!</v>
      </c>
      <c r="E48" s="207" t="e">
        <f>(O48+R48)/(N48+Q48)</f>
        <v>#DIV/0!</v>
      </c>
      <c r="F48" s="202"/>
      <c r="G48" s="211" t="e">
        <f t="shared" si="2"/>
        <v>#DIV/0!</v>
      </c>
      <c r="H48" s="205" t="e">
        <f t="shared" si="3"/>
        <v>#DIV/0!</v>
      </c>
      <c r="I48" s="198"/>
      <c r="J48" s="197"/>
      <c r="K48" s="199"/>
      <c r="L48" s="200"/>
      <c r="M48" s="214" t="e">
        <f t="shared" si="4"/>
        <v>#DIV/0!</v>
      </c>
      <c r="N48" s="201"/>
      <c r="O48" s="201"/>
      <c r="P48" s="217" t="e">
        <f t="shared" si="5"/>
        <v>#DIV/0!</v>
      </c>
      <c r="Q48" s="201"/>
      <c r="R48" s="201"/>
      <c r="S48" s="217" t="e">
        <f t="shared" si="6"/>
        <v>#DIV/0!</v>
      </c>
      <c r="T48" s="220"/>
      <c r="U48" s="220"/>
    </row>
    <row r="49" spans="1:24" ht="15" customHeight="1">
      <c r="A49" s="181" t="s">
        <v>50</v>
      </c>
      <c r="B49" s="182">
        <v>21</v>
      </c>
      <c r="C49" s="205">
        <f>N49+Q49+T49</f>
        <v>0</v>
      </c>
      <c r="D49" s="208" t="e">
        <f t="shared" si="1"/>
        <v>#DIV/0!</v>
      </c>
      <c r="E49" s="205" t="e">
        <f>(O49+R49)/(N49+Q49)</f>
        <v>#DIV/0!</v>
      </c>
      <c r="F49" s="183"/>
      <c r="G49" s="209" t="e">
        <f t="shared" si="2"/>
        <v>#DIV/0!</v>
      </c>
      <c r="H49" s="205" t="e">
        <f t="shared" si="3"/>
        <v>#DIV/0!</v>
      </c>
      <c r="I49" s="184"/>
      <c r="J49" s="183"/>
      <c r="K49" s="185"/>
      <c r="L49" s="186"/>
      <c r="M49" s="212" t="e">
        <f t="shared" si="4"/>
        <v>#DIV/0!</v>
      </c>
      <c r="N49" s="187"/>
      <c r="O49" s="187"/>
      <c r="P49" s="215" t="e">
        <f t="shared" si="5"/>
        <v>#DIV/0!</v>
      </c>
      <c r="Q49" s="187"/>
      <c r="R49" s="187"/>
      <c r="S49" s="215" t="e">
        <f t="shared" si="6"/>
        <v>#DIV/0!</v>
      </c>
      <c r="T49" s="218"/>
      <c r="U49" s="218"/>
    </row>
    <row r="50" spans="1:24" ht="15" customHeight="1">
      <c r="A50" s="181" t="s">
        <v>44</v>
      </c>
      <c r="B50" s="182">
        <v>22</v>
      </c>
      <c r="C50" s="205">
        <f>N50+Q50+T50</f>
        <v>0</v>
      </c>
      <c r="D50" s="208" t="e">
        <f t="shared" si="1"/>
        <v>#DIV/0!</v>
      </c>
      <c r="E50" s="205" t="e">
        <f>(O50+R50)/(N50+Q50)</f>
        <v>#DIV/0!</v>
      </c>
      <c r="F50" s="183"/>
      <c r="G50" s="209" t="e">
        <f t="shared" si="2"/>
        <v>#DIV/0!</v>
      </c>
      <c r="H50" s="205" t="e">
        <f t="shared" si="3"/>
        <v>#DIV/0!</v>
      </c>
      <c r="I50" s="184"/>
      <c r="J50" s="183"/>
      <c r="K50" s="185"/>
      <c r="L50" s="186"/>
      <c r="M50" s="212" t="e">
        <f t="shared" si="4"/>
        <v>#DIV/0!</v>
      </c>
      <c r="N50" s="187"/>
      <c r="O50" s="187"/>
      <c r="P50" s="215" t="e">
        <f t="shared" si="5"/>
        <v>#DIV/0!</v>
      </c>
      <c r="Q50" s="187"/>
      <c r="R50" s="187"/>
      <c r="S50" s="215" t="e">
        <f t="shared" si="6"/>
        <v>#DIV/0!</v>
      </c>
      <c r="T50" s="218"/>
      <c r="U50" s="218"/>
    </row>
    <row r="51" spans="1:24" ht="15" customHeight="1">
      <c r="A51" s="195" t="s">
        <v>45</v>
      </c>
      <c r="B51" s="196">
        <v>23</v>
      </c>
      <c r="C51" s="207">
        <f>N51+Q51+T51</f>
        <v>0</v>
      </c>
      <c r="D51" s="208" t="e">
        <f t="shared" si="1"/>
        <v>#DIV/0!</v>
      </c>
      <c r="E51" s="207" t="e">
        <f>(O51+R51)/(N51+Q51)</f>
        <v>#DIV/0!</v>
      </c>
      <c r="F51" s="197"/>
      <c r="G51" s="211" t="e">
        <f t="shared" si="2"/>
        <v>#DIV/0!</v>
      </c>
      <c r="H51" s="205" t="e">
        <f t="shared" si="3"/>
        <v>#DIV/0!</v>
      </c>
      <c r="I51" s="198"/>
      <c r="J51" s="197"/>
      <c r="K51" s="199"/>
      <c r="L51" s="200"/>
      <c r="M51" s="214" t="e">
        <f t="shared" si="4"/>
        <v>#DIV/0!</v>
      </c>
      <c r="N51" s="201"/>
      <c r="O51" s="201"/>
      <c r="P51" s="217" t="e">
        <f t="shared" si="5"/>
        <v>#DIV/0!</v>
      </c>
      <c r="Q51" s="201"/>
      <c r="R51" s="201"/>
      <c r="S51" s="217" t="e">
        <f t="shared" si="6"/>
        <v>#DIV/0!</v>
      </c>
      <c r="T51" s="220"/>
      <c r="U51" s="220"/>
    </row>
    <row r="52" spans="1:24" ht="15" customHeight="1">
      <c r="A52" s="195" t="s">
        <v>46</v>
      </c>
      <c r="B52" s="196">
        <v>24</v>
      </c>
      <c r="C52" s="207">
        <f>N52+Q52+T52</f>
        <v>0</v>
      </c>
      <c r="D52" s="208" t="e">
        <f t="shared" si="1"/>
        <v>#DIV/0!</v>
      </c>
      <c r="E52" s="207" t="e">
        <f>(O52+R52)/(N52+Q52)</f>
        <v>#DIV/0!</v>
      </c>
      <c r="F52" s="197"/>
      <c r="G52" s="211" t="e">
        <f t="shared" si="2"/>
        <v>#DIV/0!</v>
      </c>
      <c r="H52" s="205" t="e">
        <f t="shared" si="3"/>
        <v>#DIV/0!</v>
      </c>
      <c r="I52" s="198"/>
      <c r="J52" s="197"/>
      <c r="K52" s="199"/>
      <c r="L52" s="200"/>
      <c r="M52" s="214" t="e">
        <f t="shared" si="4"/>
        <v>#DIV/0!</v>
      </c>
      <c r="N52" s="201"/>
      <c r="O52" s="201"/>
      <c r="P52" s="217" t="e">
        <f t="shared" si="5"/>
        <v>#DIV/0!</v>
      </c>
      <c r="Q52" s="201"/>
      <c r="R52" s="201"/>
      <c r="S52" s="217" t="e">
        <f t="shared" si="6"/>
        <v>#DIV/0!</v>
      </c>
      <c r="T52" s="220"/>
      <c r="U52" s="220"/>
    </row>
    <row r="53" spans="1:24" ht="15" customHeight="1">
      <c r="A53" s="195" t="s">
        <v>47</v>
      </c>
      <c r="B53" s="196">
        <v>25</v>
      </c>
      <c r="C53" s="207">
        <f>N53+Q53+T53</f>
        <v>0</v>
      </c>
      <c r="D53" s="208" t="e">
        <f t="shared" si="1"/>
        <v>#DIV/0!</v>
      </c>
      <c r="E53" s="207" t="e">
        <f>(O53+R53)/(N53+Q53)</f>
        <v>#DIV/0!</v>
      </c>
      <c r="F53" s="197"/>
      <c r="G53" s="211" t="e">
        <f t="shared" si="2"/>
        <v>#DIV/0!</v>
      </c>
      <c r="H53" s="205" t="e">
        <f t="shared" si="3"/>
        <v>#DIV/0!</v>
      </c>
      <c r="I53" s="198"/>
      <c r="J53" s="197"/>
      <c r="K53" s="199"/>
      <c r="L53" s="200"/>
      <c r="M53" s="214" t="e">
        <f t="shared" si="4"/>
        <v>#DIV/0!</v>
      </c>
      <c r="N53" s="201"/>
      <c r="O53" s="201"/>
      <c r="P53" s="217" t="e">
        <f t="shared" si="5"/>
        <v>#DIV/0!</v>
      </c>
      <c r="Q53" s="201"/>
      <c r="R53" s="201"/>
      <c r="S53" s="217" t="e">
        <f t="shared" si="6"/>
        <v>#DIV/0!</v>
      </c>
      <c r="T53" s="220"/>
      <c r="U53" s="220"/>
    </row>
    <row r="54" spans="1:24" ht="15" customHeight="1">
      <c r="A54" s="188" t="s">
        <v>48</v>
      </c>
      <c r="B54" s="189">
        <v>26</v>
      </c>
      <c r="C54" s="206">
        <f>N54+Q54+T54</f>
        <v>0</v>
      </c>
      <c r="D54" s="208" t="e">
        <f t="shared" si="1"/>
        <v>#DIV/0!</v>
      </c>
      <c r="E54" s="206" t="e">
        <f>(O54+R54)/(N54+Q54)</f>
        <v>#DIV/0!</v>
      </c>
      <c r="F54" s="204"/>
      <c r="G54" s="210" t="e">
        <f t="shared" si="2"/>
        <v>#DIV/0!</v>
      </c>
      <c r="H54" s="205" t="e">
        <f t="shared" si="3"/>
        <v>#DIV/0!</v>
      </c>
      <c r="I54" s="191"/>
      <c r="J54" s="190"/>
      <c r="K54" s="192"/>
      <c r="L54" s="193"/>
      <c r="M54" s="213" t="e">
        <f t="shared" si="4"/>
        <v>#DIV/0!</v>
      </c>
      <c r="N54" s="194"/>
      <c r="O54" s="194"/>
      <c r="P54" s="216" t="e">
        <f t="shared" si="5"/>
        <v>#DIV/0!</v>
      </c>
      <c r="Q54" s="194"/>
      <c r="R54" s="194"/>
      <c r="S54" s="216" t="e">
        <f t="shared" si="6"/>
        <v>#DIV/0!</v>
      </c>
      <c r="T54" s="219"/>
      <c r="U54" s="219"/>
    </row>
    <row r="55" spans="1:24" ht="15" customHeight="1">
      <c r="A55" s="188" t="s">
        <v>49</v>
      </c>
      <c r="B55" s="189">
        <v>27</v>
      </c>
      <c r="C55" s="206">
        <f>N55+Q55+T55</f>
        <v>0</v>
      </c>
      <c r="D55" s="208" t="e">
        <f t="shared" si="1"/>
        <v>#DIV/0!</v>
      </c>
      <c r="E55" s="206" t="e">
        <f>(O55+R55)/(N55+Q55)</f>
        <v>#DIV/0!</v>
      </c>
      <c r="F55" s="204"/>
      <c r="G55" s="210" t="e">
        <f t="shared" si="2"/>
        <v>#DIV/0!</v>
      </c>
      <c r="H55" s="205" t="e">
        <f t="shared" si="3"/>
        <v>#DIV/0!</v>
      </c>
      <c r="I55" s="191"/>
      <c r="J55" s="190"/>
      <c r="K55" s="192"/>
      <c r="L55" s="193"/>
      <c r="M55" s="213" t="e">
        <f t="shared" si="4"/>
        <v>#DIV/0!</v>
      </c>
      <c r="N55" s="194"/>
      <c r="O55" s="194"/>
      <c r="P55" s="216" t="e">
        <f t="shared" si="5"/>
        <v>#DIV/0!</v>
      </c>
      <c r="Q55" s="194"/>
      <c r="R55" s="194"/>
      <c r="S55" s="216" t="e">
        <f t="shared" si="6"/>
        <v>#DIV/0!</v>
      </c>
      <c r="T55" s="219"/>
      <c r="U55" s="219"/>
    </row>
    <row r="56" spans="1:24" ht="15" customHeight="1">
      <c r="A56" s="181" t="s">
        <v>50</v>
      </c>
      <c r="B56" s="182">
        <v>28</v>
      </c>
      <c r="C56" s="205">
        <f>N56+Q56+T56</f>
        <v>0</v>
      </c>
      <c r="D56" s="208" t="e">
        <f t="shared" si="1"/>
        <v>#DIV/0!</v>
      </c>
      <c r="E56" s="205" t="e">
        <f>(O56+R56)/(N56+Q56)</f>
        <v>#DIV/0!</v>
      </c>
      <c r="F56" s="183"/>
      <c r="G56" s="209" t="e">
        <f t="shared" si="2"/>
        <v>#DIV/0!</v>
      </c>
      <c r="H56" s="205" t="e">
        <f t="shared" si="3"/>
        <v>#DIV/0!</v>
      </c>
      <c r="I56" s="184"/>
      <c r="J56" s="183"/>
      <c r="K56" s="185"/>
      <c r="L56" s="186"/>
      <c r="M56" s="212" t="e">
        <f t="shared" si="4"/>
        <v>#DIV/0!</v>
      </c>
      <c r="N56" s="187"/>
      <c r="O56" s="187"/>
      <c r="P56" s="215" t="e">
        <f t="shared" si="5"/>
        <v>#DIV/0!</v>
      </c>
      <c r="Q56" s="187"/>
      <c r="R56" s="187"/>
      <c r="S56" s="215" t="e">
        <f t="shared" si="6"/>
        <v>#DIV/0!</v>
      </c>
      <c r="T56" s="218"/>
      <c r="U56" s="218"/>
    </row>
    <row r="57" spans="1:24" ht="15" customHeight="1">
      <c r="A57" s="181" t="s">
        <v>44</v>
      </c>
      <c r="B57" s="182">
        <v>29</v>
      </c>
      <c r="C57" s="205">
        <f>N57+Q57+T57</f>
        <v>0</v>
      </c>
      <c r="D57" s="208" t="e">
        <f t="shared" si="1"/>
        <v>#DIV/0!</v>
      </c>
      <c r="E57" s="205" t="e">
        <f>(O57+R57)/(N57+Q57)</f>
        <v>#DIV/0!</v>
      </c>
      <c r="F57" s="183"/>
      <c r="G57" s="209" t="e">
        <f t="shared" si="2"/>
        <v>#DIV/0!</v>
      </c>
      <c r="H57" s="205" t="e">
        <f t="shared" si="3"/>
        <v>#DIV/0!</v>
      </c>
      <c r="I57" s="184"/>
      <c r="J57" s="183"/>
      <c r="K57" s="185"/>
      <c r="L57" s="186"/>
      <c r="M57" s="212" t="e">
        <f t="shared" si="4"/>
        <v>#DIV/0!</v>
      </c>
      <c r="N57" s="187"/>
      <c r="O57" s="187"/>
      <c r="P57" s="215" t="e">
        <f t="shared" si="5"/>
        <v>#DIV/0!</v>
      </c>
      <c r="Q57" s="187"/>
      <c r="R57" s="187"/>
      <c r="S57" s="215" t="e">
        <f t="shared" si="6"/>
        <v>#DIV/0!</v>
      </c>
      <c r="T57" s="218"/>
      <c r="U57" s="218"/>
    </row>
    <row r="58" spans="1:24" ht="15" customHeight="1">
      <c r="A58" s="188" t="s">
        <v>45</v>
      </c>
      <c r="B58" s="189">
        <v>30</v>
      </c>
      <c r="C58" s="206">
        <f>N58+Q58+T58</f>
        <v>0</v>
      </c>
      <c r="D58" s="208" t="e">
        <f t="shared" si="1"/>
        <v>#DIV/0!</v>
      </c>
      <c r="E58" s="206" t="e">
        <f>(O58+R58)/(N58+Q58)</f>
        <v>#DIV/0!</v>
      </c>
      <c r="F58" s="190"/>
      <c r="G58" s="210" t="e">
        <f t="shared" si="2"/>
        <v>#DIV/0!</v>
      </c>
      <c r="H58" s="205" t="e">
        <f t="shared" si="3"/>
        <v>#DIV/0!</v>
      </c>
      <c r="I58" s="191"/>
      <c r="J58" s="190"/>
      <c r="K58" s="192"/>
      <c r="L58" s="193"/>
      <c r="M58" s="213" t="e">
        <f t="shared" si="4"/>
        <v>#DIV/0!</v>
      </c>
      <c r="N58" s="194"/>
      <c r="O58" s="194"/>
      <c r="P58" s="216" t="e">
        <f t="shared" si="5"/>
        <v>#DIV/0!</v>
      </c>
      <c r="Q58" s="194"/>
      <c r="R58" s="194"/>
      <c r="S58" s="216" t="e">
        <f t="shared" si="6"/>
        <v>#DIV/0!</v>
      </c>
      <c r="T58" s="219"/>
      <c r="U58" s="219"/>
    </row>
    <row r="59" spans="1:24" ht="15" customHeight="1">
      <c r="A59" s="160"/>
      <c r="B59" s="173"/>
      <c r="C59" s="174"/>
      <c r="D59" s="178"/>
      <c r="E59" s="174"/>
      <c r="F59" s="161"/>
      <c r="G59" s="175"/>
      <c r="H59" s="172"/>
      <c r="I59" s="176"/>
      <c r="J59" s="161"/>
      <c r="K59" s="162"/>
      <c r="L59" s="163"/>
      <c r="M59" s="164"/>
      <c r="N59" s="177"/>
      <c r="P59" s="165"/>
      <c r="Q59" s="165"/>
      <c r="R59" s="165"/>
      <c r="S59" s="165"/>
      <c r="T59" s="165"/>
      <c r="U59" s="165"/>
    </row>
    <row r="60" spans="1:24" ht="15" customHeight="1"/>
    <row r="61" spans="1:24" ht="15" customHeight="1">
      <c r="B61" s="171"/>
      <c r="C61" s="171"/>
      <c r="D61" s="166"/>
      <c r="E61" s="167"/>
      <c r="F61" s="166"/>
      <c r="G61" s="169"/>
      <c r="H61" s="167"/>
      <c r="I61" s="166"/>
      <c r="J61" s="166"/>
      <c r="K61" s="168"/>
      <c r="L61" s="162"/>
      <c r="M61" s="169"/>
      <c r="N61" s="167"/>
      <c r="O61" s="168"/>
      <c r="P61" s="171"/>
      <c r="Q61" s="169"/>
      <c r="R61" s="169"/>
      <c r="S61" s="170"/>
      <c r="T61" s="169"/>
      <c r="U61" s="169"/>
      <c r="V61" s="170"/>
      <c r="W61" s="171"/>
      <c r="X61" s="171"/>
    </row>
    <row r="62" spans="1:24" ht="15" customHeight="1">
      <c r="B62" s="171"/>
      <c r="C62" s="171"/>
      <c r="D62" s="166"/>
      <c r="E62" s="167"/>
      <c r="F62" s="166"/>
      <c r="G62" s="169"/>
      <c r="H62" s="167"/>
      <c r="I62" s="166"/>
      <c r="J62" s="166"/>
      <c r="K62" s="168"/>
      <c r="L62" s="162"/>
      <c r="M62" s="169"/>
      <c r="N62" s="167"/>
      <c r="O62" s="168"/>
      <c r="P62" s="171"/>
      <c r="Q62" s="169"/>
      <c r="R62" s="169"/>
      <c r="S62" s="170"/>
      <c r="T62" s="169"/>
      <c r="U62" s="169"/>
      <c r="V62" s="170"/>
      <c r="W62" s="171"/>
      <c r="X62" s="171"/>
    </row>
    <row r="63" spans="1:24" ht="15" customHeight="1">
      <c r="B63" s="171"/>
      <c r="C63" s="171"/>
      <c r="D63" s="166"/>
      <c r="E63" s="167"/>
      <c r="F63" s="166"/>
      <c r="G63" s="169"/>
      <c r="H63" s="167"/>
      <c r="I63" s="166"/>
      <c r="J63" s="166"/>
      <c r="K63" s="168"/>
      <c r="L63" s="162"/>
      <c r="M63" s="169"/>
      <c r="N63" s="167"/>
      <c r="O63" s="168"/>
      <c r="P63" s="171"/>
      <c r="Q63" s="169"/>
      <c r="R63" s="169"/>
      <c r="S63" s="170"/>
      <c r="T63" s="169"/>
      <c r="U63" s="169"/>
      <c r="V63" s="170"/>
      <c r="W63" s="171"/>
      <c r="X63" s="171"/>
    </row>
    <row r="64" spans="1:24" ht="15" customHeight="1">
      <c r="B64" s="171"/>
      <c r="C64" s="171"/>
      <c r="D64" s="166"/>
      <c r="E64" s="167"/>
      <c r="F64" s="166"/>
      <c r="G64" s="169"/>
      <c r="H64" s="167"/>
      <c r="I64" s="166"/>
      <c r="J64" s="166"/>
      <c r="K64" s="168"/>
      <c r="L64" s="162"/>
      <c r="M64" s="169"/>
      <c r="N64" s="167"/>
      <c r="O64" s="168"/>
      <c r="P64" s="171"/>
      <c r="Q64" s="169"/>
      <c r="R64" s="169"/>
      <c r="S64" s="170"/>
      <c r="T64" s="169"/>
      <c r="U64" s="169"/>
      <c r="V64" s="170"/>
      <c r="W64" s="171"/>
      <c r="X64" s="171"/>
    </row>
    <row r="65" spans="2:24" ht="15" customHeight="1">
      <c r="B65" s="171"/>
      <c r="C65" s="171"/>
      <c r="D65" s="166"/>
      <c r="E65" s="167"/>
      <c r="F65" s="166"/>
      <c r="G65" s="169"/>
      <c r="H65" s="167"/>
      <c r="I65" s="166"/>
      <c r="J65" s="166"/>
      <c r="K65" s="168"/>
      <c r="L65" s="162"/>
      <c r="M65" s="169"/>
      <c r="N65" s="167"/>
      <c r="O65" s="168"/>
      <c r="P65" s="171"/>
      <c r="Q65" s="169"/>
      <c r="R65" s="169"/>
      <c r="S65" s="170"/>
      <c r="T65" s="169"/>
      <c r="U65" s="169"/>
      <c r="V65" s="170"/>
      <c r="W65" s="171"/>
      <c r="X65" s="171"/>
    </row>
    <row r="66" spans="2:24" ht="15" customHeight="1">
      <c r="B66" s="171"/>
      <c r="C66" s="171"/>
      <c r="D66" s="166"/>
      <c r="E66" s="167"/>
      <c r="F66" s="166"/>
      <c r="G66" s="169"/>
      <c r="H66" s="167"/>
      <c r="I66" s="166"/>
      <c r="J66" s="166"/>
      <c r="K66" s="168"/>
      <c r="L66" s="162"/>
      <c r="M66" s="169"/>
      <c r="N66" s="167"/>
      <c r="O66" s="168"/>
      <c r="P66" s="171"/>
      <c r="Q66" s="169"/>
      <c r="R66" s="169"/>
      <c r="S66" s="170"/>
      <c r="T66" s="169"/>
      <c r="U66" s="169"/>
      <c r="V66" s="170"/>
      <c r="W66" s="171"/>
      <c r="X66" s="171"/>
    </row>
    <row r="67" spans="2:24" ht="15" customHeight="1">
      <c r="B67" s="171"/>
      <c r="C67" s="171"/>
      <c r="D67" s="166"/>
      <c r="E67" s="167"/>
      <c r="F67" s="166"/>
      <c r="G67" s="169"/>
      <c r="H67" s="167"/>
      <c r="I67" s="166"/>
      <c r="J67" s="166"/>
      <c r="K67" s="168"/>
      <c r="L67" s="162"/>
      <c r="M67" s="169"/>
      <c r="N67" s="167"/>
      <c r="O67" s="168"/>
      <c r="P67" s="171"/>
      <c r="Q67" s="169"/>
      <c r="R67" s="169"/>
      <c r="S67" s="170"/>
      <c r="T67" s="169"/>
      <c r="U67" s="169"/>
      <c r="V67" s="170"/>
      <c r="W67" s="171"/>
      <c r="X67" s="171"/>
    </row>
    <row r="68" spans="2:24" ht="15" customHeight="1">
      <c r="B68" s="171"/>
      <c r="C68" s="171"/>
      <c r="D68" s="166"/>
      <c r="E68" s="167"/>
      <c r="F68" s="166"/>
      <c r="G68" s="169"/>
      <c r="H68" s="167"/>
      <c r="I68" s="166"/>
      <c r="J68" s="166"/>
      <c r="K68" s="168"/>
      <c r="L68" s="162"/>
      <c r="M68" s="169"/>
      <c r="N68" s="167"/>
      <c r="O68" s="168"/>
      <c r="P68" s="171"/>
      <c r="Q68" s="169"/>
      <c r="R68" s="169"/>
      <c r="S68" s="170"/>
      <c r="T68" s="169"/>
      <c r="U68" s="169"/>
      <c r="V68" s="170"/>
      <c r="W68" s="171"/>
      <c r="X68" s="171"/>
    </row>
    <row r="69" spans="2:24" ht="15" customHeight="1">
      <c r="B69" s="171"/>
      <c r="C69" s="171"/>
      <c r="D69" s="166"/>
      <c r="E69" s="167"/>
      <c r="F69" s="166"/>
      <c r="G69" s="169"/>
      <c r="H69" s="167"/>
      <c r="I69" s="166"/>
      <c r="J69" s="166"/>
      <c r="K69" s="168"/>
      <c r="L69" s="162"/>
      <c r="M69" s="169"/>
      <c r="N69" s="167"/>
      <c r="O69" s="168"/>
      <c r="P69" s="171"/>
      <c r="Q69" s="169"/>
      <c r="R69" s="169"/>
      <c r="S69" s="170"/>
      <c r="T69" s="169"/>
      <c r="U69" s="169"/>
      <c r="V69" s="170"/>
      <c r="W69" s="171"/>
      <c r="X69" s="171"/>
    </row>
    <row r="70" spans="2:24" ht="15" customHeight="1">
      <c r="B70" s="171"/>
      <c r="C70" s="171"/>
      <c r="D70" s="166"/>
      <c r="E70" s="167"/>
      <c r="F70" s="166"/>
      <c r="G70" s="169"/>
      <c r="H70" s="167"/>
      <c r="I70" s="166"/>
      <c r="J70" s="166"/>
      <c r="K70" s="168"/>
      <c r="L70" s="162"/>
      <c r="M70" s="169"/>
      <c r="N70" s="167"/>
      <c r="O70" s="168"/>
      <c r="P70" s="171"/>
      <c r="Q70" s="169"/>
      <c r="R70" s="169"/>
      <c r="S70" s="170"/>
      <c r="T70" s="169"/>
      <c r="U70" s="169"/>
      <c r="V70" s="170"/>
      <c r="W70" s="171"/>
      <c r="X70" s="171"/>
    </row>
    <row r="71" spans="2:24" ht="15" customHeight="1">
      <c r="B71" s="171"/>
      <c r="C71" s="171"/>
      <c r="D71" s="166"/>
      <c r="E71" s="167"/>
      <c r="F71" s="166"/>
      <c r="G71" s="169"/>
      <c r="H71" s="167"/>
      <c r="I71" s="166"/>
      <c r="J71" s="166"/>
      <c r="K71" s="168"/>
      <c r="L71" s="162"/>
      <c r="M71" s="169"/>
      <c r="N71" s="167"/>
      <c r="O71" s="168"/>
      <c r="P71" s="171"/>
      <c r="Q71" s="169"/>
      <c r="R71" s="169"/>
      <c r="S71" s="170"/>
      <c r="T71" s="169"/>
      <c r="U71" s="169"/>
      <c r="V71" s="170"/>
      <c r="W71" s="171"/>
      <c r="X71" s="171"/>
    </row>
    <row r="72" spans="2:24" ht="15" customHeight="1">
      <c r="B72" s="171"/>
      <c r="C72" s="171"/>
      <c r="D72" s="166"/>
      <c r="E72" s="167"/>
      <c r="F72" s="166"/>
      <c r="G72" s="169"/>
      <c r="H72" s="167"/>
      <c r="I72" s="166"/>
      <c r="J72" s="166"/>
      <c r="K72" s="168"/>
      <c r="L72" s="162"/>
      <c r="M72" s="169"/>
      <c r="N72" s="167"/>
      <c r="O72" s="168"/>
      <c r="P72" s="171"/>
      <c r="Q72" s="169"/>
      <c r="R72" s="169"/>
      <c r="S72" s="170"/>
      <c r="T72" s="169"/>
      <c r="U72" s="169"/>
      <c r="V72" s="170"/>
      <c r="W72" s="171"/>
      <c r="X72" s="171"/>
    </row>
    <row r="73" spans="2:24" ht="15" customHeight="1">
      <c r="B73" s="171"/>
      <c r="C73" s="171"/>
      <c r="D73" s="166"/>
      <c r="E73" s="167"/>
      <c r="F73" s="166"/>
      <c r="G73" s="169"/>
      <c r="H73" s="167"/>
      <c r="I73" s="166"/>
      <c r="J73" s="166"/>
      <c r="K73" s="168"/>
      <c r="L73" s="162"/>
      <c r="M73" s="169"/>
      <c r="N73" s="167"/>
      <c r="O73" s="168"/>
      <c r="P73" s="171"/>
      <c r="Q73" s="169"/>
      <c r="R73" s="169"/>
      <c r="S73" s="170"/>
      <c r="T73" s="169"/>
      <c r="U73" s="169"/>
      <c r="V73" s="170"/>
      <c r="W73" s="171"/>
      <c r="X73" s="171"/>
    </row>
    <row r="74" spans="2:24" ht="15" customHeight="1">
      <c r="B74" s="171"/>
      <c r="C74" s="171"/>
      <c r="D74" s="166"/>
      <c r="E74" s="167"/>
      <c r="F74" s="166"/>
      <c r="G74" s="169"/>
      <c r="H74" s="167"/>
      <c r="I74" s="166"/>
      <c r="J74" s="166"/>
      <c r="K74" s="168"/>
      <c r="L74" s="162"/>
      <c r="M74" s="169"/>
      <c r="N74" s="167"/>
      <c r="O74" s="168"/>
      <c r="P74" s="171"/>
      <c r="Q74" s="169"/>
      <c r="R74" s="169"/>
      <c r="S74" s="170"/>
      <c r="T74" s="169"/>
      <c r="U74" s="169"/>
      <c r="V74" s="170"/>
      <c r="W74" s="171"/>
      <c r="X74" s="171"/>
    </row>
    <row r="75" spans="2:24" ht="15" customHeight="1">
      <c r="B75" s="171"/>
      <c r="C75" s="171"/>
      <c r="D75" s="166"/>
      <c r="E75" s="167"/>
      <c r="F75" s="166"/>
      <c r="G75" s="169"/>
      <c r="H75" s="167"/>
      <c r="I75" s="166"/>
      <c r="J75" s="166"/>
      <c r="K75" s="168"/>
      <c r="L75" s="162"/>
      <c r="M75" s="169"/>
      <c r="N75" s="167"/>
      <c r="O75" s="168"/>
      <c r="P75" s="171"/>
      <c r="Q75" s="169"/>
      <c r="R75" s="169"/>
      <c r="S75" s="170"/>
      <c r="T75" s="169"/>
      <c r="U75" s="169"/>
      <c r="V75" s="170"/>
      <c r="W75" s="171"/>
      <c r="X75" s="171"/>
    </row>
    <row r="76" spans="2:24" ht="15" customHeight="1">
      <c r="B76" s="171"/>
      <c r="C76" s="171"/>
      <c r="D76" s="166"/>
      <c r="E76" s="167"/>
      <c r="F76" s="166"/>
      <c r="G76" s="169"/>
      <c r="H76" s="167"/>
      <c r="I76" s="166"/>
      <c r="J76" s="166"/>
      <c r="K76" s="168"/>
      <c r="L76" s="162"/>
      <c r="M76" s="169"/>
      <c r="N76" s="167"/>
      <c r="O76" s="168"/>
      <c r="P76" s="171"/>
      <c r="Q76" s="169"/>
      <c r="R76" s="169"/>
      <c r="S76" s="170"/>
      <c r="T76" s="169"/>
      <c r="U76" s="169"/>
      <c r="V76" s="170"/>
      <c r="W76" s="171"/>
      <c r="X76" s="171"/>
    </row>
    <row r="77" spans="2:24" ht="15" customHeight="1">
      <c r="B77" s="171"/>
      <c r="C77" s="171"/>
      <c r="D77" s="166"/>
      <c r="E77" s="167"/>
      <c r="F77" s="166"/>
      <c r="G77" s="169"/>
      <c r="H77" s="167"/>
      <c r="I77" s="166"/>
      <c r="J77" s="166"/>
      <c r="K77" s="168"/>
      <c r="L77" s="162"/>
      <c r="M77" s="169"/>
      <c r="N77" s="167"/>
      <c r="O77" s="168"/>
      <c r="P77" s="171"/>
      <c r="Q77" s="169"/>
      <c r="R77" s="169"/>
      <c r="S77" s="170"/>
      <c r="T77" s="169"/>
      <c r="U77" s="169"/>
      <c r="V77" s="170"/>
      <c r="W77" s="171"/>
      <c r="X77" s="171"/>
    </row>
    <row r="78" spans="2:24" ht="15" customHeight="1">
      <c r="B78" s="171"/>
      <c r="C78" s="171"/>
      <c r="D78" s="166"/>
      <c r="E78" s="167"/>
      <c r="F78" s="166"/>
      <c r="G78" s="169"/>
      <c r="H78" s="167"/>
      <c r="I78" s="166"/>
      <c r="J78" s="166"/>
      <c r="K78" s="168"/>
      <c r="L78" s="162"/>
      <c r="M78" s="169"/>
      <c r="N78" s="167"/>
      <c r="O78" s="168"/>
      <c r="P78" s="171"/>
      <c r="Q78" s="169"/>
      <c r="R78" s="169"/>
      <c r="S78" s="170"/>
      <c r="T78" s="169"/>
      <c r="U78" s="169"/>
      <c r="V78" s="170"/>
      <c r="W78" s="171"/>
      <c r="X78" s="171"/>
    </row>
    <row r="79" spans="2:24" ht="15" customHeight="1">
      <c r="B79" s="171"/>
      <c r="C79" s="171"/>
      <c r="D79" s="166"/>
      <c r="E79" s="167"/>
      <c r="F79" s="166"/>
      <c r="G79" s="169"/>
      <c r="H79" s="167"/>
      <c r="I79" s="166"/>
      <c r="J79" s="166"/>
      <c r="K79" s="168"/>
      <c r="L79" s="162"/>
      <c r="M79" s="169"/>
      <c r="N79" s="167"/>
      <c r="O79" s="168"/>
      <c r="P79" s="171"/>
      <c r="Q79" s="169"/>
      <c r="R79" s="169"/>
      <c r="S79" s="170"/>
      <c r="T79" s="169"/>
      <c r="U79" s="169"/>
      <c r="V79" s="170"/>
      <c r="W79" s="171"/>
      <c r="X79" s="171"/>
    </row>
    <row r="80" spans="2:24" ht="15" customHeight="1">
      <c r="B80" s="171"/>
      <c r="C80" s="171"/>
      <c r="D80" s="166"/>
      <c r="E80" s="167"/>
      <c r="F80" s="166"/>
      <c r="G80" s="169"/>
      <c r="H80" s="167"/>
      <c r="I80" s="166"/>
      <c r="J80" s="166"/>
      <c r="K80" s="168"/>
      <c r="L80" s="162"/>
      <c r="M80" s="169"/>
      <c r="N80" s="167"/>
      <c r="O80" s="168"/>
      <c r="P80" s="171"/>
      <c r="Q80" s="169"/>
      <c r="R80" s="169"/>
      <c r="S80" s="170"/>
      <c r="T80" s="169"/>
      <c r="U80" s="169"/>
      <c r="V80" s="170"/>
      <c r="W80" s="171"/>
      <c r="X80" s="171"/>
    </row>
    <row r="81" spans="2:24" ht="15" customHeight="1">
      <c r="B81" s="171"/>
      <c r="C81" s="171"/>
      <c r="D81" s="166"/>
      <c r="E81" s="167"/>
      <c r="F81" s="166"/>
      <c r="G81" s="169"/>
      <c r="H81" s="167"/>
      <c r="I81" s="166"/>
      <c r="J81" s="166"/>
      <c r="K81" s="168"/>
      <c r="L81" s="162"/>
      <c r="M81" s="169"/>
      <c r="N81" s="167"/>
      <c r="O81" s="168"/>
      <c r="P81" s="171"/>
      <c r="Q81" s="169"/>
      <c r="R81" s="169"/>
      <c r="S81" s="170"/>
      <c r="T81" s="169"/>
      <c r="U81" s="169"/>
      <c r="V81" s="170"/>
      <c r="W81" s="171"/>
      <c r="X81" s="171"/>
    </row>
    <row r="82" spans="2:24" ht="15" customHeight="1">
      <c r="B82" s="171"/>
      <c r="C82" s="171"/>
      <c r="D82" s="166"/>
      <c r="E82" s="167"/>
      <c r="F82" s="166"/>
      <c r="G82" s="169"/>
      <c r="H82" s="167"/>
      <c r="I82" s="166"/>
      <c r="J82" s="166"/>
      <c r="K82" s="168"/>
      <c r="L82" s="162"/>
      <c r="M82" s="169"/>
      <c r="N82" s="167"/>
      <c r="O82" s="168"/>
      <c r="P82" s="171"/>
      <c r="Q82" s="169"/>
      <c r="R82" s="169"/>
      <c r="S82" s="170"/>
      <c r="T82" s="169"/>
      <c r="U82" s="169"/>
      <c r="V82" s="170"/>
      <c r="W82" s="171"/>
      <c r="X82" s="171"/>
    </row>
    <row r="83" spans="2:24" ht="15" customHeight="1">
      <c r="B83" s="171"/>
      <c r="C83" s="171"/>
      <c r="D83" s="166"/>
      <c r="E83" s="167"/>
      <c r="F83" s="166"/>
      <c r="G83" s="169"/>
      <c r="H83" s="167"/>
      <c r="I83" s="166"/>
      <c r="J83" s="166"/>
      <c r="K83" s="168"/>
      <c r="L83" s="162"/>
      <c r="M83" s="169"/>
      <c r="N83" s="167"/>
      <c r="O83" s="168"/>
      <c r="P83" s="171"/>
      <c r="Q83" s="169"/>
      <c r="R83" s="169"/>
      <c r="S83" s="170"/>
      <c r="T83" s="169"/>
      <c r="U83" s="169"/>
      <c r="V83" s="170"/>
      <c r="W83" s="171"/>
      <c r="X83" s="171"/>
    </row>
    <row r="84" spans="2:24" ht="15" customHeight="1">
      <c r="B84" s="171"/>
      <c r="C84" s="171"/>
      <c r="D84" s="166"/>
      <c r="E84" s="167"/>
      <c r="F84" s="166"/>
      <c r="G84" s="169"/>
      <c r="H84" s="167"/>
      <c r="I84" s="166"/>
      <c r="J84" s="166"/>
      <c r="K84" s="168"/>
      <c r="L84" s="162"/>
      <c r="M84" s="169"/>
      <c r="N84" s="167"/>
      <c r="O84" s="168"/>
      <c r="P84" s="171"/>
      <c r="Q84" s="169"/>
      <c r="R84" s="169"/>
      <c r="S84" s="170"/>
      <c r="T84" s="169"/>
      <c r="U84" s="169"/>
      <c r="V84" s="170"/>
      <c r="W84" s="171"/>
      <c r="X84" s="171"/>
    </row>
    <row r="85" spans="2:24" ht="15" customHeight="1">
      <c r="B85" s="171"/>
      <c r="C85" s="171"/>
      <c r="D85" s="166"/>
      <c r="E85" s="167"/>
      <c r="F85" s="166"/>
      <c r="G85" s="169"/>
      <c r="H85" s="167"/>
      <c r="I85" s="166"/>
      <c r="J85" s="166"/>
      <c r="K85" s="168"/>
      <c r="L85" s="162"/>
      <c r="M85" s="169"/>
      <c r="N85" s="167"/>
      <c r="O85" s="168"/>
      <c r="P85" s="171"/>
      <c r="Q85" s="169"/>
      <c r="R85" s="169"/>
      <c r="S85" s="170"/>
      <c r="T85" s="169"/>
      <c r="U85" s="169"/>
      <c r="V85" s="170"/>
      <c r="W85" s="171"/>
      <c r="X85" s="171"/>
    </row>
    <row r="86" spans="2:24" ht="15" customHeight="1">
      <c r="B86" s="171"/>
      <c r="C86" s="171"/>
      <c r="D86" s="166"/>
      <c r="E86" s="167"/>
      <c r="F86" s="166"/>
      <c r="G86" s="169"/>
      <c r="H86" s="167"/>
      <c r="I86" s="166"/>
      <c r="J86" s="166"/>
      <c r="K86" s="168"/>
      <c r="L86" s="162"/>
      <c r="M86" s="169"/>
      <c r="N86" s="167"/>
      <c r="O86" s="168"/>
      <c r="P86" s="171"/>
      <c r="Q86" s="169"/>
      <c r="R86" s="169"/>
      <c r="S86" s="170"/>
      <c r="T86" s="169"/>
      <c r="U86" s="169"/>
      <c r="V86" s="170"/>
      <c r="W86" s="171"/>
      <c r="X86" s="171"/>
    </row>
    <row r="87" spans="2:24" ht="15" customHeight="1">
      <c r="B87" s="171"/>
      <c r="C87" s="171"/>
      <c r="D87" s="166"/>
      <c r="E87" s="167"/>
      <c r="F87" s="166"/>
      <c r="G87" s="169"/>
      <c r="H87" s="167"/>
      <c r="I87" s="166"/>
      <c r="J87" s="166"/>
      <c r="K87" s="168"/>
      <c r="L87" s="162"/>
      <c r="M87" s="169"/>
      <c r="N87" s="167"/>
      <c r="O87" s="168"/>
      <c r="P87" s="171"/>
      <c r="Q87" s="169"/>
      <c r="R87" s="169"/>
      <c r="S87" s="170"/>
      <c r="T87" s="169"/>
      <c r="U87" s="169"/>
      <c r="V87" s="170"/>
      <c r="W87" s="171"/>
      <c r="X87" s="171"/>
    </row>
    <row r="88" spans="2:24" ht="15" customHeight="1">
      <c r="B88" s="171"/>
      <c r="C88" s="171"/>
      <c r="D88" s="166"/>
      <c r="E88" s="167"/>
      <c r="F88" s="166"/>
      <c r="G88" s="169"/>
      <c r="H88" s="167"/>
      <c r="I88" s="166"/>
      <c r="J88" s="166"/>
      <c r="K88" s="168"/>
      <c r="L88" s="162"/>
      <c r="M88" s="169"/>
      <c r="N88" s="167"/>
      <c r="O88" s="168"/>
      <c r="P88" s="171"/>
      <c r="Q88" s="169"/>
      <c r="R88" s="169"/>
      <c r="S88" s="170"/>
      <c r="T88" s="169"/>
      <c r="U88" s="169"/>
      <c r="V88" s="170"/>
      <c r="W88" s="171"/>
      <c r="X88" s="171"/>
    </row>
    <row r="89" spans="2:24" ht="15" customHeight="1">
      <c r="B89" s="171"/>
      <c r="C89" s="171"/>
      <c r="D89" s="166"/>
      <c r="E89" s="167"/>
      <c r="F89" s="166"/>
      <c r="G89" s="169"/>
      <c r="H89" s="167"/>
      <c r="I89" s="166"/>
      <c r="J89" s="166"/>
      <c r="K89" s="168"/>
      <c r="L89" s="162"/>
      <c r="M89" s="169"/>
      <c r="N89" s="167"/>
      <c r="O89" s="168"/>
      <c r="P89" s="171"/>
      <c r="Q89" s="169"/>
      <c r="R89" s="169"/>
      <c r="S89" s="170"/>
      <c r="T89" s="169"/>
      <c r="U89" s="169"/>
      <c r="V89" s="170"/>
      <c r="W89" s="171"/>
      <c r="X89" s="171"/>
    </row>
    <row r="90" spans="2:24" ht="15" customHeight="1">
      <c r="B90" s="171"/>
      <c r="C90" s="171"/>
      <c r="D90" s="166"/>
      <c r="E90" s="167"/>
      <c r="F90" s="166"/>
      <c r="G90" s="169"/>
      <c r="H90" s="167"/>
      <c r="I90" s="166"/>
      <c r="J90" s="166"/>
      <c r="K90" s="168"/>
      <c r="L90" s="162"/>
      <c r="M90" s="169"/>
      <c r="N90" s="167"/>
      <c r="O90" s="168"/>
      <c r="P90" s="171"/>
      <c r="Q90" s="169"/>
      <c r="R90" s="169"/>
      <c r="S90" s="170"/>
      <c r="T90" s="169"/>
      <c r="U90" s="169"/>
      <c r="V90" s="170"/>
      <c r="W90" s="171"/>
      <c r="X90" s="171"/>
    </row>
    <row r="91" spans="2:24" ht="15" customHeight="1">
      <c r="B91" s="171"/>
      <c r="C91" s="171"/>
      <c r="D91" s="166"/>
      <c r="E91" s="167"/>
      <c r="F91" s="166"/>
      <c r="G91" s="169"/>
      <c r="H91" s="167"/>
      <c r="I91" s="166"/>
      <c r="J91" s="166"/>
      <c r="K91" s="168"/>
      <c r="L91" s="162"/>
      <c r="M91" s="169"/>
      <c r="N91" s="167"/>
      <c r="O91" s="168"/>
      <c r="P91" s="171"/>
      <c r="Q91" s="169"/>
      <c r="R91" s="169"/>
      <c r="S91" s="170"/>
      <c r="T91" s="169"/>
      <c r="U91" s="169"/>
      <c r="V91" s="170"/>
      <c r="W91" s="171"/>
      <c r="X91" s="171"/>
    </row>
    <row r="92" spans="2:24" ht="15" customHeight="1">
      <c r="B92" s="171"/>
      <c r="C92" s="171"/>
      <c r="D92" s="166"/>
      <c r="E92" s="167"/>
      <c r="F92" s="166"/>
      <c r="G92" s="169"/>
      <c r="H92" s="167"/>
      <c r="I92" s="166"/>
      <c r="J92" s="166"/>
      <c r="K92" s="168"/>
      <c r="L92" s="162"/>
      <c r="M92" s="169"/>
      <c r="N92" s="167"/>
      <c r="O92" s="168"/>
      <c r="P92" s="171"/>
      <c r="Q92" s="169"/>
      <c r="R92" s="169"/>
      <c r="S92" s="170"/>
      <c r="T92" s="169"/>
      <c r="U92" s="169"/>
      <c r="V92" s="170"/>
      <c r="W92" s="171"/>
      <c r="X92" s="171"/>
    </row>
    <row r="93" spans="2:24" ht="15" customHeight="1">
      <c r="B93" s="171"/>
      <c r="C93" s="171"/>
      <c r="D93" s="166"/>
      <c r="E93" s="167"/>
      <c r="F93" s="166"/>
      <c r="G93" s="169"/>
      <c r="H93" s="167"/>
      <c r="I93" s="166"/>
      <c r="J93" s="166"/>
      <c r="K93" s="168"/>
      <c r="L93" s="162"/>
      <c r="M93" s="169"/>
      <c r="N93" s="167"/>
      <c r="O93" s="168"/>
      <c r="P93" s="171"/>
      <c r="Q93" s="169"/>
      <c r="R93" s="169"/>
      <c r="S93" s="170"/>
      <c r="T93" s="169"/>
      <c r="U93" s="169"/>
      <c r="V93" s="170"/>
      <c r="W93" s="171"/>
      <c r="X93" s="171"/>
    </row>
    <row r="94" spans="2:24" ht="15" customHeight="1">
      <c r="B94" s="171"/>
      <c r="C94" s="171"/>
      <c r="D94" s="166"/>
      <c r="E94" s="167"/>
      <c r="F94" s="166"/>
      <c r="G94" s="169"/>
      <c r="H94" s="167"/>
      <c r="I94" s="166"/>
      <c r="J94" s="166"/>
      <c r="K94" s="168"/>
      <c r="L94" s="162"/>
      <c r="M94" s="169"/>
      <c r="N94" s="167"/>
      <c r="O94" s="168"/>
      <c r="P94" s="171"/>
      <c r="Q94" s="169"/>
      <c r="R94" s="169"/>
      <c r="S94" s="170"/>
      <c r="T94" s="169"/>
      <c r="U94" s="169"/>
      <c r="V94" s="170"/>
      <c r="W94" s="171"/>
      <c r="X94" s="171"/>
    </row>
    <row r="95" spans="2:24" ht="15" customHeight="1">
      <c r="B95" s="171"/>
      <c r="C95" s="171"/>
      <c r="D95" s="166"/>
      <c r="E95" s="167"/>
      <c r="F95" s="166"/>
      <c r="G95" s="169"/>
      <c r="H95" s="167"/>
      <c r="I95" s="166"/>
      <c r="J95" s="166"/>
      <c r="K95" s="168"/>
      <c r="L95" s="162"/>
      <c r="M95" s="169"/>
      <c r="N95" s="167"/>
      <c r="O95" s="168"/>
      <c r="P95" s="171"/>
      <c r="Q95" s="169"/>
      <c r="R95" s="169"/>
      <c r="S95" s="170"/>
      <c r="T95" s="169"/>
      <c r="U95" s="169"/>
      <c r="V95" s="170"/>
      <c r="W95" s="171"/>
      <c r="X95" s="171"/>
    </row>
    <row r="96" spans="2:24" ht="15" customHeight="1">
      <c r="B96" s="171"/>
      <c r="C96" s="171"/>
      <c r="D96" s="166"/>
      <c r="E96" s="167"/>
      <c r="F96" s="166"/>
      <c r="G96" s="169"/>
      <c r="H96" s="167"/>
      <c r="I96" s="166"/>
      <c r="J96" s="166"/>
      <c r="K96" s="168"/>
      <c r="L96" s="162"/>
      <c r="M96" s="169"/>
      <c r="N96" s="167"/>
      <c r="O96" s="168"/>
      <c r="P96" s="171"/>
      <c r="Q96" s="169"/>
      <c r="R96" s="169"/>
      <c r="S96" s="170"/>
      <c r="T96" s="169"/>
      <c r="U96" s="169"/>
      <c r="V96" s="170"/>
      <c r="W96" s="171"/>
      <c r="X96" s="171"/>
    </row>
    <row r="97" spans="2:24" ht="15" customHeight="1">
      <c r="B97" s="171"/>
      <c r="C97" s="171"/>
      <c r="D97" s="166"/>
      <c r="E97" s="167"/>
      <c r="F97" s="166"/>
      <c r="G97" s="169"/>
      <c r="H97" s="167"/>
      <c r="I97" s="166"/>
      <c r="J97" s="166"/>
      <c r="K97" s="168"/>
      <c r="L97" s="162"/>
      <c r="M97" s="169"/>
      <c r="N97" s="167"/>
      <c r="O97" s="168"/>
      <c r="P97" s="171"/>
      <c r="Q97" s="169"/>
      <c r="R97" s="169"/>
      <c r="S97" s="170"/>
      <c r="T97" s="169"/>
      <c r="U97" s="169"/>
      <c r="V97" s="170"/>
      <c r="W97" s="171"/>
      <c r="X97" s="171"/>
    </row>
    <row r="98" spans="2:24" ht="15" customHeight="1">
      <c r="B98" s="171"/>
      <c r="C98" s="171"/>
      <c r="D98" s="166"/>
      <c r="E98" s="167"/>
      <c r="F98" s="166"/>
      <c r="G98" s="169"/>
      <c r="H98" s="167"/>
      <c r="I98" s="166"/>
      <c r="J98" s="166"/>
      <c r="K98" s="168"/>
      <c r="L98" s="162"/>
      <c r="M98" s="169"/>
      <c r="N98" s="167"/>
      <c r="O98" s="168"/>
      <c r="P98" s="171"/>
      <c r="Q98" s="169"/>
      <c r="R98" s="169"/>
      <c r="S98" s="170"/>
      <c r="T98" s="169"/>
      <c r="U98" s="169"/>
      <c r="V98" s="170"/>
      <c r="W98" s="171"/>
      <c r="X98" s="171"/>
    </row>
    <row r="99" spans="2:24" ht="15" customHeight="1">
      <c r="B99" s="171"/>
      <c r="C99" s="171"/>
      <c r="D99" s="166"/>
      <c r="E99" s="167"/>
      <c r="F99" s="166"/>
      <c r="G99" s="169"/>
      <c r="H99" s="167"/>
      <c r="I99" s="166"/>
      <c r="J99" s="166"/>
      <c r="K99" s="168"/>
      <c r="L99" s="162"/>
      <c r="M99" s="169"/>
      <c r="N99" s="167"/>
      <c r="O99" s="168"/>
      <c r="P99" s="171"/>
      <c r="Q99" s="169"/>
      <c r="R99" s="169"/>
      <c r="S99" s="170"/>
      <c r="T99" s="169"/>
      <c r="U99" s="169"/>
      <c r="V99" s="170"/>
      <c r="W99" s="171"/>
      <c r="X99" s="171"/>
    </row>
    <row r="100" spans="2:24" ht="15" customHeight="1">
      <c r="B100" s="171"/>
      <c r="C100" s="171"/>
      <c r="D100" s="166"/>
      <c r="E100" s="167"/>
      <c r="F100" s="166"/>
      <c r="G100" s="169"/>
      <c r="H100" s="167"/>
      <c r="I100" s="166"/>
      <c r="J100" s="166"/>
      <c r="K100" s="168"/>
      <c r="L100" s="162"/>
      <c r="M100" s="169"/>
      <c r="N100" s="167"/>
      <c r="O100" s="168"/>
      <c r="P100" s="171"/>
      <c r="Q100" s="169"/>
      <c r="R100" s="169"/>
      <c r="S100" s="170"/>
      <c r="T100" s="169"/>
      <c r="U100" s="169"/>
      <c r="V100" s="170"/>
      <c r="W100" s="171"/>
      <c r="X100" s="171"/>
    </row>
  </sheetData>
  <mergeCells count="78">
    <mergeCell ref="A25:B25"/>
    <mergeCell ref="I25:J25"/>
    <mergeCell ref="K25:L25"/>
    <mergeCell ref="Q25:R25"/>
    <mergeCell ref="A27:B27"/>
    <mergeCell ref="B21:D21"/>
    <mergeCell ref="E21:F21"/>
    <mergeCell ref="G21:I21"/>
    <mergeCell ref="J21:K21"/>
    <mergeCell ref="B22:D22"/>
    <mergeCell ref="E22:F22"/>
    <mergeCell ref="G22:I22"/>
    <mergeCell ref="J22:K22"/>
    <mergeCell ref="B19:F19"/>
    <mergeCell ref="G19:K19"/>
    <mergeCell ref="L19:P19"/>
    <mergeCell ref="B20:D20"/>
    <mergeCell ref="E20:F20"/>
    <mergeCell ref="G20:I20"/>
    <mergeCell ref="J20:K20"/>
    <mergeCell ref="B17:D17"/>
    <mergeCell ref="E17:F17"/>
    <mergeCell ref="G17:I17"/>
    <mergeCell ref="J17:K17"/>
    <mergeCell ref="L17:N17"/>
    <mergeCell ref="O17:P17"/>
    <mergeCell ref="B16:D16"/>
    <mergeCell ref="E16:F16"/>
    <mergeCell ref="G16:I16"/>
    <mergeCell ref="J16:K16"/>
    <mergeCell ref="L16:N16"/>
    <mergeCell ref="O16:P16"/>
    <mergeCell ref="B14:D14"/>
    <mergeCell ref="E14:F14"/>
    <mergeCell ref="G14:I14"/>
    <mergeCell ref="J14:K14"/>
    <mergeCell ref="L14:N14"/>
    <mergeCell ref="O14:P14"/>
    <mergeCell ref="B13:D13"/>
    <mergeCell ref="E13:F13"/>
    <mergeCell ref="G13:I13"/>
    <mergeCell ref="J13:K13"/>
    <mergeCell ref="L13:N13"/>
    <mergeCell ref="O13:P13"/>
    <mergeCell ref="M10:N10"/>
    <mergeCell ref="O10:P11"/>
    <mergeCell ref="B11:C11"/>
    <mergeCell ref="D11:E11"/>
    <mergeCell ref="F11:G11"/>
    <mergeCell ref="I11:J11"/>
    <mergeCell ref="K11:L11"/>
    <mergeCell ref="M11:N11"/>
    <mergeCell ref="B9:E9"/>
    <mergeCell ref="F9:G9"/>
    <mergeCell ref="I9:L9"/>
    <mergeCell ref="M9:N9"/>
    <mergeCell ref="O9:P9"/>
    <mergeCell ref="B10:C10"/>
    <mergeCell ref="D10:E10"/>
    <mergeCell ref="F10:G10"/>
    <mergeCell ref="I10:J10"/>
    <mergeCell ref="K10:L10"/>
    <mergeCell ref="B7:G7"/>
    <mergeCell ref="I7:P7"/>
    <mergeCell ref="B8:E8"/>
    <mergeCell ref="F8:G8"/>
    <mergeCell ref="I8:L8"/>
    <mergeCell ref="M8:N8"/>
    <mergeCell ref="O8:P8"/>
    <mergeCell ref="B1:P2"/>
    <mergeCell ref="B4:D4"/>
    <mergeCell ref="E4:G4"/>
    <mergeCell ref="I4:L4"/>
    <mergeCell ref="M4:P4"/>
    <mergeCell ref="B5:C5"/>
    <mergeCell ref="D5:E5"/>
    <mergeCell ref="I5:L5"/>
    <mergeCell ref="M5:P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00"/>
  <sheetViews>
    <sheetView workbookViewId="0">
      <selection activeCell="S31" sqref="S31"/>
    </sheetView>
  </sheetViews>
  <sheetFormatPr defaultColWidth="14.42578125" defaultRowHeight="12.75" customHeight="1"/>
  <cols>
    <col min="1" max="1" width="9.28515625" style="3" customWidth="1"/>
    <col min="2" max="2" width="4.85546875" style="3" customWidth="1"/>
    <col min="3" max="3" width="11" style="3" customWidth="1"/>
    <col min="4" max="4" width="8.5703125" style="3" customWidth="1"/>
    <col min="5" max="5" width="8.28515625" style="3" customWidth="1"/>
    <col min="6" max="6" width="9.42578125" style="3" customWidth="1"/>
    <col min="7" max="7" width="9.85546875" style="3" customWidth="1"/>
    <col min="8" max="8" width="8.85546875" style="3" customWidth="1"/>
    <col min="9" max="9" width="10.5703125" style="3" customWidth="1"/>
    <col min="10" max="10" width="6.85546875" style="3" customWidth="1"/>
    <col min="11" max="11" width="10.42578125" style="3" customWidth="1"/>
    <col min="12" max="12" width="7.42578125" style="3" customWidth="1"/>
    <col min="13" max="13" width="8.5703125" style="3" customWidth="1"/>
    <col min="14" max="14" width="16.7109375" style="3" bestFit="1" customWidth="1"/>
    <col min="15" max="15" width="12" style="3" customWidth="1"/>
    <col min="16" max="16" width="10.140625" style="3" customWidth="1"/>
    <col min="17" max="17" width="9.5703125" style="3" customWidth="1"/>
    <col min="18" max="18" width="11.85546875" style="3" customWidth="1"/>
    <col min="19" max="19" width="10.140625" style="3" customWidth="1"/>
    <col min="20" max="20" width="10.7109375" style="3" customWidth="1"/>
    <col min="21" max="21" width="8.140625" style="3" customWidth="1"/>
    <col min="22" max="22" width="6.28515625" style="3" customWidth="1"/>
    <col min="23" max="23" width="17.28515625" style="3" customWidth="1"/>
    <col min="24" max="24" width="8.42578125" style="3" customWidth="1"/>
    <col min="25" max="25" width="24.140625" style="3" customWidth="1"/>
    <col min="26" max="16384" width="14.42578125" style="3"/>
  </cols>
  <sheetData>
    <row r="1" spans="1:25" ht="15" customHeight="1">
      <c r="A1" s="29"/>
      <c r="B1" s="30" t="s">
        <v>57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  <c r="R1" s="33"/>
      <c r="S1" s="34"/>
      <c r="T1" s="34"/>
      <c r="U1" s="34"/>
      <c r="V1" s="34"/>
      <c r="W1" s="34"/>
      <c r="X1" s="34"/>
      <c r="Y1" s="34"/>
    </row>
    <row r="2" spans="1:25" ht="15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8"/>
      <c r="S2" s="39"/>
      <c r="T2" s="39"/>
      <c r="U2" s="39"/>
      <c r="V2" s="39"/>
      <c r="W2" s="40"/>
      <c r="X2" s="41"/>
      <c r="Y2" s="34"/>
    </row>
    <row r="3" spans="1:25" ht="18.75" customHeight="1">
      <c r="A3" s="35"/>
      <c r="B3" s="42"/>
      <c r="C3" s="42"/>
      <c r="D3" s="42"/>
      <c r="E3" s="42"/>
      <c r="F3" s="42"/>
      <c r="G3" s="42"/>
      <c r="H3" s="43"/>
      <c r="I3" s="42"/>
      <c r="J3" s="42"/>
      <c r="K3" s="42"/>
      <c r="L3" s="42"/>
      <c r="M3" s="42"/>
      <c r="N3" s="43"/>
      <c r="O3" s="44"/>
      <c r="P3" s="45"/>
      <c r="Q3" s="37"/>
      <c r="R3" s="38"/>
      <c r="S3" s="46"/>
      <c r="T3" s="46"/>
      <c r="U3" s="34"/>
      <c r="V3" s="34"/>
      <c r="W3" s="34"/>
      <c r="X3" s="41"/>
      <c r="Y3" s="34"/>
    </row>
    <row r="4" spans="1:25" ht="54" customHeight="1">
      <c r="A4" s="35"/>
      <c r="B4" s="47" t="s">
        <v>18</v>
      </c>
      <c r="C4" s="48"/>
      <c r="D4" s="48"/>
      <c r="E4" s="179">
        <v>42430</v>
      </c>
      <c r="F4" s="48"/>
      <c r="G4" s="48"/>
      <c r="H4" s="49"/>
      <c r="I4" s="50" t="s">
        <v>19</v>
      </c>
      <c r="J4" s="48"/>
      <c r="K4" s="48"/>
      <c r="L4" s="48"/>
      <c r="M4" s="51">
        <f>Geral!N7</f>
        <v>10000</v>
      </c>
      <c r="N4" s="48"/>
      <c r="O4" s="48"/>
      <c r="P4" s="48"/>
      <c r="Q4" s="52"/>
      <c r="R4" s="33"/>
      <c r="S4" s="34"/>
      <c r="T4" s="34"/>
      <c r="U4" s="34"/>
      <c r="V4" s="34"/>
      <c r="W4" s="34"/>
      <c r="X4" s="41"/>
      <c r="Y4" s="34"/>
    </row>
    <row r="5" spans="1:25" ht="30" customHeight="1">
      <c r="A5" s="35"/>
      <c r="B5" s="53" t="s">
        <v>20</v>
      </c>
      <c r="C5" s="48"/>
      <c r="D5" s="54">
        <v>5</v>
      </c>
      <c r="E5" s="55"/>
      <c r="F5" s="56" t="s">
        <v>21</v>
      </c>
      <c r="G5" s="56">
        <v>31</v>
      </c>
      <c r="H5" s="57"/>
      <c r="I5" s="58" t="s">
        <v>22</v>
      </c>
      <c r="J5" s="48"/>
      <c r="K5" s="48"/>
      <c r="L5" s="48"/>
      <c r="M5" s="59">
        <f>I9/((M4/G5)*D5)</f>
        <v>44.32211980000001</v>
      </c>
      <c r="N5" s="48"/>
      <c r="O5" s="48"/>
      <c r="P5" s="48"/>
      <c r="Q5" s="60"/>
      <c r="R5" s="33"/>
      <c r="S5" s="34"/>
      <c r="T5" s="34"/>
      <c r="U5" s="34"/>
      <c r="V5" s="34"/>
      <c r="W5" s="34"/>
      <c r="X5" s="41"/>
      <c r="Y5" s="34"/>
    </row>
    <row r="6" spans="1:25" ht="16.5" customHeight="1">
      <c r="A6" s="35"/>
      <c r="B6" s="61"/>
      <c r="C6" s="49"/>
      <c r="D6" s="49"/>
      <c r="E6" s="49"/>
      <c r="F6" s="49"/>
      <c r="G6" s="49"/>
      <c r="H6" s="49"/>
      <c r="I6" s="61"/>
      <c r="J6" s="49"/>
      <c r="K6" s="49"/>
      <c r="L6" s="49"/>
      <c r="M6" s="49"/>
      <c r="N6" s="49"/>
      <c r="O6" s="49"/>
      <c r="P6" s="49"/>
      <c r="Q6" s="60"/>
      <c r="R6" s="33"/>
      <c r="S6" s="40"/>
      <c r="T6" s="34"/>
      <c r="U6" s="34"/>
      <c r="V6" s="34"/>
      <c r="W6" s="34"/>
      <c r="X6" s="41"/>
      <c r="Y6" s="34"/>
    </row>
    <row r="7" spans="1:25" ht="30.75" customHeight="1">
      <c r="A7" s="35"/>
      <c r="B7" s="62" t="s">
        <v>10</v>
      </c>
      <c r="C7" s="48"/>
      <c r="D7" s="48"/>
      <c r="E7" s="48"/>
      <c r="F7" s="48"/>
      <c r="G7" s="48"/>
      <c r="H7" s="49"/>
      <c r="I7" s="63" t="s">
        <v>23</v>
      </c>
      <c r="J7" s="48"/>
      <c r="K7" s="48"/>
      <c r="L7" s="48"/>
      <c r="M7" s="48"/>
      <c r="N7" s="48"/>
      <c r="O7" s="48"/>
      <c r="P7" s="48"/>
      <c r="Q7" s="60"/>
      <c r="R7" s="33"/>
      <c r="S7" s="64"/>
      <c r="T7" s="34"/>
      <c r="V7" s="34"/>
      <c r="W7" s="34"/>
      <c r="X7" s="65"/>
      <c r="Y7" s="66"/>
    </row>
    <row r="8" spans="1:25" ht="31.5">
      <c r="A8" s="35"/>
      <c r="B8" s="67" t="s">
        <v>17</v>
      </c>
      <c r="C8" s="48"/>
      <c r="D8" s="48"/>
      <c r="E8" s="48"/>
      <c r="F8" s="67" t="s">
        <v>24</v>
      </c>
      <c r="G8" s="48"/>
      <c r="H8" s="68"/>
      <c r="I8" s="69" t="s">
        <v>17</v>
      </c>
      <c r="J8" s="48"/>
      <c r="K8" s="48"/>
      <c r="L8" s="48"/>
      <c r="M8" s="69" t="s">
        <v>24</v>
      </c>
      <c r="N8" s="48"/>
      <c r="O8" s="69" t="s">
        <v>16</v>
      </c>
      <c r="P8" s="48"/>
      <c r="Q8" s="52"/>
      <c r="R8" s="33"/>
      <c r="S8" s="70"/>
      <c r="T8" s="70"/>
      <c r="V8" s="71"/>
      <c r="W8" s="34"/>
      <c r="X8" s="41"/>
      <c r="Y8" s="34"/>
    </row>
    <row r="9" spans="1:25" ht="46.5">
      <c r="A9" s="35"/>
      <c r="B9" s="72">
        <f>I27</f>
        <v>94770.229999999981</v>
      </c>
      <c r="C9" s="48"/>
      <c r="D9" s="48"/>
      <c r="E9" s="48"/>
      <c r="F9" s="73">
        <f>J27</f>
        <v>885</v>
      </c>
      <c r="G9" s="48"/>
      <c r="H9" s="74"/>
      <c r="I9" s="75">
        <f>K27</f>
        <v>71487.290000000008</v>
      </c>
      <c r="J9" s="48"/>
      <c r="K9" s="48"/>
      <c r="L9" s="48"/>
      <c r="M9" s="76">
        <f>L27</f>
        <v>661</v>
      </c>
      <c r="N9" s="48"/>
      <c r="O9" s="77">
        <f>I9/B9</f>
        <v>0.75432221700844271</v>
      </c>
      <c r="P9" s="48"/>
      <c r="Q9" s="78"/>
      <c r="R9" s="33"/>
      <c r="S9" s="70"/>
      <c r="T9" s="70"/>
      <c r="V9" s="34"/>
      <c r="W9" s="34"/>
      <c r="X9" s="79"/>
      <c r="Y9" s="34"/>
    </row>
    <row r="10" spans="1:25" ht="24.75" customHeight="1">
      <c r="A10" s="35"/>
      <c r="B10" s="80" t="s">
        <v>25</v>
      </c>
      <c r="C10" s="48"/>
      <c r="D10" s="81">
        <f>M4/O10</f>
        <v>13333.333333333334</v>
      </c>
      <c r="E10" s="48"/>
      <c r="F10" s="82">
        <f>D10/J13</f>
        <v>123.28531873754527</v>
      </c>
      <c r="G10" s="48"/>
      <c r="H10" s="83"/>
      <c r="I10" s="84" t="s">
        <v>26</v>
      </c>
      <c r="J10" s="48"/>
      <c r="K10" s="85">
        <f>M4</f>
        <v>10000</v>
      </c>
      <c r="L10" s="48"/>
      <c r="M10" s="86">
        <f>M4/J13</f>
        <v>92.463989053158954</v>
      </c>
      <c r="N10" s="48"/>
      <c r="O10" s="87">
        <v>0.75</v>
      </c>
      <c r="P10" s="48"/>
      <c r="Q10" s="88"/>
      <c r="R10" s="33"/>
      <c r="S10" s="34"/>
      <c r="T10" s="34"/>
      <c r="U10" s="34"/>
      <c r="V10" s="34"/>
      <c r="W10" s="34"/>
      <c r="X10" s="89"/>
      <c r="Y10" s="90"/>
    </row>
    <row r="11" spans="1:25" ht="24.75" customHeight="1">
      <c r="A11" s="35"/>
      <c r="B11" s="91" t="s">
        <v>27</v>
      </c>
      <c r="C11" s="48"/>
      <c r="D11" s="92">
        <f>(D10/G5)*D5</f>
        <v>2150.5376344086021</v>
      </c>
      <c r="E11" s="48"/>
      <c r="F11" s="93">
        <f>(F10/G5)*D5</f>
        <v>19.884728828636334</v>
      </c>
      <c r="G11" s="48"/>
      <c r="H11" s="94"/>
      <c r="I11" s="95" t="s">
        <v>27</v>
      </c>
      <c r="J11" s="48"/>
      <c r="K11" s="96">
        <f>(K10/G5)*D5</f>
        <v>1612.9032258064515</v>
      </c>
      <c r="L11" s="48"/>
      <c r="M11" s="97">
        <f>(M10/G5)*D5</f>
        <v>14.913546621477252</v>
      </c>
      <c r="N11" s="48"/>
      <c r="O11" s="48"/>
      <c r="P11" s="48"/>
      <c r="Q11" s="60"/>
      <c r="R11" s="33"/>
      <c r="T11" s="34"/>
      <c r="U11" s="34"/>
      <c r="V11" s="34"/>
      <c r="X11" s="34"/>
      <c r="Y11" s="34"/>
    </row>
    <row r="12" spans="1:25" ht="15" customHeight="1">
      <c r="A12" s="35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9"/>
      <c r="M12" s="98"/>
      <c r="N12" s="98"/>
      <c r="O12" s="98"/>
      <c r="P12" s="98"/>
      <c r="Q12" s="60"/>
      <c r="R12" s="33"/>
      <c r="T12" s="70"/>
      <c r="U12" s="70"/>
      <c r="V12" s="70"/>
      <c r="X12" s="64"/>
      <c r="Y12" s="34"/>
    </row>
    <row r="13" spans="1:25" ht="33.75" customHeight="1">
      <c r="A13" s="35"/>
      <c r="B13" s="84" t="s">
        <v>28</v>
      </c>
      <c r="C13" s="48"/>
      <c r="D13" s="48"/>
      <c r="E13" s="100">
        <f>F27</f>
        <v>24670</v>
      </c>
      <c r="F13" s="48"/>
      <c r="G13" s="101" t="s">
        <v>29</v>
      </c>
      <c r="H13" s="48"/>
      <c r="I13" s="48"/>
      <c r="J13" s="102">
        <f>H27</f>
        <v>108.15021180030259</v>
      </c>
      <c r="K13" s="48"/>
      <c r="L13" s="85" t="s">
        <v>30</v>
      </c>
      <c r="M13" s="48"/>
      <c r="N13" s="48"/>
      <c r="O13" s="77">
        <f>G27</f>
        <v>3.5873530603972435E-2</v>
      </c>
      <c r="P13" s="48"/>
      <c r="Q13" s="103"/>
      <c r="R13" s="33"/>
      <c r="T13" s="70"/>
      <c r="U13" s="34"/>
      <c r="X13" s="104"/>
    </row>
    <row r="14" spans="1:25" ht="18.75">
      <c r="A14" s="35"/>
      <c r="B14" s="105" t="s">
        <v>25</v>
      </c>
      <c r="C14" s="48"/>
      <c r="D14" s="48"/>
      <c r="E14" s="106">
        <f>Geral!H7</f>
        <v>3950.6172839506171</v>
      </c>
      <c r="F14" s="48"/>
      <c r="G14" s="107" t="s">
        <v>25</v>
      </c>
      <c r="H14" s="48"/>
      <c r="I14" s="48"/>
      <c r="J14" s="108">
        <f>Geral!L7</f>
        <v>135</v>
      </c>
      <c r="K14" s="48"/>
      <c r="L14" s="105" t="s">
        <v>25</v>
      </c>
      <c r="M14" s="48"/>
      <c r="N14" s="48"/>
      <c r="O14" s="109">
        <f>Geral!I7</f>
        <v>2.5000000000000001E-2</v>
      </c>
      <c r="P14" s="48"/>
      <c r="Q14" s="110"/>
      <c r="R14" s="33"/>
      <c r="S14" s="34"/>
      <c r="T14" s="34"/>
      <c r="U14" s="34"/>
      <c r="V14" s="111"/>
      <c r="X14" s="112"/>
      <c r="Y14" s="90"/>
    </row>
    <row r="15" spans="1:25" ht="17.25" customHeight="1">
      <c r="A15" s="35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4"/>
      <c r="M15" s="113"/>
      <c r="N15" s="115"/>
      <c r="O15" s="113"/>
      <c r="P15" s="113"/>
      <c r="Q15" s="116"/>
      <c r="R15" s="117"/>
      <c r="S15" s="118"/>
      <c r="T15" s="118"/>
      <c r="U15" s="118"/>
      <c r="V15" s="118"/>
      <c r="W15" s="119"/>
      <c r="X15" s="120"/>
      <c r="Y15" s="34"/>
    </row>
    <row r="16" spans="1:25" ht="27.75" customHeight="1">
      <c r="A16" s="35"/>
      <c r="B16" s="107" t="s">
        <v>31</v>
      </c>
      <c r="C16" s="48"/>
      <c r="D16" s="48"/>
      <c r="E16" s="121">
        <f>J27/D5</f>
        <v>177</v>
      </c>
      <c r="F16" s="48"/>
      <c r="G16" s="122" t="s">
        <v>32</v>
      </c>
      <c r="H16" s="48"/>
      <c r="I16" s="48"/>
      <c r="J16" s="123">
        <f>(I9-Março!I9)/Março!I9</f>
        <v>0</v>
      </c>
      <c r="K16" s="48"/>
      <c r="L16" s="108" t="s">
        <v>33</v>
      </c>
      <c r="M16" s="48"/>
      <c r="N16" s="48"/>
      <c r="O16" s="124"/>
      <c r="P16" s="48"/>
      <c r="Q16" s="125"/>
      <c r="R16" s="126"/>
      <c r="S16" s="127"/>
      <c r="T16" s="127"/>
      <c r="U16" s="127"/>
      <c r="V16" s="127"/>
      <c r="W16" s="120"/>
      <c r="X16" s="120"/>
      <c r="Y16" s="34"/>
    </row>
    <row r="17" spans="1:25" ht="22.5" customHeight="1">
      <c r="A17" s="35"/>
      <c r="B17" s="108" t="s">
        <v>26</v>
      </c>
      <c r="C17" s="48"/>
      <c r="D17" s="48"/>
      <c r="E17" s="128">
        <f>F10/G5</f>
        <v>3.9769457657272667</v>
      </c>
      <c r="F17" s="48"/>
      <c r="G17" s="122" t="s">
        <v>26</v>
      </c>
      <c r="H17" s="48"/>
      <c r="I17" s="48"/>
      <c r="J17" s="109">
        <f>(Geral!N8-Geral!N7)/Geral!N7</f>
        <v>0.5</v>
      </c>
      <c r="K17" s="48"/>
      <c r="L17" s="108" t="s">
        <v>26</v>
      </c>
      <c r="M17" s="48"/>
      <c r="N17" s="48"/>
      <c r="O17" s="124"/>
      <c r="P17" s="48"/>
      <c r="Q17" s="125"/>
      <c r="R17" s="126"/>
      <c r="S17" s="127"/>
      <c r="T17" s="127"/>
      <c r="U17" s="127"/>
      <c r="V17" s="127"/>
      <c r="W17" s="120"/>
      <c r="X17" s="120"/>
      <c r="Y17" s="34"/>
    </row>
    <row r="18" spans="1:25" ht="15" customHeight="1">
      <c r="A18" s="35"/>
      <c r="B18" s="49"/>
      <c r="C18" s="49"/>
      <c r="D18" s="49"/>
      <c r="E18" s="49"/>
      <c r="F18" s="49"/>
      <c r="G18" s="49"/>
      <c r="H18" s="49"/>
      <c r="I18" s="113"/>
      <c r="J18" s="129"/>
      <c r="K18" s="129"/>
      <c r="L18" s="130"/>
      <c r="M18" s="113"/>
      <c r="N18" s="115"/>
      <c r="O18" s="113"/>
      <c r="P18" s="113"/>
      <c r="Q18" s="125"/>
      <c r="R18" s="126"/>
      <c r="S18" s="127"/>
      <c r="T18" s="127"/>
      <c r="U18" s="127"/>
      <c r="V18" s="127"/>
      <c r="W18" s="120"/>
      <c r="X18" s="120"/>
      <c r="Y18" s="34"/>
    </row>
    <row r="19" spans="1:25" ht="23.25" customHeight="1">
      <c r="A19" s="35"/>
      <c r="B19" s="131" t="s">
        <v>4</v>
      </c>
      <c r="C19" s="48"/>
      <c r="D19" s="48"/>
      <c r="E19" s="48"/>
      <c r="F19" s="48"/>
      <c r="G19" s="132" t="s">
        <v>58</v>
      </c>
      <c r="H19" s="48"/>
      <c r="I19" s="48"/>
      <c r="J19" s="48"/>
      <c r="K19" s="48"/>
      <c r="L19" s="133" t="s">
        <v>51</v>
      </c>
      <c r="M19" s="48"/>
      <c r="N19" s="48"/>
      <c r="O19" s="48"/>
      <c r="P19" s="48"/>
      <c r="Q19" s="125"/>
      <c r="R19" s="126"/>
      <c r="S19" s="127"/>
      <c r="T19" s="127"/>
      <c r="U19" s="127"/>
      <c r="V19" s="127"/>
      <c r="W19" s="120"/>
      <c r="X19" s="120"/>
      <c r="Y19" s="34"/>
    </row>
    <row r="20" spans="1:25" ht="26.25" customHeight="1">
      <c r="A20" s="35"/>
      <c r="B20" s="105" t="s">
        <v>35</v>
      </c>
      <c r="C20" s="48"/>
      <c r="D20" s="48"/>
      <c r="E20" s="134">
        <f>E27</f>
        <v>6.005729495080276</v>
      </c>
      <c r="F20" s="48"/>
      <c r="G20" s="108" t="s">
        <v>36</v>
      </c>
      <c r="H20" s="48"/>
      <c r="I20" s="48"/>
      <c r="J20" s="135">
        <f>C27</f>
        <v>7136.58</v>
      </c>
      <c r="K20" s="48"/>
      <c r="L20" s="34"/>
      <c r="M20" s="120"/>
      <c r="N20" s="136"/>
      <c r="O20" s="120"/>
      <c r="P20" s="120"/>
      <c r="Q20" s="125"/>
      <c r="R20" s="126"/>
      <c r="S20" s="127"/>
      <c r="T20" s="127"/>
      <c r="U20" s="127"/>
      <c r="V20" s="127"/>
      <c r="W20" s="120"/>
      <c r="X20" s="120"/>
      <c r="Y20" s="34"/>
    </row>
    <row r="21" spans="1:25" ht="28.5" customHeight="1">
      <c r="A21" s="35"/>
      <c r="B21" s="122" t="s">
        <v>37</v>
      </c>
      <c r="C21" s="48"/>
      <c r="D21" s="48"/>
      <c r="E21" s="134">
        <f>P27</f>
        <v>5.5030277846514428</v>
      </c>
      <c r="F21" s="48"/>
      <c r="G21" s="108" t="s">
        <v>38</v>
      </c>
      <c r="H21" s="48"/>
      <c r="I21" s="48"/>
      <c r="J21" s="137">
        <f>D27</f>
        <v>9.9830053706050387E-2</v>
      </c>
      <c r="K21" s="48"/>
      <c r="M21" s="120"/>
      <c r="N21" s="136"/>
      <c r="O21" s="120"/>
      <c r="P21" s="120"/>
      <c r="Q21" s="125"/>
      <c r="R21" s="126"/>
      <c r="S21" s="127"/>
      <c r="T21" s="127"/>
      <c r="U21" s="127"/>
      <c r="V21" s="127"/>
      <c r="W21" s="120"/>
      <c r="X21" s="120"/>
      <c r="Y21" s="34"/>
    </row>
    <row r="22" spans="1:25" ht="29.25" customHeight="1">
      <c r="A22" s="35"/>
      <c r="B22" s="122" t="s">
        <v>39</v>
      </c>
      <c r="C22" s="48"/>
      <c r="D22" s="48"/>
      <c r="E22" s="134">
        <f>S27</f>
        <v>6.7605362225369072</v>
      </c>
      <c r="F22" s="48"/>
      <c r="G22" s="107" t="s">
        <v>26</v>
      </c>
      <c r="H22" s="48"/>
      <c r="I22" s="48"/>
      <c r="J22" s="137">
        <v>0.08</v>
      </c>
      <c r="K22" s="232"/>
      <c r="M22" s="120"/>
      <c r="N22" s="136"/>
      <c r="O22" s="120"/>
      <c r="P22" s="120"/>
      <c r="Q22" s="125"/>
      <c r="R22" s="126"/>
      <c r="S22" s="127"/>
      <c r="T22" s="127"/>
      <c r="U22" s="127"/>
      <c r="V22" s="127"/>
      <c r="W22" s="120"/>
      <c r="X22" s="120"/>
      <c r="Y22" s="34"/>
    </row>
    <row r="23" spans="1:25" ht="36" customHeight="1">
      <c r="A23" s="138"/>
      <c r="B23" s="139"/>
      <c r="C23" s="139"/>
      <c r="D23" s="139"/>
      <c r="E23" s="139"/>
      <c r="F23" s="139"/>
      <c r="G23" s="139"/>
      <c r="H23" s="139"/>
      <c r="I23" s="139"/>
      <c r="J23" s="140"/>
      <c r="K23" s="141"/>
      <c r="L23" s="140"/>
      <c r="M23" s="139"/>
      <c r="N23" s="142"/>
      <c r="O23" s="139"/>
      <c r="P23" s="139"/>
      <c r="Q23" s="143"/>
      <c r="R23" s="126"/>
      <c r="S23" s="127"/>
      <c r="T23" s="127"/>
      <c r="U23" s="127"/>
      <c r="V23" s="127"/>
      <c r="W23" s="120"/>
      <c r="X23" s="120"/>
      <c r="Y23" s="34"/>
    </row>
    <row r="24" spans="1:25" ht="15" customHeight="1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6"/>
      <c r="M24" s="145"/>
      <c r="N24" s="147"/>
      <c r="O24" s="145"/>
      <c r="P24" s="145"/>
      <c r="Q24" s="148"/>
      <c r="R24" s="127"/>
      <c r="S24" s="127"/>
      <c r="T24" s="127"/>
      <c r="U24" s="127"/>
      <c r="V24" s="127"/>
      <c r="W24" s="120"/>
      <c r="X24" s="120"/>
      <c r="Y24" s="34"/>
    </row>
    <row r="25" spans="1:25" ht="31.5" customHeight="1">
      <c r="A25" s="149" t="s">
        <v>40</v>
      </c>
      <c r="B25" s="48"/>
      <c r="C25" s="150" t="s">
        <v>2</v>
      </c>
      <c r="D25" s="150" t="s">
        <v>3</v>
      </c>
      <c r="E25" s="150" t="s">
        <v>4</v>
      </c>
      <c r="F25" s="150" t="s">
        <v>28</v>
      </c>
      <c r="G25" s="151" t="s">
        <v>9</v>
      </c>
      <c r="H25" s="150" t="s">
        <v>41</v>
      </c>
      <c r="I25" s="152" t="s">
        <v>10</v>
      </c>
      <c r="J25" s="48"/>
      <c r="K25" s="153" t="s">
        <v>23</v>
      </c>
      <c r="L25" s="48"/>
      <c r="M25" s="154" t="s">
        <v>42</v>
      </c>
      <c r="N25" s="155" t="s">
        <v>37</v>
      </c>
      <c r="O25" s="155" t="s">
        <v>56</v>
      </c>
      <c r="P25" s="155" t="s">
        <v>4</v>
      </c>
      <c r="Q25" s="156" t="s">
        <v>52</v>
      </c>
      <c r="R25" s="156"/>
      <c r="S25" s="155" t="s">
        <v>4</v>
      </c>
      <c r="T25" s="157" t="s">
        <v>53</v>
      </c>
      <c r="U25" s="157" t="s">
        <v>4</v>
      </c>
      <c r="X25" s="158"/>
      <c r="Y25" s="158"/>
    </row>
    <row r="26" spans="1:25" ht="15" customHeight="1">
      <c r="B26" s="159"/>
      <c r="C26" s="160"/>
      <c r="D26" s="160"/>
      <c r="E26" s="160"/>
      <c r="F26" s="161"/>
      <c r="G26" s="160"/>
      <c r="H26" s="160"/>
      <c r="I26" s="161"/>
      <c r="J26" s="161"/>
      <c r="K26" s="162"/>
      <c r="L26" s="163"/>
      <c r="M26" s="164"/>
      <c r="N26" s="165"/>
      <c r="O26" s="165"/>
      <c r="P26" s="165"/>
      <c r="Q26" s="165"/>
      <c r="R26" s="165"/>
      <c r="S26" s="165"/>
    </row>
    <row r="27" spans="1:25" ht="21.75" customHeight="1">
      <c r="A27" s="221" t="s">
        <v>43</v>
      </c>
      <c r="B27" s="222"/>
      <c r="C27" s="223">
        <f>SUM(C29:C59)</f>
        <v>7136.58</v>
      </c>
      <c r="D27" s="224">
        <f>C27/(K27)</f>
        <v>9.9830053706050387E-2</v>
      </c>
      <c r="E27" s="223">
        <f>(O27+R27)/(N27+Q27)</f>
        <v>6.005729495080276</v>
      </c>
      <c r="F27" s="225">
        <f>SUM(F29:F59)</f>
        <v>24670</v>
      </c>
      <c r="G27" s="224">
        <f>J27/F27</f>
        <v>3.5873530603972435E-2</v>
      </c>
      <c r="H27" s="223">
        <f>K27/L27</f>
        <v>108.15021180030259</v>
      </c>
      <c r="I27" s="223">
        <f t="shared" ref="I27:L27" si="0">SUM(I29:I59)</f>
        <v>94770.229999999981</v>
      </c>
      <c r="J27" s="226">
        <f t="shared" si="0"/>
        <v>885</v>
      </c>
      <c r="K27" s="227">
        <f t="shared" si="0"/>
        <v>71487.290000000008</v>
      </c>
      <c r="L27" s="225">
        <f t="shared" si="0"/>
        <v>661</v>
      </c>
      <c r="M27" s="228">
        <f>K27/I27</f>
        <v>0.75432221700844271</v>
      </c>
      <c r="N27" s="229">
        <f>SUM(N29:N59)</f>
        <v>4283.66</v>
      </c>
      <c r="O27" s="229">
        <f>SUM(O29:O59)</f>
        <v>23573.1</v>
      </c>
      <c r="P27" s="230">
        <f>O27/N27</f>
        <v>5.5030277846514428</v>
      </c>
      <c r="Q27" s="229">
        <f>SUM(Q29:Q59)</f>
        <v>2852.920000000001</v>
      </c>
      <c r="R27" s="229">
        <f>SUM(R29:R59)</f>
        <v>19287.269</v>
      </c>
      <c r="S27" s="230">
        <f>R27/Q27</f>
        <v>6.7605362225369072</v>
      </c>
      <c r="T27" s="231"/>
      <c r="U27" s="231"/>
    </row>
    <row r="28" spans="1:25" ht="15" customHeight="1">
      <c r="B28" s="159"/>
      <c r="C28" s="160"/>
      <c r="D28" s="160"/>
      <c r="E28" s="160"/>
      <c r="F28" s="161"/>
      <c r="G28" s="160"/>
      <c r="H28" s="160"/>
      <c r="I28" s="161"/>
      <c r="J28" s="161"/>
      <c r="K28" s="162"/>
      <c r="L28" s="180"/>
      <c r="M28" s="164"/>
      <c r="N28" s="165"/>
      <c r="O28" s="165"/>
      <c r="P28" s="165"/>
      <c r="Q28" s="165"/>
      <c r="R28" s="165"/>
      <c r="S28" s="165"/>
    </row>
    <row r="29" spans="1:25" ht="15" customHeight="1">
      <c r="A29" s="181" t="s">
        <v>44</v>
      </c>
      <c r="B29" s="182">
        <v>1</v>
      </c>
      <c r="C29" s="205">
        <f>N29+Q29+T29</f>
        <v>159.82999999999998</v>
      </c>
      <c r="D29" s="208">
        <f t="shared" ref="D29:D58" si="1">C29/(K29)</f>
        <v>0.10803193035343736</v>
      </c>
      <c r="E29" s="205">
        <f>(O29+R29)/(N29+Q29)</f>
        <v>6.060877182005882</v>
      </c>
      <c r="F29" s="183">
        <v>484</v>
      </c>
      <c r="G29" s="209">
        <f t="shared" ref="G29:G58" si="2">J29/F29</f>
        <v>3.9256198347107439E-2</v>
      </c>
      <c r="H29" s="205">
        <f t="shared" ref="H29:H58" si="3">K29/L29</f>
        <v>98.63133333333333</v>
      </c>
      <c r="I29" s="184">
        <v>1817.72</v>
      </c>
      <c r="J29" s="183">
        <v>19</v>
      </c>
      <c r="K29" s="185">
        <v>1479.47</v>
      </c>
      <c r="L29" s="186">
        <v>15</v>
      </c>
      <c r="M29" s="212">
        <f t="shared" ref="M29:M58" si="4">K29/I29</f>
        <v>0.81391523446955527</v>
      </c>
      <c r="N29" s="187">
        <v>62.28</v>
      </c>
      <c r="O29" s="187">
        <v>767.89</v>
      </c>
      <c r="P29" s="215">
        <f t="shared" ref="P29:P58" si="5">O29/N29</f>
        <v>12.329640333975593</v>
      </c>
      <c r="Q29" s="187">
        <v>97.55</v>
      </c>
      <c r="R29" s="187">
        <v>200.82</v>
      </c>
      <c r="S29" s="215">
        <f t="shared" ref="S29:S58" si="6">R29/Q29</f>
        <v>2.0586365966171196</v>
      </c>
      <c r="T29" s="218"/>
      <c r="U29" s="218"/>
    </row>
    <row r="30" spans="1:25" ht="15" customHeight="1">
      <c r="A30" s="188" t="s">
        <v>45</v>
      </c>
      <c r="B30" s="189">
        <v>2</v>
      </c>
      <c r="C30" s="206">
        <f>N30+Q30+T30</f>
        <v>246.25</v>
      </c>
      <c r="D30" s="208">
        <f t="shared" si="1"/>
        <v>0.15847835040930855</v>
      </c>
      <c r="E30" s="206">
        <f>(O30+R30)/(N30+Q30)</f>
        <v>3.8492588832487309</v>
      </c>
      <c r="F30" s="190">
        <v>901</v>
      </c>
      <c r="G30" s="210">
        <f t="shared" si="2"/>
        <v>2.8856825749167592E-2</v>
      </c>
      <c r="H30" s="205">
        <f t="shared" si="3"/>
        <v>81.781052631578945</v>
      </c>
      <c r="I30" s="191">
        <v>2033.39</v>
      </c>
      <c r="J30" s="190">
        <v>26</v>
      </c>
      <c r="K30" s="192">
        <v>1553.84</v>
      </c>
      <c r="L30" s="193">
        <v>19</v>
      </c>
      <c r="M30" s="213">
        <f t="shared" si="4"/>
        <v>0.76416231023069836</v>
      </c>
      <c r="N30" s="194">
        <v>131.38999999999999</v>
      </c>
      <c r="O30" s="194">
        <v>638.23</v>
      </c>
      <c r="P30" s="216">
        <f t="shared" si="5"/>
        <v>4.8575234036075807</v>
      </c>
      <c r="Q30" s="194">
        <v>114.86</v>
      </c>
      <c r="R30" s="194">
        <v>309.64999999999998</v>
      </c>
      <c r="S30" s="216">
        <f t="shared" si="6"/>
        <v>2.6958906494863308</v>
      </c>
      <c r="T30" s="219"/>
      <c r="U30" s="219"/>
    </row>
    <row r="31" spans="1:25" ht="15" customHeight="1">
      <c r="A31" s="195" t="s">
        <v>46</v>
      </c>
      <c r="B31" s="196">
        <v>3</v>
      </c>
      <c r="C31" s="207">
        <f>N31+Q31+T31</f>
        <v>82</v>
      </c>
      <c r="D31" s="208">
        <f t="shared" si="1"/>
        <v>9.7619047619047619E-2</v>
      </c>
      <c r="E31" s="207">
        <f>(O31+R31)/(N31+Q31)</f>
        <v>8.7804878048780495</v>
      </c>
      <c r="F31" s="197">
        <v>290</v>
      </c>
      <c r="G31" s="211">
        <f t="shared" si="2"/>
        <v>2.4137931034482758E-2</v>
      </c>
      <c r="H31" s="205">
        <f t="shared" si="3"/>
        <v>140</v>
      </c>
      <c r="I31" s="198">
        <v>984</v>
      </c>
      <c r="J31" s="197">
        <v>7</v>
      </c>
      <c r="K31" s="199">
        <v>840</v>
      </c>
      <c r="L31" s="200">
        <v>6</v>
      </c>
      <c r="M31" s="214">
        <f t="shared" si="4"/>
        <v>0.85365853658536583</v>
      </c>
      <c r="N31" s="201">
        <v>58</v>
      </c>
      <c r="O31" s="201">
        <v>620</v>
      </c>
      <c r="P31" s="217">
        <f t="shared" si="5"/>
        <v>10.689655172413794</v>
      </c>
      <c r="Q31" s="201">
        <v>24</v>
      </c>
      <c r="R31" s="201">
        <v>100</v>
      </c>
      <c r="S31" s="217">
        <f t="shared" si="6"/>
        <v>4.166666666666667</v>
      </c>
      <c r="T31" s="220"/>
      <c r="U31" s="220"/>
    </row>
    <row r="32" spans="1:25" ht="15" customHeight="1">
      <c r="A32" s="195" t="s">
        <v>47</v>
      </c>
      <c r="B32" s="196">
        <v>4</v>
      </c>
      <c r="C32" s="207">
        <f>N32+Q32+T32</f>
        <v>220.91</v>
      </c>
      <c r="D32" s="208">
        <f t="shared" si="1"/>
        <v>8.1467604356051521E-2</v>
      </c>
      <c r="E32" s="207">
        <f>(O32+R32)/(N32+Q32)</f>
        <v>6.6517133674347013</v>
      </c>
      <c r="F32" s="197">
        <v>890</v>
      </c>
      <c r="G32" s="211">
        <f t="shared" si="2"/>
        <v>3.2584269662921349E-2</v>
      </c>
      <c r="H32" s="205">
        <f t="shared" si="3"/>
        <v>129.1252380952381</v>
      </c>
      <c r="I32" s="198">
        <v>4203.72</v>
      </c>
      <c r="J32" s="197">
        <v>29</v>
      </c>
      <c r="K32" s="199">
        <v>2711.63</v>
      </c>
      <c r="L32" s="200">
        <v>21</v>
      </c>
      <c r="M32" s="214">
        <f t="shared" si="4"/>
        <v>0.64505485617500691</v>
      </c>
      <c r="N32" s="201">
        <v>123.67</v>
      </c>
      <c r="O32" s="201">
        <v>558.79</v>
      </c>
      <c r="P32" s="217">
        <f t="shared" si="5"/>
        <v>4.5183957305732996</v>
      </c>
      <c r="Q32" s="201">
        <v>97.24</v>
      </c>
      <c r="R32" s="201">
        <v>910.64</v>
      </c>
      <c r="S32" s="217">
        <f t="shared" si="6"/>
        <v>9.3648704236939526</v>
      </c>
      <c r="T32" s="220"/>
      <c r="U32" s="220"/>
    </row>
    <row r="33" spans="1:21" ht="15" customHeight="1">
      <c r="A33" s="195" t="s">
        <v>48</v>
      </c>
      <c r="B33" s="196">
        <v>5</v>
      </c>
      <c r="C33" s="207">
        <f>N33+Q33+T33</f>
        <v>205.26999999999998</v>
      </c>
      <c r="D33" s="208">
        <f t="shared" si="1"/>
        <v>6.4359462349071778E-2</v>
      </c>
      <c r="E33" s="207">
        <f>(O33+R33)/(N33+Q33)</f>
        <v>9.6149461684610529</v>
      </c>
      <c r="F33" s="202">
        <v>755</v>
      </c>
      <c r="G33" s="211">
        <f t="shared" si="2"/>
        <v>4.900662251655629E-2</v>
      </c>
      <c r="H33" s="205">
        <f t="shared" si="3"/>
        <v>109.98034482758621</v>
      </c>
      <c r="I33" s="198">
        <v>4107.3599999999997</v>
      </c>
      <c r="J33" s="197">
        <v>37</v>
      </c>
      <c r="K33" s="199">
        <v>3189.43</v>
      </c>
      <c r="L33" s="200">
        <v>29</v>
      </c>
      <c r="M33" s="214">
        <f t="shared" si="4"/>
        <v>0.77651581551166693</v>
      </c>
      <c r="N33" s="201">
        <v>107.17</v>
      </c>
      <c r="O33" s="201">
        <v>1190.95</v>
      </c>
      <c r="P33" s="217">
        <f t="shared" si="5"/>
        <v>11.112718111411777</v>
      </c>
      <c r="Q33" s="201">
        <v>98.1</v>
      </c>
      <c r="R33" s="201">
        <v>782.71</v>
      </c>
      <c r="S33" s="217">
        <f t="shared" si="6"/>
        <v>7.9786952089704393</v>
      </c>
      <c r="T33" s="220"/>
      <c r="U33" s="220"/>
    </row>
    <row r="34" spans="1:21" ht="15" customHeight="1">
      <c r="A34" s="195" t="s">
        <v>49</v>
      </c>
      <c r="B34" s="196">
        <v>6</v>
      </c>
      <c r="C34" s="207">
        <f>N34+Q34+T34</f>
        <v>144.66</v>
      </c>
      <c r="D34" s="208">
        <f t="shared" si="1"/>
        <v>0.17839877663772691</v>
      </c>
      <c r="E34" s="207">
        <f>(O34+R34)/(N34+Q34)</f>
        <v>2.1582330982994606</v>
      </c>
      <c r="F34" s="202">
        <v>455</v>
      </c>
      <c r="G34" s="211">
        <f t="shared" si="2"/>
        <v>2.6373626373626374E-2</v>
      </c>
      <c r="H34" s="205">
        <f t="shared" si="3"/>
        <v>90.097777777777779</v>
      </c>
      <c r="I34" s="203">
        <v>1110.55</v>
      </c>
      <c r="J34" s="197">
        <v>12</v>
      </c>
      <c r="K34" s="199">
        <v>810.88</v>
      </c>
      <c r="L34" s="200">
        <v>9</v>
      </c>
      <c r="M34" s="214">
        <f t="shared" si="4"/>
        <v>0.73016073116924052</v>
      </c>
      <c r="N34" s="201">
        <v>76.84</v>
      </c>
      <c r="O34" s="201">
        <v>222.66</v>
      </c>
      <c r="P34" s="217">
        <f t="shared" si="5"/>
        <v>2.8977095262883914</v>
      </c>
      <c r="Q34" s="201">
        <v>67.819999999999993</v>
      </c>
      <c r="R34" s="201">
        <v>89.55</v>
      </c>
      <c r="S34" s="217">
        <f t="shared" si="6"/>
        <v>1.3204069595989385</v>
      </c>
      <c r="T34" s="220"/>
      <c r="U34" s="220"/>
    </row>
    <row r="35" spans="1:21" ht="15" customHeight="1">
      <c r="A35" s="181" t="s">
        <v>50</v>
      </c>
      <c r="B35" s="182">
        <v>7</v>
      </c>
      <c r="C35" s="205">
        <f>N35+Q35+T35</f>
        <v>162.77000000000001</v>
      </c>
      <c r="D35" s="208">
        <f t="shared" si="1"/>
        <v>0.15612979962207324</v>
      </c>
      <c r="E35" s="205">
        <f>(O35+R35)/(N35+Q35)</f>
        <v>2.8264422190821401</v>
      </c>
      <c r="F35" s="183">
        <v>631</v>
      </c>
      <c r="G35" s="209">
        <f t="shared" si="2"/>
        <v>3.1695721077654518E-2</v>
      </c>
      <c r="H35" s="205">
        <f t="shared" si="3"/>
        <v>69.501999999999995</v>
      </c>
      <c r="I35" s="184">
        <v>1336.3</v>
      </c>
      <c r="J35" s="183">
        <v>20</v>
      </c>
      <c r="K35" s="185">
        <v>1042.53</v>
      </c>
      <c r="L35" s="186">
        <v>15</v>
      </c>
      <c r="M35" s="212">
        <f t="shared" si="4"/>
        <v>0.78016164035022073</v>
      </c>
      <c r="N35" s="187">
        <v>87.93</v>
      </c>
      <c r="O35" s="187">
        <v>343.15</v>
      </c>
      <c r="P35" s="215">
        <f t="shared" si="5"/>
        <v>3.90253610826794</v>
      </c>
      <c r="Q35" s="187">
        <v>74.84</v>
      </c>
      <c r="R35" s="187">
        <v>116.91</v>
      </c>
      <c r="S35" s="217">
        <f t="shared" si="6"/>
        <v>1.5621325494388028</v>
      </c>
      <c r="T35" s="218"/>
      <c r="U35" s="218"/>
    </row>
    <row r="36" spans="1:21" ht="15" customHeight="1">
      <c r="A36" s="181" t="s">
        <v>44</v>
      </c>
      <c r="B36" s="182">
        <v>8</v>
      </c>
      <c r="C36" s="205">
        <f>N36+Q36+T36</f>
        <v>137.75</v>
      </c>
      <c r="D36" s="208">
        <f t="shared" si="1"/>
        <v>0.12785884012771961</v>
      </c>
      <c r="E36" s="205">
        <f>(O36+R36)/(N36+Q36)</f>
        <v>4.4537931034482758</v>
      </c>
      <c r="F36" s="183">
        <v>484</v>
      </c>
      <c r="G36" s="209">
        <f t="shared" si="2"/>
        <v>3.71900826446281E-2</v>
      </c>
      <c r="H36" s="205">
        <f t="shared" si="3"/>
        <v>89.779999999999987</v>
      </c>
      <c r="I36" s="184">
        <v>1571.75</v>
      </c>
      <c r="J36" s="183">
        <v>18</v>
      </c>
      <c r="K36" s="185">
        <v>1077.3599999999999</v>
      </c>
      <c r="L36" s="186">
        <v>12</v>
      </c>
      <c r="M36" s="212">
        <f t="shared" si="4"/>
        <v>0.68545252107523458</v>
      </c>
      <c r="N36" s="187">
        <v>75.38</v>
      </c>
      <c r="O36" s="187">
        <v>403.8</v>
      </c>
      <c r="P36" s="215">
        <f t="shared" si="5"/>
        <v>5.3568585831785622</v>
      </c>
      <c r="Q36" s="187">
        <v>62.37</v>
      </c>
      <c r="R36" s="187">
        <v>209.71</v>
      </c>
      <c r="S36" s="215">
        <f t="shared" si="6"/>
        <v>3.3623536956870295</v>
      </c>
      <c r="T36" s="218"/>
      <c r="U36" s="218"/>
    </row>
    <row r="37" spans="1:21" ht="15" customHeight="1">
      <c r="A37" s="195" t="s">
        <v>45</v>
      </c>
      <c r="B37" s="196">
        <v>9</v>
      </c>
      <c r="C37" s="207">
        <f>N37+Q37+T37</f>
        <v>268.60000000000002</v>
      </c>
      <c r="D37" s="208">
        <f t="shared" si="1"/>
        <v>8.5046021739612274E-2</v>
      </c>
      <c r="E37" s="207">
        <f>(O37+R37)/(N37+Q37)</f>
        <v>6.4262099776619497</v>
      </c>
      <c r="F37" s="197">
        <v>980</v>
      </c>
      <c r="G37" s="211">
        <f t="shared" si="2"/>
        <v>3.9795918367346937E-2</v>
      </c>
      <c r="H37" s="205">
        <f t="shared" si="3"/>
        <v>108.90655172413793</v>
      </c>
      <c r="I37" s="198">
        <v>4168.12</v>
      </c>
      <c r="J37" s="197">
        <v>39</v>
      </c>
      <c r="K37" s="199">
        <v>3158.29</v>
      </c>
      <c r="L37" s="200">
        <v>29</v>
      </c>
      <c r="M37" s="214">
        <f t="shared" si="4"/>
        <v>0.75772530541347183</v>
      </c>
      <c r="N37" s="201">
        <v>164.49</v>
      </c>
      <c r="O37" s="201">
        <v>1078.57</v>
      </c>
      <c r="P37" s="217">
        <f t="shared" si="5"/>
        <v>6.5570551401300987</v>
      </c>
      <c r="Q37" s="201">
        <v>104.11</v>
      </c>
      <c r="R37" s="201">
        <v>647.51</v>
      </c>
      <c r="S37" s="217">
        <f t="shared" si="6"/>
        <v>6.2194793967918551</v>
      </c>
      <c r="T37" s="220"/>
      <c r="U37" s="220"/>
    </row>
    <row r="38" spans="1:21" ht="15" customHeight="1">
      <c r="A38" s="195" t="s">
        <v>46</v>
      </c>
      <c r="B38" s="196">
        <v>10</v>
      </c>
      <c r="C38" s="207">
        <f>N38+Q38+T38</f>
        <v>240.97000000000003</v>
      </c>
      <c r="D38" s="208">
        <f t="shared" si="1"/>
        <v>0.16516446534198786</v>
      </c>
      <c r="E38" s="207">
        <f>(O38+R38)/(N38+Q38)</f>
        <v>3.9620865667925464</v>
      </c>
      <c r="F38" s="197">
        <v>990</v>
      </c>
      <c r="G38" s="211">
        <f t="shared" si="2"/>
        <v>3.1313131313131314E-2</v>
      </c>
      <c r="H38" s="205">
        <f t="shared" si="3"/>
        <v>72.948499999999996</v>
      </c>
      <c r="I38" s="198">
        <v>2292.14</v>
      </c>
      <c r="J38" s="197">
        <v>31</v>
      </c>
      <c r="K38" s="199">
        <v>1458.97</v>
      </c>
      <c r="L38" s="200">
        <v>20</v>
      </c>
      <c r="M38" s="214">
        <f t="shared" si="4"/>
        <v>0.6365099863010113</v>
      </c>
      <c r="N38" s="201">
        <v>149.61000000000001</v>
      </c>
      <c r="O38" s="201">
        <f t="shared" ref="O38:O40" si="7">N38*4</f>
        <v>598.44000000000005</v>
      </c>
      <c r="P38" s="217">
        <f t="shared" si="5"/>
        <v>4</v>
      </c>
      <c r="Q38" s="201">
        <v>91.36</v>
      </c>
      <c r="R38" s="201">
        <f t="shared" ref="R38:R40" si="8">Q38*3.9</f>
        <v>356.30399999999997</v>
      </c>
      <c r="S38" s="217">
        <f t="shared" si="6"/>
        <v>3.9</v>
      </c>
      <c r="T38" s="220"/>
      <c r="U38" s="220"/>
    </row>
    <row r="39" spans="1:21" ht="15" customHeight="1">
      <c r="A39" s="195" t="s">
        <v>47</v>
      </c>
      <c r="B39" s="196">
        <v>11</v>
      </c>
      <c r="C39" s="207">
        <f>N39+Q39+T39</f>
        <v>278.04000000000002</v>
      </c>
      <c r="D39" s="208">
        <f t="shared" si="1"/>
        <v>9.6226258375325321E-2</v>
      </c>
      <c r="E39" s="207">
        <f>(O39+R39)/(N39+Q39)</f>
        <v>3.9636563084448282</v>
      </c>
      <c r="F39" s="197">
        <v>1040</v>
      </c>
      <c r="G39" s="211">
        <f t="shared" si="2"/>
        <v>3.5576923076923075E-2</v>
      </c>
      <c r="H39" s="205">
        <f t="shared" si="3"/>
        <v>107.0162962962963</v>
      </c>
      <c r="I39" s="198">
        <v>3560.39</v>
      </c>
      <c r="J39" s="197">
        <v>37</v>
      </c>
      <c r="K39" s="199">
        <v>2889.44</v>
      </c>
      <c r="L39" s="200">
        <v>27</v>
      </c>
      <c r="M39" s="214">
        <f t="shared" si="4"/>
        <v>0.81155154351068282</v>
      </c>
      <c r="N39" s="201">
        <v>176.99</v>
      </c>
      <c r="O39" s="201">
        <f t="shared" si="7"/>
        <v>707.96</v>
      </c>
      <c r="P39" s="217">
        <f t="shared" si="5"/>
        <v>4</v>
      </c>
      <c r="Q39" s="201">
        <v>101.05</v>
      </c>
      <c r="R39" s="201">
        <f t="shared" si="8"/>
        <v>394.09499999999997</v>
      </c>
      <c r="S39" s="217">
        <f t="shared" si="6"/>
        <v>3.9</v>
      </c>
      <c r="T39" s="220"/>
      <c r="U39" s="220"/>
    </row>
    <row r="40" spans="1:21" ht="15" customHeight="1">
      <c r="A40" s="195" t="s">
        <v>48</v>
      </c>
      <c r="B40" s="196">
        <v>12</v>
      </c>
      <c r="C40" s="207">
        <f>N40+Q40+T40</f>
        <v>254.95</v>
      </c>
      <c r="D40" s="208">
        <f t="shared" si="1"/>
        <v>7.2398331388134007E-2</v>
      </c>
      <c r="E40" s="207">
        <f>(O40+R40)/(N40+Q40)</f>
        <v>3.9654049813688963</v>
      </c>
      <c r="F40" s="202">
        <v>1044</v>
      </c>
      <c r="G40" s="211">
        <f t="shared" si="2"/>
        <v>4.1187739463601533E-2</v>
      </c>
      <c r="H40" s="205">
        <f t="shared" si="3"/>
        <v>95.1754054054054</v>
      </c>
      <c r="I40" s="198">
        <v>3998.64</v>
      </c>
      <c r="J40" s="197">
        <v>43</v>
      </c>
      <c r="K40" s="199">
        <v>3521.49</v>
      </c>
      <c r="L40" s="200">
        <v>37</v>
      </c>
      <c r="M40" s="214">
        <f t="shared" si="4"/>
        <v>0.88067192845567488</v>
      </c>
      <c r="N40" s="201">
        <v>166.75</v>
      </c>
      <c r="O40" s="201">
        <f t="shared" si="7"/>
        <v>667</v>
      </c>
      <c r="P40" s="217">
        <f t="shared" si="5"/>
        <v>4</v>
      </c>
      <c r="Q40" s="201">
        <v>88.2</v>
      </c>
      <c r="R40" s="201">
        <f t="shared" si="8"/>
        <v>343.98</v>
      </c>
      <c r="S40" s="217">
        <f t="shared" si="6"/>
        <v>3.9</v>
      </c>
      <c r="T40" s="220"/>
      <c r="U40" s="220"/>
    </row>
    <row r="41" spans="1:21" ht="15" customHeight="1">
      <c r="A41" s="195" t="s">
        <v>49</v>
      </c>
      <c r="B41" s="196">
        <v>13</v>
      </c>
      <c r="C41" s="207">
        <f>N41+Q41+T41</f>
        <v>229.86</v>
      </c>
      <c r="D41" s="208">
        <f t="shared" si="1"/>
        <v>0.13939441718870341</v>
      </c>
      <c r="E41" s="207">
        <f>(O41+R41)/(N41+Q41)</f>
        <v>7.6386931175498134</v>
      </c>
      <c r="F41" s="202">
        <v>954</v>
      </c>
      <c r="G41" s="211">
        <f t="shared" si="2"/>
        <v>2.9350104821802937E-2</v>
      </c>
      <c r="H41" s="205">
        <f t="shared" si="3"/>
        <v>74.954090909090908</v>
      </c>
      <c r="I41" s="198">
        <v>2779.05</v>
      </c>
      <c r="J41" s="197">
        <v>28</v>
      </c>
      <c r="K41" s="199">
        <v>1648.99</v>
      </c>
      <c r="L41" s="200">
        <v>22</v>
      </c>
      <c r="M41" s="214">
        <f t="shared" si="4"/>
        <v>0.59336463899534009</v>
      </c>
      <c r="N41" s="201">
        <v>143.4</v>
      </c>
      <c r="O41" s="201">
        <v>1415.15</v>
      </c>
      <c r="P41" s="217">
        <f t="shared" si="5"/>
        <v>9.8685495118549511</v>
      </c>
      <c r="Q41" s="201">
        <v>86.46</v>
      </c>
      <c r="R41" s="201">
        <v>340.68</v>
      </c>
      <c r="S41" s="217">
        <f t="shared" si="6"/>
        <v>3.9403192227619712</v>
      </c>
      <c r="T41" s="220"/>
      <c r="U41" s="220"/>
    </row>
    <row r="42" spans="1:21" ht="15" customHeight="1">
      <c r="A42" s="181" t="s">
        <v>50</v>
      </c>
      <c r="B42" s="182">
        <v>14</v>
      </c>
      <c r="C42" s="205">
        <f>N42+Q42+T42</f>
        <v>160.51</v>
      </c>
      <c r="D42" s="208">
        <f t="shared" si="1"/>
        <v>0.14480189087759815</v>
      </c>
      <c r="E42" s="205">
        <f>(O42+R42)/(N42+Q42)</f>
        <v>6.8644321226091831</v>
      </c>
      <c r="F42" s="183">
        <v>600</v>
      </c>
      <c r="G42" s="209">
        <f t="shared" si="2"/>
        <v>3.3333333333333333E-2</v>
      </c>
      <c r="H42" s="205">
        <f t="shared" si="3"/>
        <v>85.267692307692315</v>
      </c>
      <c r="I42" s="184">
        <v>2120.77</v>
      </c>
      <c r="J42" s="183">
        <v>20</v>
      </c>
      <c r="K42" s="185">
        <v>1108.48</v>
      </c>
      <c r="L42" s="186">
        <v>13</v>
      </c>
      <c r="M42" s="212">
        <f t="shared" si="4"/>
        <v>0.52267808390348791</v>
      </c>
      <c r="N42" s="187">
        <v>87.1</v>
      </c>
      <c r="O42" s="187">
        <v>496.5</v>
      </c>
      <c r="P42" s="215">
        <f t="shared" si="5"/>
        <v>5.7003444316877152</v>
      </c>
      <c r="Q42" s="187">
        <v>73.41</v>
      </c>
      <c r="R42" s="187">
        <v>605.30999999999995</v>
      </c>
      <c r="S42" s="215">
        <f t="shared" si="6"/>
        <v>8.2456068655496519</v>
      </c>
      <c r="T42" s="218"/>
      <c r="U42" s="218"/>
    </row>
    <row r="43" spans="1:21" ht="15" customHeight="1">
      <c r="A43" s="181" t="s">
        <v>44</v>
      </c>
      <c r="B43" s="182">
        <v>15</v>
      </c>
      <c r="C43" s="205">
        <f>N43+Q43+T43</f>
        <v>184.76</v>
      </c>
      <c r="D43" s="208">
        <f t="shared" si="1"/>
        <v>7.8847754187560015E-2</v>
      </c>
      <c r="E43" s="205">
        <f>(O43+R43)/(N43+Q43)</f>
        <v>6.5814570253301587</v>
      </c>
      <c r="F43" s="183">
        <v>580</v>
      </c>
      <c r="G43" s="209">
        <f t="shared" si="2"/>
        <v>3.9655172413793106E-2</v>
      </c>
      <c r="H43" s="205">
        <f t="shared" si="3"/>
        <v>117.16249999999999</v>
      </c>
      <c r="I43" s="184">
        <v>2552.06</v>
      </c>
      <c r="J43" s="183">
        <v>23</v>
      </c>
      <c r="K43" s="185">
        <v>2343.25</v>
      </c>
      <c r="L43" s="186">
        <v>20</v>
      </c>
      <c r="M43" s="212">
        <f t="shared" si="4"/>
        <v>0.91817982335838499</v>
      </c>
      <c r="N43" s="187">
        <v>98.35</v>
      </c>
      <c r="O43" s="187">
        <v>937.47</v>
      </c>
      <c r="P43" s="215">
        <f t="shared" si="5"/>
        <v>9.5319776309100153</v>
      </c>
      <c r="Q43" s="187">
        <v>86.41</v>
      </c>
      <c r="R43" s="187">
        <v>278.52</v>
      </c>
      <c r="S43" s="215">
        <f t="shared" si="6"/>
        <v>3.2232380511514869</v>
      </c>
      <c r="T43" s="218"/>
      <c r="U43" s="218"/>
    </row>
    <row r="44" spans="1:21" ht="15" customHeight="1">
      <c r="A44" s="195" t="s">
        <v>45</v>
      </c>
      <c r="B44" s="196">
        <v>16</v>
      </c>
      <c r="C44" s="207">
        <f>N44+Q44+T44</f>
        <v>286.98</v>
      </c>
      <c r="D44" s="208">
        <f t="shared" si="1"/>
        <v>7.7204102056408666E-2</v>
      </c>
      <c r="E44" s="207">
        <f>(O44+R44)/(N44+Q44)</f>
        <v>7.3523242037772674</v>
      </c>
      <c r="F44" s="197">
        <v>1009</v>
      </c>
      <c r="G44" s="211">
        <f t="shared" si="2"/>
        <v>3.9643211100099107E-2</v>
      </c>
      <c r="H44" s="205">
        <f t="shared" si="3"/>
        <v>109.32823529411765</v>
      </c>
      <c r="I44" s="198">
        <v>4849.13</v>
      </c>
      <c r="J44" s="197">
        <v>40</v>
      </c>
      <c r="K44" s="199">
        <v>3717.16</v>
      </c>
      <c r="L44" s="200">
        <v>34</v>
      </c>
      <c r="M44" s="214">
        <f t="shared" si="4"/>
        <v>0.76656224931070105</v>
      </c>
      <c r="N44" s="201">
        <v>185.75</v>
      </c>
      <c r="O44" s="201">
        <v>1295.18</v>
      </c>
      <c r="P44" s="217">
        <f t="shared" si="5"/>
        <v>6.9727052489905788</v>
      </c>
      <c r="Q44" s="201">
        <v>101.23</v>
      </c>
      <c r="R44" s="201">
        <v>814.79</v>
      </c>
      <c r="S44" s="217">
        <f t="shared" si="6"/>
        <v>8.048898547861306</v>
      </c>
      <c r="T44" s="220"/>
      <c r="U44" s="220"/>
    </row>
    <row r="45" spans="1:21" ht="15" customHeight="1">
      <c r="A45" s="195" t="s">
        <v>46</v>
      </c>
      <c r="B45" s="196">
        <v>17</v>
      </c>
      <c r="C45" s="207">
        <f>N45+Q45+T45</f>
        <v>317.01</v>
      </c>
      <c r="D45" s="208">
        <f t="shared" si="1"/>
        <v>0.13824275883722756</v>
      </c>
      <c r="E45" s="207">
        <f>(O45+R45)/(N45+Q45)</f>
        <v>4.5666698211412893</v>
      </c>
      <c r="F45" s="197">
        <v>1130</v>
      </c>
      <c r="G45" s="211">
        <f t="shared" si="2"/>
        <v>3.0973451327433628E-2</v>
      </c>
      <c r="H45" s="205">
        <f t="shared" si="3"/>
        <v>99.701739130434774</v>
      </c>
      <c r="I45" s="198">
        <v>3436.7</v>
      </c>
      <c r="J45" s="197">
        <v>35</v>
      </c>
      <c r="K45" s="199">
        <v>2293.14</v>
      </c>
      <c r="L45" s="200">
        <v>23</v>
      </c>
      <c r="M45" s="214">
        <f t="shared" si="4"/>
        <v>0.66725056013035766</v>
      </c>
      <c r="N45" s="201">
        <v>240.31</v>
      </c>
      <c r="O45" s="201">
        <v>899.45</v>
      </c>
      <c r="P45" s="217">
        <f t="shared" si="5"/>
        <v>3.7428737880238026</v>
      </c>
      <c r="Q45" s="201">
        <v>76.7</v>
      </c>
      <c r="R45" s="201">
        <v>548.23</v>
      </c>
      <c r="S45" s="217">
        <f t="shared" si="6"/>
        <v>7.147718383311604</v>
      </c>
      <c r="T45" s="220"/>
      <c r="U45" s="220"/>
    </row>
    <row r="46" spans="1:21" ht="15" customHeight="1">
      <c r="A46" s="195" t="s">
        <v>47</v>
      </c>
      <c r="B46" s="196">
        <v>18</v>
      </c>
      <c r="C46" s="207">
        <f>N46+Q46+T46</f>
        <v>348.61</v>
      </c>
      <c r="D46" s="208">
        <f t="shared" si="1"/>
        <v>0.10516582902445352</v>
      </c>
      <c r="E46" s="207">
        <f>(O46+R46)/(N46+Q46)</f>
        <v>2.8772840710249272</v>
      </c>
      <c r="F46" s="197">
        <v>1187</v>
      </c>
      <c r="G46" s="211">
        <f t="shared" si="2"/>
        <v>2.6958719460825609E-2</v>
      </c>
      <c r="H46" s="205">
        <f t="shared" si="3"/>
        <v>110.49533333333333</v>
      </c>
      <c r="I46" s="198">
        <v>3792.35</v>
      </c>
      <c r="J46" s="197">
        <v>32</v>
      </c>
      <c r="K46" s="199">
        <v>3314.86</v>
      </c>
      <c r="L46" s="200">
        <v>30</v>
      </c>
      <c r="M46" s="214">
        <f t="shared" si="4"/>
        <v>0.8740912626735402</v>
      </c>
      <c r="N46" s="201">
        <v>240.92</v>
      </c>
      <c r="O46" s="201">
        <v>501.01</v>
      </c>
      <c r="P46" s="217">
        <f t="shared" si="5"/>
        <v>2.0795699817366762</v>
      </c>
      <c r="Q46" s="201">
        <v>107.69</v>
      </c>
      <c r="R46" s="201">
        <v>502.04</v>
      </c>
      <c r="S46" s="217">
        <f t="shared" si="6"/>
        <v>4.661899897854954</v>
      </c>
      <c r="T46" s="220"/>
      <c r="U46" s="220"/>
    </row>
    <row r="47" spans="1:21" ht="15" customHeight="1">
      <c r="A47" s="195" t="s">
        <v>48</v>
      </c>
      <c r="B47" s="196">
        <v>19</v>
      </c>
      <c r="C47" s="207">
        <f>N47+Q47+T47</f>
        <v>356.11</v>
      </c>
      <c r="D47" s="208">
        <f t="shared" si="1"/>
        <v>9.7249986345513129E-2</v>
      </c>
      <c r="E47" s="207">
        <f>(O47+R47)/(N47+Q47)</f>
        <v>5.1114543259105334</v>
      </c>
      <c r="F47" s="202">
        <v>1368</v>
      </c>
      <c r="G47" s="211">
        <f t="shared" si="2"/>
        <v>3.3625730994152045E-2</v>
      </c>
      <c r="H47" s="205">
        <f t="shared" si="3"/>
        <v>114.43125000000001</v>
      </c>
      <c r="I47" s="198">
        <v>4827.3599999999997</v>
      </c>
      <c r="J47" s="197">
        <v>46</v>
      </c>
      <c r="K47" s="199">
        <v>3661.8</v>
      </c>
      <c r="L47" s="200">
        <v>32</v>
      </c>
      <c r="M47" s="214">
        <f t="shared" si="4"/>
        <v>0.75855125783036703</v>
      </c>
      <c r="N47" s="201">
        <v>229.91</v>
      </c>
      <c r="O47" s="201">
        <v>1171.71</v>
      </c>
      <c r="P47" s="217">
        <f t="shared" si="5"/>
        <v>5.096385542168675</v>
      </c>
      <c r="Q47" s="201">
        <v>126.2</v>
      </c>
      <c r="R47" s="201">
        <v>648.53</v>
      </c>
      <c r="S47" s="217">
        <f t="shared" si="6"/>
        <v>5.1389064976228207</v>
      </c>
      <c r="T47" s="220"/>
      <c r="U47" s="220"/>
    </row>
    <row r="48" spans="1:21" ht="15" customHeight="1">
      <c r="A48" s="195" t="s">
        <v>49</v>
      </c>
      <c r="B48" s="196">
        <v>20</v>
      </c>
      <c r="C48" s="207">
        <f>N48+Q48+T48</f>
        <v>283.39</v>
      </c>
      <c r="D48" s="208">
        <f t="shared" si="1"/>
        <v>5.8017270676291512E-2</v>
      </c>
      <c r="E48" s="207">
        <f>(O48+R48)/(N48+Q48)</f>
        <v>15.197007657292072</v>
      </c>
      <c r="F48" s="202">
        <v>993</v>
      </c>
      <c r="G48" s="211">
        <f t="shared" si="2"/>
        <v>3.9274924471299093E-2</v>
      </c>
      <c r="H48" s="205">
        <f t="shared" si="3"/>
        <v>187.86846153846153</v>
      </c>
      <c r="I48" s="198">
        <v>5843.49</v>
      </c>
      <c r="J48" s="197">
        <v>39</v>
      </c>
      <c r="K48" s="199">
        <v>4884.58</v>
      </c>
      <c r="L48" s="200">
        <v>26</v>
      </c>
      <c r="M48" s="214">
        <f t="shared" si="4"/>
        <v>0.83590114811525307</v>
      </c>
      <c r="N48" s="201">
        <v>187.3</v>
      </c>
      <c r="O48" s="201">
        <v>1585.47</v>
      </c>
      <c r="P48" s="217">
        <f t="shared" si="5"/>
        <v>8.4648691938067273</v>
      </c>
      <c r="Q48" s="201">
        <v>96.09</v>
      </c>
      <c r="R48" s="201">
        <v>2721.21</v>
      </c>
      <c r="S48" s="217">
        <f t="shared" si="6"/>
        <v>28.319388073680923</v>
      </c>
      <c r="T48" s="220"/>
      <c r="U48" s="220"/>
    </row>
    <row r="49" spans="1:24" ht="15" customHeight="1">
      <c r="A49" s="181" t="s">
        <v>50</v>
      </c>
      <c r="B49" s="182">
        <v>21</v>
      </c>
      <c r="C49" s="205">
        <f>N49+Q49+T49</f>
        <v>239.52999999999997</v>
      </c>
      <c r="D49" s="208">
        <f t="shared" si="1"/>
        <v>0.1431482698858543</v>
      </c>
      <c r="E49" s="205">
        <f>(O49+R49)/(N49+Q49)</f>
        <v>5.7062163403331532</v>
      </c>
      <c r="F49" s="183">
        <v>755</v>
      </c>
      <c r="G49" s="209">
        <f t="shared" si="2"/>
        <v>3.1788079470198675E-2</v>
      </c>
      <c r="H49" s="205">
        <f t="shared" si="3"/>
        <v>88.068421052631578</v>
      </c>
      <c r="I49" s="184">
        <v>2392.6799999999998</v>
      </c>
      <c r="J49" s="183">
        <v>24</v>
      </c>
      <c r="K49" s="185">
        <v>1673.3</v>
      </c>
      <c r="L49" s="186">
        <v>19</v>
      </c>
      <c r="M49" s="212">
        <f t="shared" si="4"/>
        <v>0.69934132437267005</v>
      </c>
      <c r="N49" s="187">
        <v>93.33</v>
      </c>
      <c r="O49" s="187">
        <v>408.47</v>
      </c>
      <c r="P49" s="215">
        <f t="shared" si="5"/>
        <v>4.3766205935926283</v>
      </c>
      <c r="Q49" s="187">
        <v>146.19999999999999</v>
      </c>
      <c r="R49" s="187">
        <v>958.34</v>
      </c>
      <c r="S49" s="215">
        <f t="shared" si="6"/>
        <v>6.5549931600547202</v>
      </c>
      <c r="T49" s="218"/>
      <c r="U49" s="218"/>
    </row>
    <row r="50" spans="1:24" ht="15" customHeight="1">
      <c r="A50" s="181" t="s">
        <v>44</v>
      </c>
      <c r="B50" s="182">
        <v>22</v>
      </c>
      <c r="C50" s="205">
        <f>N50+Q50+T50</f>
        <v>232.17000000000002</v>
      </c>
      <c r="D50" s="208">
        <f t="shared" si="1"/>
        <v>0.14932851372559111</v>
      </c>
      <c r="E50" s="205">
        <f>(O50+R50)/(N50+Q50)</f>
        <v>6.405048025153981</v>
      </c>
      <c r="F50" s="183">
        <v>586</v>
      </c>
      <c r="G50" s="209">
        <f t="shared" si="2"/>
        <v>3.9249146757679182E-2</v>
      </c>
      <c r="H50" s="205">
        <f t="shared" si="3"/>
        <v>97.172499999999999</v>
      </c>
      <c r="I50" s="184">
        <v>2234.2199999999998</v>
      </c>
      <c r="J50" s="183">
        <v>23</v>
      </c>
      <c r="K50" s="185">
        <v>1554.76</v>
      </c>
      <c r="L50" s="186">
        <v>16</v>
      </c>
      <c r="M50" s="212">
        <f t="shared" si="4"/>
        <v>0.69588491733132818</v>
      </c>
      <c r="N50" s="187">
        <v>97.29</v>
      </c>
      <c r="O50" s="187">
        <v>682.23</v>
      </c>
      <c r="P50" s="215">
        <f t="shared" si="5"/>
        <v>7.0123342584027135</v>
      </c>
      <c r="Q50" s="187">
        <v>134.88</v>
      </c>
      <c r="R50" s="187">
        <v>804.83</v>
      </c>
      <c r="S50" s="215">
        <f t="shared" si="6"/>
        <v>5.9670077105575334</v>
      </c>
      <c r="T50" s="218"/>
      <c r="U50" s="218"/>
    </row>
    <row r="51" spans="1:24" ht="15" customHeight="1">
      <c r="A51" s="195" t="s">
        <v>45</v>
      </c>
      <c r="B51" s="196">
        <v>23</v>
      </c>
      <c r="C51" s="207">
        <f>N51+Q51+T51</f>
        <v>212.38</v>
      </c>
      <c r="D51" s="208">
        <f t="shared" si="1"/>
        <v>6.6978252094055904E-2</v>
      </c>
      <c r="E51" s="207">
        <f>(O51+R51)/(N51+Q51)</f>
        <v>6.2551558527168289</v>
      </c>
      <c r="F51" s="197">
        <v>928</v>
      </c>
      <c r="G51" s="211">
        <f t="shared" si="2"/>
        <v>4.2025862068965518E-2</v>
      </c>
      <c r="H51" s="205">
        <f t="shared" si="3"/>
        <v>102.28645161290324</v>
      </c>
      <c r="I51" s="198">
        <v>4525.42</v>
      </c>
      <c r="J51" s="197">
        <v>39</v>
      </c>
      <c r="K51" s="199">
        <v>3170.88</v>
      </c>
      <c r="L51" s="200">
        <v>31</v>
      </c>
      <c r="M51" s="214">
        <f t="shared" si="4"/>
        <v>0.70068192565551923</v>
      </c>
      <c r="N51" s="201">
        <v>211.38</v>
      </c>
      <c r="O51" s="201">
        <v>967.57</v>
      </c>
      <c r="P51" s="217">
        <f t="shared" si="5"/>
        <v>4.5773961585769705</v>
      </c>
      <c r="Q51" s="201">
        <v>1</v>
      </c>
      <c r="R51" s="201">
        <v>360.9</v>
      </c>
      <c r="S51" s="217">
        <f t="shared" si="6"/>
        <v>360.9</v>
      </c>
      <c r="T51" s="220"/>
      <c r="U51" s="220"/>
    </row>
    <row r="52" spans="1:24" ht="15" customHeight="1">
      <c r="A52" s="195" t="s">
        <v>46</v>
      </c>
      <c r="B52" s="196">
        <v>24</v>
      </c>
      <c r="C52" s="207">
        <f>N52+Q52+T52</f>
        <v>304.20999999999998</v>
      </c>
      <c r="D52" s="208">
        <f t="shared" si="1"/>
        <v>8.5495234963647443E-2</v>
      </c>
      <c r="E52" s="207">
        <f>(O52+R52)/(N52+Q52)</f>
        <v>7.2264554090924022</v>
      </c>
      <c r="F52" s="197">
        <v>961</v>
      </c>
      <c r="G52" s="211">
        <f t="shared" si="2"/>
        <v>4.3704474505723206E-2</v>
      </c>
      <c r="H52" s="205">
        <f t="shared" si="3"/>
        <v>107.82454545454546</v>
      </c>
      <c r="I52" s="198">
        <v>4556.7299999999996</v>
      </c>
      <c r="J52" s="197">
        <v>42</v>
      </c>
      <c r="K52" s="199">
        <v>3558.21</v>
      </c>
      <c r="L52" s="200">
        <v>33</v>
      </c>
      <c r="M52" s="214">
        <f t="shared" si="4"/>
        <v>0.7808691759222075</v>
      </c>
      <c r="N52" s="201">
        <v>212.85</v>
      </c>
      <c r="O52" s="201">
        <v>1232.8599999999999</v>
      </c>
      <c r="P52" s="217">
        <f t="shared" si="5"/>
        <v>5.7921540991308431</v>
      </c>
      <c r="Q52" s="201">
        <v>91.36</v>
      </c>
      <c r="R52" s="201">
        <v>965.5</v>
      </c>
      <c r="S52" s="217">
        <f t="shared" si="6"/>
        <v>10.5680823117338</v>
      </c>
      <c r="T52" s="220"/>
      <c r="U52" s="220"/>
    </row>
    <row r="53" spans="1:24" ht="15" customHeight="1">
      <c r="A53" s="195" t="s">
        <v>47</v>
      </c>
      <c r="B53" s="196">
        <v>25</v>
      </c>
      <c r="C53" s="207">
        <f>N53+Q53+T53</f>
        <v>142.12</v>
      </c>
      <c r="D53" s="208">
        <f t="shared" si="1"/>
        <v>7.1292770896978636E-2</v>
      </c>
      <c r="E53" s="207">
        <f>(O53+R53)/(N53+Q53)</f>
        <v>4.4895159020546016</v>
      </c>
      <c r="F53" s="197">
        <v>569</v>
      </c>
      <c r="G53" s="211">
        <f t="shared" si="2"/>
        <v>3.163444639718805E-2</v>
      </c>
      <c r="H53" s="205">
        <f t="shared" si="3"/>
        <v>166.1225</v>
      </c>
      <c r="I53" s="198">
        <v>2596.83</v>
      </c>
      <c r="J53" s="197">
        <v>18</v>
      </c>
      <c r="K53" s="199">
        <v>1993.47</v>
      </c>
      <c r="L53" s="200">
        <v>12</v>
      </c>
      <c r="M53" s="214">
        <f t="shared" si="4"/>
        <v>0.76765517958433938</v>
      </c>
      <c r="N53" s="201">
        <v>8.15</v>
      </c>
      <c r="O53" s="201">
        <v>0</v>
      </c>
      <c r="P53" s="217">
        <f t="shared" si="5"/>
        <v>0</v>
      </c>
      <c r="Q53" s="201">
        <v>133.97</v>
      </c>
      <c r="R53" s="201">
        <v>638.04999999999995</v>
      </c>
      <c r="S53" s="217">
        <f t="shared" si="6"/>
        <v>4.7626334253937443</v>
      </c>
      <c r="T53" s="220"/>
      <c r="U53" s="220"/>
    </row>
    <row r="54" spans="1:24" ht="15" customHeight="1">
      <c r="A54" s="188" t="s">
        <v>48</v>
      </c>
      <c r="B54" s="189">
        <v>26</v>
      </c>
      <c r="C54" s="206">
        <f>N54+Q54+T54</f>
        <v>312.86</v>
      </c>
      <c r="D54" s="208">
        <f t="shared" si="1"/>
        <v>8.437955968142577E-2</v>
      </c>
      <c r="E54" s="206">
        <f>(O54+R54)/(N54+Q54)</f>
        <v>7.1783225723965982</v>
      </c>
      <c r="F54" s="204">
        <v>1043</v>
      </c>
      <c r="G54" s="210">
        <f t="shared" si="2"/>
        <v>3.9309683604985615E-2</v>
      </c>
      <c r="H54" s="205">
        <f t="shared" si="3"/>
        <v>127.85413793103449</v>
      </c>
      <c r="I54" s="191">
        <v>4906.84</v>
      </c>
      <c r="J54" s="190">
        <v>41</v>
      </c>
      <c r="K54" s="192">
        <v>3707.77</v>
      </c>
      <c r="L54" s="193">
        <v>29</v>
      </c>
      <c r="M54" s="213">
        <f t="shared" si="4"/>
        <v>0.75563295318371904</v>
      </c>
      <c r="N54" s="194">
        <v>214.15</v>
      </c>
      <c r="O54" s="194">
        <v>1523.33</v>
      </c>
      <c r="P54" s="216">
        <f t="shared" si="5"/>
        <v>7.1133784730329204</v>
      </c>
      <c r="Q54" s="194">
        <v>98.71</v>
      </c>
      <c r="R54" s="194">
        <v>722.48</v>
      </c>
      <c r="S54" s="216">
        <f t="shared" si="6"/>
        <v>7.3192179110525792</v>
      </c>
      <c r="T54" s="219"/>
      <c r="U54" s="219"/>
    </row>
    <row r="55" spans="1:24" ht="15" customHeight="1">
      <c r="A55" s="188" t="s">
        <v>49</v>
      </c>
      <c r="B55" s="189">
        <v>27</v>
      </c>
      <c r="C55" s="206">
        <f>N55+Q55+T55</f>
        <v>271.74</v>
      </c>
      <c r="D55" s="208">
        <f t="shared" si="1"/>
        <v>0.12217975810440179</v>
      </c>
      <c r="E55" s="206">
        <f>(O55+R55)/(N55+Q55)</f>
        <v>6.2606167660263488</v>
      </c>
      <c r="F55" s="204">
        <v>834</v>
      </c>
      <c r="G55" s="210">
        <f t="shared" si="2"/>
        <v>3.5971223021582732E-2</v>
      </c>
      <c r="H55" s="205">
        <f t="shared" si="3"/>
        <v>130.82941176470587</v>
      </c>
      <c r="I55" s="191">
        <v>3512.12</v>
      </c>
      <c r="J55" s="190">
        <v>30</v>
      </c>
      <c r="K55" s="192">
        <v>2224.1</v>
      </c>
      <c r="L55" s="193">
        <v>17</v>
      </c>
      <c r="M55" s="213">
        <f t="shared" si="4"/>
        <v>0.63326423926289532</v>
      </c>
      <c r="N55" s="194">
        <v>187.94</v>
      </c>
      <c r="O55" s="194">
        <v>627.78</v>
      </c>
      <c r="P55" s="216">
        <f t="shared" si="5"/>
        <v>3.3403213791635626</v>
      </c>
      <c r="Q55" s="194">
        <v>83.8</v>
      </c>
      <c r="R55" s="194">
        <v>1073.48</v>
      </c>
      <c r="S55" s="216">
        <f t="shared" si="6"/>
        <v>12.81002386634845</v>
      </c>
      <c r="T55" s="219"/>
      <c r="U55" s="219"/>
    </row>
    <row r="56" spans="1:24" ht="15" customHeight="1">
      <c r="A56" s="181" t="s">
        <v>50</v>
      </c>
      <c r="B56" s="182">
        <v>28</v>
      </c>
      <c r="C56" s="205">
        <f>N56+Q56+T56</f>
        <v>231.38</v>
      </c>
      <c r="D56" s="208">
        <f t="shared" si="1"/>
        <v>0.10875266734975889</v>
      </c>
      <c r="E56" s="205">
        <f>(O56+R56)/(N56+Q56)</f>
        <v>7.2042095254559593</v>
      </c>
      <c r="F56" s="183">
        <v>628</v>
      </c>
      <c r="G56" s="209">
        <f t="shared" si="2"/>
        <v>3.5031847133757961E-2</v>
      </c>
      <c r="H56" s="205">
        <f t="shared" si="3"/>
        <v>111.9778947368421</v>
      </c>
      <c r="I56" s="184">
        <v>2218.7399999999998</v>
      </c>
      <c r="J56" s="183">
        <v>22</v>
      </c>
      <c r="K56" s="185">
        <v>2127.58</v>
      </c>
      <c r="L56" s="186">
        <v>19</v>
      </c>
      <c r="M56" s="212">
        <f t="shared" si="4"/>
        <v>0.95891361763884009</v>
      </c>
      <c r="N56" s="187">
        <v>117.5</v>
      </c>
      <c r="O56" s="187">
        <v>738.91</v>
      </c>
      <c r="P56" s="215">
        <f t="shared" si="5"/>
        <v>6.2885957446808511</v>
      </c>
      <c r="Q56" s="187">
        <v>113.88</v>
      </c>
      <c r="R56" s="187">
        <v>928</v>
      </c>
      <c r="S56" s="215">
        <f t="shared" si="6"/>
        <v>8.1489286968739023</v>
      </c>
      <c r="T56" s="218"/>
      <c r="U56" s="218"/>
    </row>
    <row r="57" spans="1:24" ht="15" customHeight="1">
      <c r="A57" s="181" t="s">
        <v>44</v>
      </c>
      <c r="B57" s="182">
        <v>29</v>
      </c>
      <c r="C57" s="205">
        <f>N57+Q57+T57</f>
        <v>242.14</v>
      </c>
      <c r="D57" s="208">
        <f t="shared" si="1"/>
        <v>0.15604317705816012</v>
      </c>
      <c r="E57" s="205">
        <f>(O57+R57)/(N57+Q57)</f>
        <v>5.2088874205005373</v>
      </c>
      <c r="F57" s="183">
        <v>557</v>
      </c>
      <c r="G57" s="209">
        <f t="shared" si="2"/>
        <v>3.949730700179533E-2</v>
      </c>
      <c r="H57" s="205">
        <f t="shared" si="3"/>
        <v>86.208333333333329</v>
      </c>
      <c r="I57" s="184">
        <v>1838.47</v>
      </c>
      <c r="J57" s="183">
        <v>22</v>
      </c>
      <c r="K57" s="185">
        <v>1551.75</v>
      </c>
      <c r="L57" s="186">
        <v>18</v>
      </c>
      <c r="M57" s="212">
        <f t="shared" si="4"/>
        <v>0.84404423243240301</v>
      </c>
      <c r="N57" s="187">
        <v>118.7</v>
      </c>
      <c r="O57" s="187">
        <v>687.24</v>
      </c>
      <c r="P57" s="215">
        <f t="shared" si="5"/>
        <v>5.7897219882055602</v>
      </c>
      <c r="Q57" s="187">
        <v>123.44</v>
      </c>
      <c r="R57" s="187">
        <v>574.04</v>
      </c>
      <c r="S57" s="215">
        <f t="shared" si="6"/>
        <v>4.6503564484769928</v>
      </c>
      <c r="T57" s="218"/>
      <c r="U57" s="218"/>
    </row>
    <row r="58" spans="1:24" ht="15" customHeight="1">
      <c r="A58" s="188" t="s">
        <v>45</v>
      </c>
      <c r="B58" s="189">
        <v>30</v>
      </c>
      <c r="C58" s="206">
        <f>N58+Q58+T58</f>
        <v>378.82000000000005</v>
      </c>
      <c r="D58" s="208">
        <f t="shared" si="1"/>
        <v>0.11765034721790875</v>
      </c>
      <c r="E58" s="206">
        <f>(O58+R58)/(N58+Q58)</f>
        <v>5.1364500290375368</v>
      </c>
      <c r="F58" s="190">
        <v>1044</v>
      </c>
      <c r="G58" s="210">
        <f t="shared" si="2"/>
        <v>4.1187739463601533E-2</v>
      </c>
      <c r="H58" s="205">
        <f t="shared" si="3"/>
        <v>114.99571428571429</v>
      </c>
      <c r="I58" s="191">
        <v>4603.1899999999996</v>
      </c>
      <c r="J58" s="190">
        <v>43</v>
      </c>
      <c r="K58" s="192">
        <v>3219.88</v>
      </c>
      <c r="L58" s="193">
        <v>28</v>
      </c>
      <c r="M58" s="213">
        <f t="shared" si="4"/>
        <v>0.69948883274424922</v>
      </c>
      <c r="N58" s="194">
        <v>228.83</v>
      </c>
      <c r="O58" s="194">
        <v>605.33000000000004</v>
      </c>
      <c r="P58" s="216">
        <f t="shared" si="5"/>
        <v>2.6453262247082989</v>
      </c>
      <c r="Q58" s="194">
        <v>149.99</v>
      </c>
      <c r="R58" s="194">
        <v>1340.46</v>
      </c>
      <c r="S58" s="216">
        <f t="shared" si="6"/>
        <v>8.9369957997199805</v>
      </c>
      <c r="T58" s="219"/>
      <c r="U58" s="219"/>
    </row>
    <row r="59" spans="1:24" ht="15" customHeight="1">
      <c r="A59" s="160"/>
      <c r="B59" s="173"/>
      <c r="C59" s="174"/>
      <c r="D59" s="178"/>
      <c r="E59" s="174"/>
      <c r="F59" s="161"/>
      <c r="G59" s="175"/>
      <c r="H59" s="172"/>
      <c r="I59" s="176"/>
      <c r="J59" s="161"/>
      <c r="K59" s="162"/>
      <c r="L59" s="163"/>
      <c r="M59" s="164"/>
      <c r="N59" s="177"/>
      <c r="P59" s="165"/>
      <c r="Q59" s="165"/>
      <c r="R59" s="165"/>
      <c r="S59" s="165"/>
      <c r="T59" s="165"/>
      <c r="U59" s="165"/>
    </row>
    <row r="60" spans="1:24" ht="15" customHeight="1"/>
    <row r="61" spans="1:24" ht="15" customHeight="1">
      <c r="B61" s="171"/>
      <c r="C61" s="171"/>
      <c r="D61" s="166"/>
      <c r="E61" s="167"/>
      <c r="F61" s="166"/>
      <c r="G61" s="169"/>
      <c r="H61" s="167"/>
      <c r="I61" s="166"/>
      <c r="J61" s="166"/>
      <c r="K61" s="168"/>
      <c r="L61" s="162"/>
      <c r="M61" s="169"/>
      <c r="N61" s="167"/>
      <c r="O61" s="168"/>
      <c r="P61" s="171"/>
      <c r="Q61" s="169"/>
      <c r="R61" s="169"/>
      <c r="S61" s="170"/>
      <c r="T61" s="169"/>
      <c r="U61" s="169"/>
      <c r="V61" s="170"/>
      <c r="W61" s="171"/>
      <c r="X61" s="171"/>
    </row>
    <row r="62" spans="1:24" ht="15" customHeight="1">
      <c r="B62" s="171"/>
      <c r="C62" s="171"/>
      <c r="D62" s="166"/>
      <c r="E62" s="167"/>
      <c r="F62" s="166"/>
      <c r="G62" s="169"/>
      <c r="H62" s="167"/>
      <c r="I62" s="166"/>
      <c r="J62" s="166"/>
      <c r="K62" s="168"/>
      <c r="L62" s="162"/>
      <c r="M62" s="169"/>
      <c r="N62" s="167"/>
      <c r="O62" s="168"/>
      <c r="P62" s="171"/>
      <c r="Q62" s="169"/>
      <c r="R62" s="169"/>
      <c r="S62" s="170"/>
      <c r="T62" s="169"/>
      <c r="U62" s="169"/>
      <c r="V62" s="170"/>
      <c r="W62" s="171"/>
      <c r="X62" s="171"/>
    </row>
    <row r="63" spans="1:24" ht="15" customHeight="1">
      <c r="B63" s="171"/>
      <c r="C63" s="171"/>
      <c r="D63" s="166"/>
      <c r="E63" s="167"/>
      <c r="F63" s="166"/>
      <c r="G63" s="169"/>
      <c r="H63" s="167"/>
      <c r="I63" s="166"/>
      <c r="J63" s="166"/>
      <c r="K63" s="168"/>
      <c r="L63" s="162"/>
      <c r="M63" s="169"/>
      <c r="N63" s="167"/>
      <c r="O63" s="168"/>
      <c r="P63" s="171"/>
      <c r="Q63" s="169"/>
      <c r="R63" s="169"/>
      <c r="S63" s="170"/>
      <c r="T63" s="169"/>
      <c r="U63" s="169"/>
      <c r="V63" s="170"/>
      <c r="W63" s="171"/>
      <c r="X63" s="171"/>
    </row>
    <row r="64" spans="1:24" ht="15" customHeight="1">
      <c r="B64" s="171"/>
      <c r="C64" s="171"/>
      <c r="D64" s="166"/>
      <c r="E64" s="167"/>
      <c r="F64" s="166"/>
      <c r="G64" s="169"/>
      <c r="H64" s="167"/>
      <c r="I64" s="166"/>
      <c r="J64" s="166"/>
      <c r="K64" s="168"/>
      <c r="L64" s="162"/>
      <c r="M64" s="169"/>
      <c r="N64" s="167"/>
      <c r="O64" s="168"/>
      <c r="P64" s="171"/>
      <c r="Q64" s="169"/>
      <c r="R64" s="169"/>
      <c r="S64" s="170"/>
      <c r="T64" s="169"/>
      <c r="U64" s="169"/>
      <c r="V64" s="170"/>
      <c r="W64" s="171"/>
      <c r="X64" s="171"/>
    </row>
    <row r="65" spans="2:24" ht="15" customHeight="1">
      <c r="B65" s="171"/>
      <c r="C65" s="171"/>
      <c r="D65" s="166"/>
      <c r="E65" s="167"/>
      <c r="F65" s="166"/>
      <c r="G65" s="169"/>
      <c r="H65" s="167"/>
      <c r="I65" s="166"/>
      <c r="J65" s="166"/>
      <c r="K65" s="168"/>
      <c r="L65" s="162"/>
      <c r="M65" s="169"/>
      <c r="N65" s="167"/>
      <c r="O65" s="168"/>
      <c r="P65" s="171"/>
      <c r="Q65" s="169"/>
      <c r="R65" s="169"/>
      <c r="S65" s="170"/>
      <c r="T65" s="169"/>
      <c r="U65" s="169"/>
      <c r="V65" s="170"/>
      <c r="W65" s="171"/>
      <c r="X65" s="171"/>
    </row>
    <row r="66" spans="2:24" ht="15" customHeight="1">
      <c r="B66" s="171"/>
      <c r="C66" s="171"/>
      <c r="D66" s="166"/>
      <c r="E66" s="167"/>
      <c r="F66" s="166"/>
      <c r="G66" s="169"/>
      <c r="H66" s="167"/>
      <c r="I66" s="166"/>
      <c r="J66" s="166"/>
      <c r="K66" s="168"/>
      <c r="L66" s="162"/>
      <c r="M66" s="169"/>
      <c r="N66" s="167"/>
      <c r="O66" s="168"/>
      <c r="P66" s="171"/>
      <c r="Q66" s="169"/>
      <c r="R66" s="169"/>
      <c r="S66" s="170"/>
      <c r="T66" s="169"/>
      <c r="U66" s="169"/>
      <c r="V66" s="170"/>
      <c r="W66" s="171"/>
      <c r="X66" s="171"/>
    </row>
    <row r="67" spans="2:24" ht="15" customHeight="1">
      <c r="B67" s="171"/>
      <c r="C67" s="171"/>
      <c r="D67" s="166"/>
      <c r="E67" s="167"/>
      <c r="F67" s="166"/>
      <c r="G67" s="169"/>
      <c r="H67" s="167"/>
      <c r="I67" s="166"/>
      <c r="J67" s="166"/>
      <c r="K67" s="168"/>
      <c r="L67" s="162"/>
      <c r="M67" s="169"/>
      <c r="N67" s="167"/>
      <c r="O67" s="168"/>
      <c r="P67" s="171"/>
      <c r="Q67" s="169"/>
      <c r="R67" s="169"/>
      <c r="S67" s="170"/>
      <c r="T67" s="169"/>
      <c r="U67" s="169"/>
      <c r="V67" s="170"/>
      <c r="W67" s="171"/>
      <c r="X67" s="171"/>
    </row>
    <row r="68" spans="2:24" ht="15" customHeight="1">
      <c r="B68" s="171"/>
      <c r="C68" s="171"/>
      <c r="D68" s="166"/>
      <c r="E68" s="167"/>
      <c r="F68" s="166"/>
      <c r="G68" s="169"/>
      <c r="H68" s="167"/>
      <c r="I68" s="166"/>
      <c r="J68" s="166"/>
      <c r="K68" s="168"/>
      <c r="L68" s="162"/>
      <c r="M68" s="169"/>
      <c r="N68" s="167"/>
      <c r="O68" s="168"/>
      <c r="P68" s="171"/>
      <c r="Q68" s="169"/>
      <c r="R68" s="169"/>
      <c r="S68" s="170"/>
      <c r="T68" s="169"/>
      <c r="U68" s="169"/>
      <c r="V68" s="170"/>
      <c r="W68" s="171"/>
      <c r="X68" s="171"/>
    </row>
    <row r="69" spans="2:24" ht="15" customHeight="1">
      <c r="B69" s="171"/>
      <c r="C69" s="171"/>
      <c r="D69" s="166"/>
      <c r="E69" s="167"/>
      <c r="F69" s="166"/>
      <c r="G69" s="169"/>
      <c r="H69" s="167"/>
      <c r="I69" s="166"/>
      <c r="J69" s="166"/>
      <c r="K69" s="168"/>
      <c r="L69" s="162"/>
      <c r="M69" s="169"/>
      <c r="N69" s="167"/>
      <c r="O69" s="168"/>
      <c r="P69" s="171"/>
      <c r="Q69" s="169"/>
      <c r="R69" s="169"/>
      <c r="S69" s="170"/>
      <c r="T69" s="169"/>
      <c r="U69" s="169"/>
      <c r="V69" s="170"/>
      <c r="W69" s="171"/>
      <c r="X69" s="171"/>
    </row>
    <row r="70" spans="2:24" ht="15" customHeight="1">
      <c r="B70" s="171"/>
      <c r="C70" s="171"/>
      <c r="D70" s="166"/>
      <c r="E70" s="167"/>
      <c r="F70" s="166"/>
      <c r="G70" s="169"/>
      <c r="H70" s="167"/>
      <c r="I70" s="166"/>
      <c r="J70" s="166"/>
      <c r="K70" s="168"/>
      <c r="L70" s="162"/>
      <c r="M70" s="169"/>
      <c r="N70" s="167"/>
      <c r="O70" s="168"/>
      <c r="P70" s="171"/>
      <c r="Q70" s="169"/>
      <c r="R70" s="169"/>
      <c r="S70" s="170"/>
      <c r="T70" s="169"/>
      <c r="U70" s="169"/>
      <c r="V70" s="170"/>
      <c r="W70" s="171"/>
      <c r="X70" s="171"/>
    </row>
    <row r="71" spans="2:24" ht="15" customHeight="1">
      <c r="B71" s="171"/>
      <c r="C71" s="171"/>
      <c r="D71" s="166"/>
      <c r="E71" s="167"/>
      <c r="F71" s="166"/>
      <c r="G71" s="169"/>
      <c r="H71" s="167"/>
      <c r="I71" s="166"/>
      <c r="J71" s="166"/>
      <c r="K71" s="168"/>
      <c r="L71" s="162"/>
      <c r="M71" s="169"/>
      <c r="N71" s="167"/>
      <c r="O71" s="168"/>
      <c r="P71" s="171"/>
      <c r="Q71" s="169"/>
      <c r="R71" s="169"/>
      <c r="S71" s="170"/>
      <c r="T71" s="169"/>
      <c r="U71" s="169"/>
      <c r="V71" s="170"/>
      <c r="W71" s="171"/>
      <c r="X71" s="171"/>
    </row>
    <row r="72" spans="2:24" ht="15" customHeight="1">
      <c r="B72" s="171"/>
      <c r="C72" s="171"/>
      <c r="D72" s="166"/>
      <c r="E72" s="167"/>
      <c r="F72" s="166"/>
      <c r="G72" s="169"/>
      <c r="H72" s="167"/>
      <c r="I72" s="166"/>
      <c r="J72" s="166"/>
      <c r="K72" s="168"/>
      <c r="L72" s="162"/>
      <c r="M72" s="169"/>
      <c r="N72" s="167"/>
      <c r="O72" s="168"/>
      <c r="P72" s="171"/>
      <c r="Q72" s="169"/>
      <c r="R72" s="169"/>
      <c r="S72" s="170"/>
      <c r="T72" s="169"/>
      <c r="U72" s="169"/>
      <c r="V72" s="170"/>
      <c r="W72" s="171"/>
      <c r="X72" s="171"/>
    </row>
    <row r="73" spans="2:24" ht="15" customHeight="1">
      <c r="B73" s="171"/>
      <c r="C73" s="171"/>
      <c r="D73" s="166"/>
      <c r="E73" s="167"/>
      <c r="F73" s="166"/>
      <c r="G73" s="169"/>
      <c r="H73" s="167"/>
      <c r="I73" s="166"/>
      <c r="J73" s="166"/>
      <c r="K73" s="168"/>
      <c r="L73" s="162"/>
      <c r="M73" s="169"/>
      <c r="N73" s="167"/>
      <c r="O73" s="168"/>
      <c r="P73" s="171"/>
      <c r="Q73" s="169"/>
      <c r="R73" s="169"/>
      <c r="S73" s="170"/>
      <c r="T73" s="169"/>
      <c r="U73" s="169"/>
      <c r="V73" s="170"/>
      <c r="W73" s="171"/>
      <c r="X73" s="171"/>
    </row>
    <row r="74" spans="2:24" ht="15" customHeight="1">
      <c r="B74" s="171"/>
      <c r="C74" s="171"/>
      <c r="D74" s="166"/>
      <c r="E74" s="167"/>
      <c r="F74" s="166"/>
      <c r="G74" s="169"/>
      <c r="H74" s="167"/>
      <c r="I74" s="166"/>
      <c r="J74" s="166"/>
      <c r="K74" s="168"/>
      <c r="L74" s="162"/>
      <c r="M74" s="169"/>
      <c r="N74" s="167"/>
      <c r="O74" s="168"/>
      <c r="P74" s="171"/>
      <c r="Q74" s="169"/>
      <c r="R74" s="169"/>
      <c r="S74" s="170"/>
      <c r="T74" s="169"/>
      <c r="U74" s="169"/>
      <c r="V74" s="170"/>
      <c r="W74" s="171"/>
      <c r="X74" s="171"/>
    </row>
    <row r="75" spans="2:24" ht="15" customHeight="1">
      <c r="B75" s="171"/>
      <c r="C75" s="171"/>
      <c r="D75" s="166"/>
      <c r="E75" s="167"/>
      <c r="F75" s="166"/>
      <c r="G75" s="169"/>
      <c r="H75" s="167"/>
      <c r="I75" s="166"/>
      <c r="J75" s="166"/>
      <c r="K75" s="168"/>
      <c r="L75" s="162"/>
      <c r="M75" s="169"/>
      <c r="N75" s="167"/>
      <c r="O75" s="168"/>
      <c r="P75" s="171"/>
      <c r="Q75" s="169"/>
      <c r="R75" s="169"/>
      <c r="S75" s="170"/>
      <c r="T75" s="169"/>
      <c r="U75" s="169"/>
      <c r="V75" s="170"/>
      <c r="W75" s="171"/>
      <c r="X75" s="171"/>
    </row>
    <row r="76" spans="2:24" ht="15" customHeight="1">
      <c r="B76" s="171"/>
      <c r="C76" s="171"/>
      <c r="D76" s="166"/>
      <c r="E76" s="167"/>
      <c r="F76" s="166"/>
      <c r="G76" s="169"/>
      <c r="H76" s="167"/>
      <c r="I76" s="166"/>
      <c r="J76" s="166"/>
      <c r="K76" s="168"/>
      <c r="L76" s="162"/>
      <c r="M76" s="169"/>
      <c r="N76" s="167"/>
      <c r="O76" s="168"/>
      <c r="P76" s="171"/>
      <c r="Q76" s="169"/>
      <c r="R76" s="169"/>
      <c r="S76" s="170"/>
      <c r="T76" s="169"/>
      <c r="U76" s="169"/>
      <c r="V76" s="170"/>
      <c r="W76" s="171"/>
      <c r="X76" s="171"/>
    </row>
    <row r="77" spans="2:24" ht="15" customHeight="1">
      <c r="B77" s="171"/>
      <c r="C77" s="171"/>
      <c r="D77" s="166"/>
      <c r="E77" s="167"/>
      <c r="F77" s="166"/>
      <c r="G77" s="169"/>
      <c r="H77" s="167"/>
      <c r="I77" s="166"/>
      <c r="J77" s="166"/>
      <c r="K77" s="168"/>
      <c r="L77" s="162"/>
      <c r="M77" s="169"/>
      <c r="N77" s="167"/>
      <c r="O77" s="168"/>
      <c r="P77" s="171"/>
      <c r="Q77" s="169"/>
      <c r="R77" s="169"/>
      <c r="S77" s="170"/>
      <c r="T77" s="169"/>
      <c r="U77" s="169"/>
      <c r="V77" s="170"/>
      <c r="W77" s="171"/>
      <c r="X77" s="171"/>
    </row>
    <row r="78" spans="2:24" ht="15" customHeight="1">
      <c r="B78" s="171"/>
      <c r="C78" s="171"/>
      <c r="D78" s="166"/>
      <c r="E78" s="167"/>
      <c r="F78" s="166"/>
      <c r="G78" s="169"/>
      <c r="H78" s="167"/>
      <c r="I78" s="166"/>
      <c r="J78" s="166"/>
      <c r="K78" s="168"/>
      <c r="L78" s="162"/>
      <c r="M78" s="169"/>
      <c r="N78" s="167"/>
      <c r="O78" s="168"/>
      <c r="P78" s="171"/>
      <c r="Q78" s="169"/>
      <c r="R78" s="169"/>
      <c r="S78" s="170"/>
      <c r="T78" s="169"/>
      <c r="U78" s="169"/>
      <c r="V78" s="170"/>
      <c r="W78" s="171"/>
      <c r="X78" s="171"/>
    </row>
    <row r="79" spans="2:24" ht="15" customHeight="1">
      <c r="B79" s="171"/>
      <c r="C79" s="171"/>
      <c r="D79" s="166"/>
      <c r="E79" s="167"/>
      <c r="F79" s="166"/>
      <c r="G79" s="169"/>
      <c r="H79" s="167"/>
      <c r="I79" s="166"/>
      <c r="J79" s="166"/>
      <c r="K79" s="168"/>
      <c r="L79" s="162"/>
      <c r="M79" s="169"/>
      <c r="N79" s="167"/>
      <c r="O79" s="168"/>
      <c r="P79" s="171"/>
      <c r="Q79" s="169"/>
      <c r="R79" s="169"/>
      <c r="S79" s="170"/>
      <c r="T79" s="169"/>
      <c r="U79" s="169"/>
      <c r="V79" s="170"/>
      <c r="W79" s="171"/>
      <c r="X79" s="171"/>
    </row>
    <row r="80" spans="2:24" ht="15" customHeight="1">
      <c r="B80" s="171"/>
      <c r="C80" s="171"/>
      <c r="D80" s="166"/>
      <c r="E80" s="167"/>
      <c r="F80" s="166"/>
      <c r="G80" s="169"/>
      <c r="H80" s="167"/>
      <c r="I80" s="166"/>
      <c r="J80" s="166"/>
      <c r="K80" s="168"/>
      <c r="L80" s="162"/>
      <c r="M80" s="169"/>
      <c r="N80" s="167"/>
      <c r="O80" s="168"/>
      <c r="P80" s="171"/>
      <c r="Q80" s="169"/>
      <c r="R80" s="169"/>
      <c r="S80" s="170"/>
      <c r="T80" s="169"/>
      <c r="U80" s="169"/>
      <c r="V80" s="170"/>
      <c r="W80" s="171"/>
      <c r="X80" s="171"/>
    </row>
    <row r="81" spans="2:24" ht="15" customHeight="1">
      <c r="B81" s="171"/>
      <c r="C81" s="171"/>
      <c r="D81" s="166"/>
      <c r="E81" s="167"/>
      <c r="F81" s="166"/>
      <c r="G81" s="169"/>
      <c r="H81" s="167"/>
      <c r="I81" s="166"/>
      <c r="J81" s="166"/>
      <c r="K81" s="168"/>
      <c r="L81" s="162"/>
      <c r="M81" s="169"/>
      <c r="N81" s="167"/>
      <c r="O81" s="168"/>
      <c r="P81" s="171"/>
      <c r="Q81" s="169"/>
      <c r="R81" s="169"/>
      <c r="S81" s="170"/>
      <c r="T81" s="169"/>
      <c r="U81" s="169"/>
      <c r="V81" s="170"/>
      <c r="W81" s="171"/>
      <c r="X81" s="171"/>
    </row>
    <row r="82" spans="2:24" ht="15" customHeight="1">
      <c r="B82" s="171"/>
      <c r="C82" s="171"/>
      <c r="D82" s="166"/>
      <c r="E82" s="167"/>
      <c r="F82" s="166"/>
      <c r="G82" s="169"/>
      <c r="H82" s="167"/>
      <c r="I82" s="166"/>
      <c r="J82" s="166"/>
      <c r="K82" s="168"/>
      <c r="L82" s="162"/>
      <c r="M82" s="169"/>
      <c r="N82" s="167"/>
      <c r="O82" s="168"/>
      <c r="P82" s="171"/>
      <c r="Q82" s="169"/>
      <c r="R82" s="169"/>
      <c r="S82" s="170"/>
      <c r="T82" s="169"/>
      <c r="U82" s="169"/>
      <c r="V82" s="170"/>
      <c r="W82" s="171"/>
      <c r="X82" s="171"/>
    </row>
    <row r="83" spans="2:24" ht="15" customHeight="1">
      <c r="B83" s="171"/>
      <c r="C83" s="171"/>
      <c r="D83" s="166"/>
      <c r="E83" s="167"/>
      <c r="F83" s="166"/>
      <c r="G83" s="169"/>
      <c r="H83" s="167"/>
      <c r="I83" s="166"/>
      <c r="J83" s="166"/>
      <c r="K83" s="168"/>
      <c r="L83" s="162"/>
      <c r="M83" s="169"/>
      <c r="N83" s="167"/>
      <c r="O83" s="168"/>
      <c r="P83" s="171"/>
      <c r="Q83" s="169"/>
      <c r="R83" s="169"/>
      <c r="S83" s="170"/>
      <c r="T83" s="169"/>
      <c r="U83" s="169"/>
      <c r="V83" s="170"/>
      <c r="W83" s="171"/>
      <c r="X83" s="171"/>
    </row>
    <row r="84" spans="2:24" ht="15" customHeight="1">
      <c r="B84" s="171"/>
      <c r="C84" s="171"/>
      <c r="D84" s="166"/>
      <c r="E84" s="167"/>
      <c r="F84" s="166"/>
      <c r="G84" s="169"/>
      <c r="H84" s="167"/>
      <c r="I84" s="166"/>
      <c r="J84" s="166"/>
      <c r="K84" s="168"/>
      <c r="L84" s="162"/>
      <c r="M84" s="169"/>
      <c r="N84" s="167"/>
      <c r="O84" s="168"/>
      <c r="P84" s="171"/>
      <c r="Q84" s="169"/>
      <c r="R84" s="169"/>
      <c r="S84" s="170"/>
      <c r="T84" s="169"/>
      <c r="U84" s="169"/>
      <c r="V84" s="170"/>
      <c r="W84" s="171"/>
      <c r="X84" s="171"/>
    </row>
    <row r="85" spans="2:24" ht="15" customHeight="1">
      <c r="B85" s="171"/>
      <c r="C85" s="171"/>
      <c r="D85" s="166"/>
      <c r="E85" s="167"/>
      <c r="F85" s="166"/>
      <c r="G85" s="169"/>
      <c r="H85" s="167"/>
      <c r="I85" s="166"/>
      <c r="J85" s="166"/>
      <c r="K85" s="168"/>
      <c r="L85" s="162"/>
      <c r="M85" s="169"/>
      <c r="N85" s="167"/>
      <c r="O85" s="168"/>
      <c r="P85" s="171"/>
      <c r="Q85" s="169"/>
      <c r="R85" s="169"/>
      <c r="S85" s="170"/>
      <c r="T85" s="169"/>
      <c r="U85" s="169"/>
      <c r="V85" s="170"/>
      <c r="W85" s="171"/>
      <c r="X85" s="171"/>
    </row>
    <row r="86" spans="2:24" ht="15" customHeight="1">
      <c r="B86" s="171"/>
      <c r="C86" s="171"/>
      <c r="D86" s="166"/>
      <c r="E86" s="167"/>
      <c r="F86" s="166"/>
      <c r="G86" s="169"/>
      <c r="H86" s="167"/>
      <c r="I86" s="166"/>
      <c r="J86" s="166"/>
      <c r="K86" s="168"/>
      <c r="L86" s="162"/>
      <c r="M86" s="169"/>
      <c r="N86" s="167"/>
      <c r="O86" s="168"/>
      <c r="P86" s="171"/>
      <c r="Q86" s="169"/>
      <c r="R86" s="169"/>
      <c r="S86" s="170"/>
      <c r="T86" s="169"/>
      <c r="U86" s="169"/>
      <c r="V86" s="170"/>
      <c r="W86" s="171"/>
      <c r="X86" s="171"/>
    </row>
    <row r="87" spans="2:24" ht="15" customHeight="1">
      <c r="B87" s="171"/>
      <c r="C87" s="171"/>
      <c r="D87" s="166"/>
      <c r="E87" s="167"/>
      <c r="F87" s="166"/>
      <c r="G87" s="169"/>
      <c r="H87" s="167"/>
      <c r="I87" s="166"/>
      <c r="J87" s="166"/>
      <c r="K87" s="168"/>
      <c r="L87" s="162"/>
      <c r="M87" s="169"/>
      <c r="N87" s="167"/>
      <c r="O87" s="168"/>
      <c r="P87" s="171"/>
      <c r="Q87" s="169"/>
      <c r="R87" s="169"/>
      <c r="S87" s="170"/>
      <c r="T87" s="169"/>
      <c r="U87" s="169"/>
      <c r="V87" s="170"/>
      <c r="W87" s="171"/>
      <c r="X87" s="171"/>
    </row>
    <row r="88" spans="2:24" ht="15" customHeight="1">
      <c r="B88" s="171"/>
      <c r="C88" s="171"/>
      <c r="D88" s="166"/>
      <c r="E88" s="167"/>
      <c r="F88" s="166"/>
      <c r="G88" s="169"/>
      <c r="H88" s="167"/>
      <c r="I88" s="166"/>
      <c r="J88" s="166"/>
      <c r="K88" s="168"/>
      <c r="L88" s="162"/>
      <c r="M88" s="169"/>
      <c r="N88" s="167"/>
      <c r="O88" s="168"/>
      <c r="P88" s="171"/>
      <c r="Q88" s="169"/>
      <c r="R88" s="169"/>
      <c r="S88" s="170"/>
      <c r="T88" s="169"/>
      <c r="U88" s="169"/>
      <c r="V88" s="170"/>
      <c r="W88" s="171"/>
      <c r="X88" s="171"/>
    </row>
    <row r="89" spans="2:24" ht="15" customHeight="1">
      <c r="B89" s="171"/>
      <c r="C89" s="171"/>
      <c r="D89" s="166"/>
      <c r="E89" s="167"/>
      <c r="F89" s="166"/>
      <c r="G89" s="169"/>
      <c r="H89" s="167"/>
      <c r="I89" s="166"/>
      <c r="J89" s="166"/>
      <c r="K89" s="168"/>
      <c r="L89" s="162"/>
      <c r="M89" s="169"/>
      <c r="N89" s="167"/>
      <c r="O89" s="168"/>
      <c r="P89" s="171"/>
      <c r="Q89" s="169"/>
      <c r="R89" s="169"/>
      <c r="S89" s="170"/>
      <c r="T89" s="169"/>
      <c r="U89" s="169"/>
      <c r="V89" s="170"/>
      <c r="W89" s="171"/>
      <c r="X89" s="171"/>
    </row>
    <row r="90" spans="2:24" ht="15" customHeight="1">
      <c r="B90" s="171"/>
      <c r="C90" s="171"/>
      <c r="D90" s="166"/>
      <c r="E90" s="167"/>
      <c r="F90" s="166"/>
      <c r="G90" s="169"/>
      <c r="H90" s="167"/>
      <c r="I90" s="166"/>
      <c r="J90" s="166"/>
      <c r="K90" s="168"/>
      <c r="L90" s="162"/>
      <c r="M90" s="169"/>
      <c r="N90" s="167"/>
      <c r="O90" s="168"/>
      <c r="P90" s="171"/>
      <c r="Q90" s="169"/>
      <c r="R90" s="169"/>
      <c r="S90" s="170"/>
      <c r="T90" s="169"/>
      <c r="U90" s="169"/>
      <c r="V90" s="170"/>
      <c r="W90" s="171"/>
      <c r="X90" s="171"/>
    </row>
    <row r="91" spans="2:24" ht="15" customHeight="1">
      <c r="B91" s="171"/>
      <c r="C91" s="171"/>
      <c r="D91" s="166"/>
      <c r="E91" s="167"/>
      <c r="F91" s="166"/>
      <c r="G91" s="169"/>
      <c r="H91" s="167"/>
      <c r="I91" s="166"/>
      <c r="J91" s="166"/>
      <c r="K91" s="168"/>
      <c r="L91" s="162"/>
      <c r="M91" s="169"/>
      <c r="N91" s="167"/>
      <c r="O91" s="168"/>
      <c r="P91" s="171"/>
      <c r="Q91" s="169"/>
      <c r="R91" s="169"/>
      <c r="S91" s="170"/>
      <c r="T91" s="169"/>
      <c r="U91" s="169"/>
      <c r="V91" s="170"/>
      <c r="W91" s="171"/>
      <c r="X91" s="171"/>
    </row>
    <row r="92" spans="2:24" ht="15" customHeight="1">
      <c r="B92" s="171"/>
      <c r="C92" s="171"/>
      <c r="D92" s="166"/>
      <c r="E92" s="167"/>
      <c r="F92" s="166"/>
      <c r="G92" s="169"/>
      <c r="H92" s="167"/>
      <c r="I92" s="166"/>
      <c r="J92" s="166"/>
      <c r="K92" s="168"/>
      <c r="L92" s="162"/>
      <c r="M92" s="169"/>
      <c r="N92" s="167"/>
      <c r="O92" s="168"/>
      <c r="P92" s="171"/>
      <c r="Q92" s="169"/>
      <c r="R92" s="169"/>
      <c r="S92" s="170"/>
      <c r="T92" s="169"/>
      <c r="U92" s="169"/>
      <c r="V92" s="170"/>
      <c r="W92" s="171"/>
      <c r="X92" s="171"/>
    </row>
    <row r="93" spans="2:24" ht="15" customHeight="1">
      <c r="B93" s="171"/>
      <c r="C93" s="171"/>
      <c r="D93" s="166"/>
      <c r="E93" s="167"/>
      <c r="F93" s="166"/>
      <c r="G93" s="169"/>
      <c r="H93" s="167"/>
      <c r="I93" s="166"/>
      <c r="J93" s="166"/>
      <c r="K93" s="168"/>
      <c r="L93" s="162"/>
      <c r="M93" s="169"/>
      <c r="N93" s="167"/>
      <c r="O93" s="168"/>
      <c r="P93" s="171"/>
      <c r="Q93" s="169"/>
      <c r="R93" s="169"/>
      <c r="S93" s="170"/>
      <c r="T93" s="169"/>
      <c r="U93" s="169"/>
      <c r="V93" s="170"/>
      <c r="W93" s="171"/>
      <c r="X93" s="171"/>
    </row>
    <row r="94" spans="2:24" ht="15" customHeight="1">
      <c r="B94" s="171"/>
      <c r="C94" s="171"/>
      <c r="D94" s="166"/>
      <c r="E94" s="167"/>
      <c r="F94" s="166"/>
      <c r="G94" s="169"/>
      <c r="H94" s="167"/>
      <c r="I94" s="166"/>
      <c r="J94" s="166"/>
      <c r="K94" s="168"/>
      <c r="L94" s="162"/>
      <c r="M94" s="169"/>
      <c r="N94" s="167"/>
      <c r="O94" s="168"/>
      <c r="P94" s="171"/>
      <c r="Q94" s="169"/>
      <c r="R94" s="169"/>
      <c r="S94" s="170"/>
      <c r="T94" s="169"/>
      <c r="U94" s="169"/>
      <c r="V94" s="170"/>
      <c r="W94" s="171"/>
      <c r="X94" s="171"/>
    </row>
    <row r="95" spans="2:24" ht="15" customHeight="1">
      <c r="B95" s="171"/>
      <c r="C95" s="171"/>
      <c r="D95" s="166"/>
      <c r="E95" s="167"/>
      <c r="F95" s="166"/>
      <c r="G95" s="169"/>
      <c r="H95" s="167"/>
      <c r="I95" s="166"/>
      <c r="J95" s="166"/>
      <c r="K95" s="168"/>
      <c r="L95" s="162"/>
      <c r="M95" s="169"/>
      <c r="N95" s="167"/>
      <c r="O95" s="168"/>
      <c r="P95" s="171"/>
      <c r="Q95" s="169"/>
      <c r="R95" s="169"/>
      <c r="S95" s="170"/>
      <c r="T95" s="169"/>
      <c r="U95" s="169"/>
      <c r="V95" s="170"/>
      <c r="W95" s="171"/>
      <c r="X95" s="171"/>
    </row>
    <row r="96" spans="2:24" ht="15" customHeight="1">
      <c r="B96" s="171"/>
      <c r="C96" s="171"/>
      <c r="D96" s="166"/>
      <c r="E96" s="167"/>
      <c r="F96" s="166"/>
      <c r="G96" s="169"/>
      <c r="H96" s="167"/>
      <c r="I96" s="166"/>
      <c r="J96" s="166"/>
      <c r="K96" s="168"/>
      <c r="L96" s="162"/>
      <c r="M96" s="169"/>
      <c r="N96" s="167"/>
      <c r="O96" s="168"/>
      <c r="P96" s="171"/>
      <c r="Q96" s="169"/>
      <c r="R96" s="169"/>
      <c r="S96" s="170"/>
      <c r="T96" s="169"/>
      <c r="U96" s="169"/>
      <c r="V96" s="170"/>
      <c r="W96" s="171"/>
      <c r="X96" s="171"/>
    </row>
    <row r="97" spans="2:24" ht="15" customHeight="1">
      <c r="B97" s="171"/>
      <c r="C97" s="171"/>
      <c r="D97" s="166"/>
      <c r="E97" s="167"/>
      <c r="F97" s="166"/>
      <c r="G97" s="169"/>
      <c r="H97" s="167"/>
      <c r="I97" s="166"/>
      <c r="J97" s="166"/>
      <c r="K97" s="168"/>
      <c r="L97" s="162"/>
      <c r="M97" s="169"/>
      <c r="N97" s="167"/>
      <c r="O97" s="168"/>
      <c r="P97" s="171"/>
      <c r="Q97" s="169"/>
      <c r="R97" s="169"/>
      <c r="S97" s="170"/>
      <c r="T97" s="169"/>
      <c r="U97" s="169"/>
      <c r="V97" s="170"/>
      <c r="W97" s="171"/>
      <c r="X97" s="171"/>
    </row>
    <row r="98" spans="2:24" ht="15" customHeight="1">
      <c r="B98" s="171"/>
      <c r="C98" s="171"/>
      <c r="D98" s="166"/>
      <c r="E98" s="167"/>
      <c r="F98" s="166"/>
      <c r="G98" s="169"/>
      <c r="H98" s="167"/>
      <c r="I98" s="166"/>
      <c r="J98" s="166"/>
      <c r="K98" s="168"/>
      <c r="L98" s="162"/>
      <c r="M98" s="169"/>
      <c r="N98" s="167"/>
      <c r="O98" s="168"/>
      <c r="P98" s="171"/>
      <c r="Q98" s="169"/>
      <c r="R98" s="169"/>
      <c r="S98" s="170"/>
      <c r="T98" s="169"/>
      <c r="U98" s="169"/>
      <c r="V98" s="170"/>
      <c r="W98" s="171"/>
      <c r="X98" s="171"/>
    </row>
    <row r="99" spans="2:24" ht="15" customHeight="1">
      <c r="B99" s="171"/>
      <c r="C99" s="171"/>
      <c r="D99" s="166"/>
      <c r="E99" s="167"/>
      <c r="F99" s="166"/>
      <c r="G99" s="169"/>
      <c r="H99" s="167"/>
      <c r="I99" s="166"/>
      <c r="J99" s="166"/>
      <c r="K99" s="168"/>
      <c r="L99" s="162"/>
      <c r="M99" s="169"/>
      <c r="N99" s="167"/>
      <c r="O99" s="168"/>
      <c r="P99" s="171"/>
      <c r="Q99" s="169"/>
      <c r="R99" s="169"/>
      <c r="S99" s="170"/>
      <c r="T99" s="169"/>
      <c r="U99" s="169"/>
      <c r="V99" s="170"/>
      <c r="W99" s="171"/>
      <c r="X99" s="171"/>
    </row>
    <row r="100" spans="2:24" ht="15" customHeight="1">
      <c r="B100" s="171"/>
      <c r="C100" s="171"/>
      <c r="D100" s="166"/>
      <c r="E100" s="167"/>
      <c r="F100" s="166"/>
      <c r="G100" s="169"/>
      <c r="H100" s="167"/>
      <c r="I100" s="166"/>
      <c r="J100" s="166"/>
      <c r="K100" s="168"/>
      <c r="L100" s="162"/>
      <c r="M100" s="169"/>
      <c r="N100" s="167"/>
      <c r="O100" s="168"/>
      <c r="P100" s="171"/>
      <c r="Q100" s="169"/>
      <c r="R100" s="169"/>
      <c r="S100" s="170"/>
      <c r="T100" s="169"/>
      <c r="U100" s="169"/>
      <c r="V100" s="170"/>
      <c r="W100" s="171"/>
      <c r="X100" s="171"/>
    </row>
  </sheetData>
  <mergeCells count="78">
    <mergeCell ref="A25:B25"/>
    <mergeCell ref="I25:J25"/>
    <mergeCell ref="K25:L25"/>
    <mergeCell ref="Q25:R25"/>
    <mergeCell ref="A27:B27"/>
    <mergeCell ref="B21:D21"/>
    <mergeCell ref="E21:F21"/>
    <mergeCell ref="G21:I21"/>
    <mergeCell ref="J21:K21"/>
    <mergeCell ref="B22:D22"/>
    <mergeCell ref="E22:F22"/>
    <mergeCell ref="G22:I22"/>
    <mergeCell ref="J22:K22"/>
    <mergeCell ref="B19:F19"/>
    <mergeCell ref="G19:K19"/>
    <mergeCell ref="L19:P19"/>
    <mergeCell ref="B20:D20"/>
    <mergeCell ref="E20:F20"/>
    <mergeCell ref="G20:I20"/>
    <mergeCell ref="J20:K20"/>
    <mergeCell ref="B17:D17"/>
    <mergeCell ref="E17:F17"/>
    <mergeCell ref="G17:I17"/>
    <mergeCell ref="J17:K17"/>
    <mergeCell ref="L17:N17"/>
    <mergeCell ref="O17:P17"/>
    <mergeCell ref="B16:D16"/>
    <mergeCell ref="E16:F16"/>
    <mergeCell ref="G16:I16"/>
    <mergeCell ref="J16:K16"/>
    <mergeCell ref="L16:N16"/>
    <mergeCell ref="O16:P16"/>
    <mergeCell ref="B14:D14"/>
    <mergeCell ref="E14:F14"/>
    <mergeCell ref="G14:I14"/>
    <mergeCell ref="J14:K14"/>
    <mergeCell ref="L14:N14"/>
    <mergeCell ref="O14:P14"/>
    <mergeCell ref="B13:D13"/>
    <mergeCell ref="E13:F13"/>
    <mergeCell ref="G13:I13"/>
    <mergeCell ref="J13:K13"/>
    <mergeCell ref="L13:N13"/>
    <mergeCell ref="O13:P13"/>
    <mergeCell ref="M10:N10"/>
    <mergeCell ref="O10:P11"/>
    <mergeCell ref="B11:C11"/>
    <mergeCell ref="D11:E11"/>
    <mergeCell ref="F11:G11"/>
    <mergeCell ref="I11:J11"/>
    <mergeCell ref="K11:L11"/>
    <mergeCell ref="M11:N11"/>
    <mergeCell ref="B9:E9"/>
    <mergeCell ref="F9:G9"/>
    <mergeCell ref="I9:L9"/>
    <mergeCell ref="M9:N9"/>
    <mergeCell ref="O9:P9"/>
    <mergeCell ref="B10:C10"/>
    <mergeCell ref="D10:E10"/>
    <mergeCell ref="F10:G10"/>
    <mergeCell ref="I10:J10"/>
    <mergeCell ref="K10:L10"/>
    <mergeCell ref="B7:G7"/>
    <mergeCell ref="I7:P7"/>
    <mergeCell ref="B8:E8"/>
    <mergeCell ref="F8:G8"/>
    <mergeCell ref="I8:L8"/>
    <mergeCell ref="M8:N8"/>
    <mergeCell ref="O8:P8"/>
    <mergeCell ref="B1:P2"/>
    <mergeCell ref="B4:D4"/>
    <mergeCell ref="E4:G4"/>
    <mergeCell ref="I4:L4"/>
    <mergeCell ref="M4:P4"/>
    <mergeCell ref="B5:C5"/>
    <mergeCell ref="D5:E5"/>
    <mergeCell ref="I5:L5"/>
    <mergeCell ref="M5:P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00"/>
  <sheetViews>
    <sheetView topLeftCell="A22" workbookViewId="0">
      <selection activeCell="E14" sqref="E14:F14"/>
    </sheetView>
  </sheetViews>
  <sheetFormatPr defaultColWidth="14.42578125" defaultRowHeight="12.75" customHeight="1"/>
  <cols>
    <col min="1" max="1" width="9.28515625" style="3" customWidth="1"/>
    <col min="2" max="2" width="4.85546875" style="3" customWidth="1"/>
    <col min="3" max="3" width="11" style="3" customWidth="1"/>
    <col min="4" max="4" width="8.5703125" style="3" customWidth="1"/>
    <col min="5" max="5" width="8.28515625" style="3" customWidth="1"/>
    <col min="6" max="6" width="9.42578125" style="3" customWidth="1"/>
    <col min="7" max="7" width="9.85546875" style="3" customWidth="1"/>
    <col min="8" max="8" width="8.85546875" style="3" customWidth="1"/>
    <col min="9" max="9" width="10.5703125" style="3" customWidth="1"/>
    <col min="10" max="10" width="6.85546875" style="3" customWidth="1"/>
    <col min="11" max="11" width="10.42578125" style="3" customWidth="1"/>
    <col min="12" max="12" width="7.42578125" style="3" customWidth="1"/>
    <col min="13" max="13" width="8.5703125" style="3" customWidth="1"/>
    <col min="14" max="14" width="16.7109375" style="3" bestFit="1" customWidth="1"/>
    <col min="15" max="15" width="12" style="3" customWidth="1"/>
    <col min="16" max="16" width="10.140625" style="3" customWidth="1"/>
    <col min="17" max="17" width="9.5703125" style="3" customWidth="1"/>
    <col min="18" max="18" width="11.85546875" style="3" customWidth="1"/>
    <col min="19" max="19" width="10.140625" style="3" customWidth="1"/>
    <col min="20" max="20" width="10.7109375" style="3" customWidth="1"/>
    <col min="21" max="21" width="8.140625" style="3" customWidth="1"/>
    <col min="22" max="22" width="6.28515625" style="3" customWidth="1"/>
    <col min="23" max="23" width="17.28515625" style="3" customWidth="1"/>
    <col min="24" max="24" width="8.42578125" style="3" customWidth="1"/>
    <col min="25" max="25" width="24.140625" style="3" customWidth="1"/>
    <col min="26" max="16384" width="14.42578125" style="3"/>
  </cols>
  <sheetData>
    <row r="1" spans="1:25" ht="15" customHeight="1">
      <c r="A1" s="29"/>
      <c r="B1" s="30" t="s">
        <v>57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  <c r="R1" s="33"/>
      <c r="S1" s="34"/>
      <c r="T1" s="34"/>
      <c r="U1" s="34"/>
      <c r="V1" s="34"/>
      <c r="W1" s="34"/>
      <c r="X1" s="34"/>
      <c r="Y1" s="34"/>
    </row>
    <row r="2" spans="1:25" ht="15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8"/>
      <c r="S2" s="39"/>
      <c r="T2" s="39"/>
      <c r="U2" s="39"/>
      <c r="V2" s="39"/>
      <c r="W2" s="40"/>
      <c r="X2" s="41"/>
      <c r="Y2" s="34"/>
    </row>
    <row r="3" spans="1:25" ht="18.75" customHeight="1">
      <c r="A3" s="35"/>
      <c r="B3" s="42"/>
      <c r="C3" s="42"/>
      <c r="D3" s="42"/>
      <c r="E3" s="42"/>
      <c r="F3" s="42"/>
      <c r="G3" s="42"/>
      <c r="H3" s="43"/>
      <c r="I3" s="42"/>
      <c r="J3" s="42"/>
      <c r="K3" s="42"/>
      <c r="L3" s="42"/>
      <c r="M3" s="42"/>
      <c r="N3" s="43"/>
      <c r="O3" s="44"/>
      <c r="P3" s="45"/>
      <c r="Q3" s="37"/>
      <c r="R3" s="38"/>
      <c r="S3" s="46"/>
      <c r="T3" s="46"/>
      <c r="U3" s="34"/>
      <c r="V3" s="34"/>
      <c r="W3" s="34"/>
      <c r="X3" s="41"/>
      <c r="Y3" s="34"/>
    </row>
    <row r="4" spans="1:25" ht="54" customHeight="1">
      <c r="A4" s="35"/>
      <c r="B4" s="47" t="s">
        <v>18</v>
      </c>
      <c r="C4" s="48"/>
      <c r="D4" s="48"/>
      <c r="E4" s="179">
        <v>42461</v>
      </c>
      <c r="F4" s="48"/>
      <c r="G4" s="48"/>
      <c r="H4" s="49"/>
      <c r="I4" s="50" t="s">
        <v>19</v>
      </c>
      <c r="J4" s="48"/>
      <c r="K4" s="48"/>
      <c r="L4" s="48"/>
      <c r="M4" s="51">
        <f>Geral!N8</f>
        <v>15000</v>
      </c>
      <c r="N4" s="48"/>
      <c r="O4" s="48"/>
      <c r="P4" s="48"/>
      <c r="Q4" s="52"/>
      <c r="R4" s="33"/>
      <c r="S4" s="34"/>
      <c r="T4" s="34"/>
      <c r="U4" s="34"/>
      <c r="V4" s="34"/>
      <c r="W4" s="34"/>
      <c r="X4" s="41"/>
      <c r="Y4" s="34"/>
    </row>
    <row r="5" spans="1:25" ht="30" customHeight="1">
      <c r="A5" s="35"/>
      <c r="B5" s="53" t="s">
        <v>20</v>
      </c>
      <c r="C5" s="48"/>
      <c r="D5" s="54">
        <v>30</v>
      </c>
      <c r="E5" s="55"/>
      <c r="F5" s="56" t="s">
        <v>21</v>
      </c>
      <c r="G5" s="56">
        <v>30</v>
      </c>
      <c r="H5" s="57"/>
      <c r="I5" s="58" t="s">
        <v>22</v>
      </c>
      <c r="J5" s="48"/>
      <c r="K5" s="48"/>
      <c r="L5" s="48"/>
      <c r="M5" s="59">
        <f>I9/((M4/G5)*D5)</f>
        <v>4.8710020000000007</v>
      </c>
      <c r="N5" s="48"/>
      <c r="O5" s="48"/>
      <c r="P5" s="48"/>
      <c r="Q5" s="60"/>
      <c r="R5" s="33"/>
      <c r="S5" s="34"/>
      <c r="T5" s="34"/>
      <c r="U5" s="34"/>
      <c r="V5" s="34"/>
      <c r="W5" s="34"/>
      <c r="X5" s="41"/>
      <c r="Y5" s="34"/>
    </row>
    <row r="6" spans="1:25" ht="16.5" customHeight="1">
      <c r="A6" s="35"/>
      <c r="B6" s="61"/>
      <c r="C6" s="49"/>
      <c r="D6" s="49"/>
      <c r="E6" s="49"/>
      <c r="F6" s="49"/>
      <c r="G6" s="49"/>
      <c r="H6" s="49"/>
      <c r="I6" s="61"/>
      <c r="J6" s="49"/>
      <c r="K6" s="49"/>
      <c r="L6" s="49"/>
      <c r="M6" s="49"/>
      <c r="N6" s="49"/>
      <c r="O6" s="49"/>
      <c r="P6" s="49"/>
      <c r="Q6" s="60"/>
      <c r="R6" s="33"/>
      <c r="S6" s="40"/>
      <c r="T6" s="34"/>
      <c r="U6" s="34"/>
      <c r="V6" s="34"/>
      <c r="W6" s="34"/>
      <c r="X6" s="41"/>
      <c r="Y6" s="34"/>
    </row>
    <row r="7" spans="1:25" ht="30.75" customHeight="1">
      <c r="A7" s="35"/>
      <c r="B7" s="62" t="s">
        <v>10</v>
      </c>
      <c r="C7" s="48"/>
      <c r="D7" s="48"/>
      <c r="E7" s="48"/>
      <c r="F7" s="48"/>
      <c r="G7" s="48"/>
      <c r="H7" s="49"/>
      <c r="I7" s="63" t="s">
        <v>23</v>
      </c>
      <c r="J7" s="48"/>
      <c r="K7" s="48"/>
      <c r="L7" s="48"/>
      <c r="M7" s="48"/>
      <c r="N7" s="48"/>
      <c r="O7" s="48"/>
      <c r="P7" s="48"/>
      <c r="Q7" s="60"/>
      <c r="R7" s="33"/>
      <c r="S7" s="64"/>
      <c r="T7" s="34"/>
      <c r="V7" s="34"/>
      <c r="W7" s="34"/>
      <c r="X7" s="65"/>
      <c r="Y7" s="66"/>
    </row>
    <row r="8" spans="1:25" ht="31.5">
      <c r="A8" s="35"/>
      <c r="B8" s="67" t="s">
        <v>17</v>
      </c>
      <c r="C8" s="48"/>
      <c r="D8" s="48"/>
      <c r="E8" s="48"/>
      <c r="F8" s="67" t="s">
        <v>24</v>
      </c>
      <c r="G8" s="48"/>
      <c r="H8" s="68"/>
      <c r="I8" s="69" t="s">
        <v>17</v>
      </c>
      <c r="J8" s="48"/>
      <c r="K8" s="48"/>
      <c r="L8" s="48"/>
      <c r="M8" s="69" t="s">
        <v>24</v>
      </c>
      <c r="N8" s="48"/>
      <c r="O8" s="69" t="s">
        <v>16</v>
      </c>
      <c r="P8" s="48"/>
      <c r="Q8" s="52"/>
      <c r="R8" s="33"/>
      <c r="S8" s="70"/>
      <c r="T8" s="70"/>
      <c r="V8" s="71"/>
      <c r="W8" s="34"/>
      <c r="X8" s="41"/>
      <c r="Y8" s="34"/>
    </row>
    <row r="9" spans="1:25" ht="46.5">
      <c r="A9" s="35"/>
      <c r="B9" s="72">
        <f>I27</f>
        <v>101151.82999999999</v>
      </c>
      <c r="C9" s="48"/>
      <c r="D9" s="48"/>
      <c r="E9" s="48"/>
      <c r="F9" s="73">
        <f>J27</f>
        <v>921</v>
      </c>
      <c r="G9" s="48"/>
      <c r="H9" s="74"/>
      <c r="I9" s="75">
        <f>K27</f>
        <v>73065.030000000013</v>
      </c>
      <c r="J9" s="48"/>
      <c r="K9" s="48"/>
      <c r="L9" s="48"/>
      <c r="M9" s="76">
        <f>L27</f>
        <v>682</v>
      </c>
      <c r="N9" s="48"/>
      <c r="O9" s="77">
        <f>I9/B9</f>
        <v>0.72233028310016756</v>
      </c>
      <c r="P9" s="48"/>
      <c r="Q9" s="78"/>
      <c r="R9" s="33"/>
      <c r="S9" s="70"/>
      <c r="T9" s="70"/>
      <c r="V9" s="34"/>
      <c r="W9" s="34"/>
      <c r="X9" s="79"/>
      <c r="Y9" s="34"/>
    </row>
    <row r="10" spans="1:25" ht="24.75" customHeight="1">
      <c r="A10" s="35"/>
      <c r="B10" s="80" t="s">
        <v>25</v>
      </c>
      <c r="C10" s="48"/>
      <c r="D10" s="81">
        <f>M4/O10</f>
        <v>20000</v>
      </c>
      <c r="E10" s="48"/>
      <c r="F10" s="82">
        <f>D10/J13</f>
        <v>186.68301374816375</v>
      </c>
      <c r="G10" s="48"/>
      <c r="H10" s="83"/>
      <c r="I10" s="84" t="s">
        <v>26</v>
      </c>
      <c r="J10" s="48"/>
      <c r="K10" s="85">
        <f>M4</f>
        <v>15000</v>
      </c>
      <c r="L10" s="48"/>
      <c r="M10" s="86">
        <f>M4/J13</f>
        <v>140.01226031112282</v>
      </c>
      <c r="N10" s="48"/>
      <c r="O10" s="87">
        <v>0.75</v>
      </c>
      <c r="P10" s="48"/>
      <c r="Q10" s="88"/>
      <c r="R10" s="33"/>
      <c r="S10" s="34"/>
      <c r="T10" s="34"/>
      <c r="U10" s="34"/>
      <c r="V10" s="34"/>
      <c r="W10" s="34"/>
      <c r="X10" s="89"/>
      <c r="Y10" s="90"/>
    </row>
    <row r="11" spans="1:25" ht="24.75" customHeight="1">
      <c r="A11" s="35"/>
      <c r="B11" s="91" t="s">
        <v>27</v>
      </c>
      <c r="C11" s="48"/>
      <c r="D11" s="92">
        <f>(D10/G5)*D5</f>
        <v>20000</v>
      </c>
      <c r="E11" s="48"/>
      <c r="F11" s="93">
        <f>(F10/G5)*D5</f>
        <v>186.68301374816375</v>
      </c>
      <c r="G11" s="48"/>
      <c r="H11" s="94"/>
      <c r="I11" s="95" t="s">
        <v>27</v>
      </c>
      <c r="J11" s="48"/>
      <c r="K11" s="96">
        <f>(K10/G5)*D5</f>
        <v>15000</v>
      </c>
      <c r="L11" s="48"/>
      <c r="M11" s="97">
        <f>(M10/G5)*D5</f>
        <v>140.01226031112282</v>
      </c>
      <c r="N11" s="48"/>
      <c r="O11" s="48"/>
      <c r="P11" s="48"/>
      <c r="Q11" s="60"/>
      <c r="R11" s="33"/>
      <c r="T11" s="34"/>
      <c r="U11" s="34"/>
      <c r="V11" s="34"/>
      <c r="X11" s="34"/>
      <c r="Y11" s="34"/>
    </row>
    <row r="12" spans="1:25" ht="15" customHeight="1">
      <c r="A12" s="35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9"/>
      <c r="M12" s="98"/>
      <c r="N12" s="98"/>
      <c r="O12" s="98"/>
      <c r="P12" s="98"/>
      <c r="Q12" s="60"/>
      <c r="R12" s="33"/>
      <c r="T12" s="70"/>
      <c r="U12" s="70"/>
      <c r="V12" s="70"/>
      <c r="X12" s="64"/>
      <c r="Y12" s="34"/>
    </row>
    <row r="13" spans="1:25" ht="33.75" customHeight="1">
      <c r="A13" s="35"/>
      <c r="B13" s="84" t="s">
        <v>28</v>
      </c>
      <c r="C13" s="48"/>
      <c r="D13" s="48"/>
      <c r="E13" s="100">
        <f>F27</f>
        <v>25248</v>
      </c>
      <c r="F13" s="48"/>
      <c r="G13" s="101" t="s">
        <v>29</v>
      </c>
      <c r="H13" s="48"/>
      <c r="I13" s="48"/>
      <c r="J13" s="102">
        <f>H27</f>
        <v>107.1334750733138</v>
      </c>
      <c r="K13" s="48"/>
      <c r="L13" s="85" t="s">
        <v>30</v>
      </c>
      <c r="M13" s="48"/>
      <c r="N13" s="48"/>
      <c r="O13" s="77">
        <f>G27</f>
        <v>3.6478136882129281E-2</v>
      </c>
      <c r="P13" s="48"/>
      <c r="Q13" s="103"/>
      <c r="R13" s="33"/>
      <c r="T13" s="70"/>
      <c r="U13" s="34"/>
      <c r="X13" s="104"/>
    </row>
    <row r="14" spans="1:25" ht="18.75">
      <c r="A14" s="35"/>
      <c r="B14" s="105" t="s">
        <v>25</v>
      </c>
      <c r="C14" s="48"/>
      <c r="D14" s="48"/>
      <c r="E14" s="106">
        <f>Geral!H8</f>
        <v>5838.0630766227532</v>
      </c>
      <c r="F14" s="48"/>
      <c r="G14" s="107" t="s">
        <v>25</v>
      </c>
      <c r="H14" s="48"/>
      <c r="I14" s="48"/>
      <c r="J14" s="108">
        <f>Geral!L8</f>
        <v>135.67499999999998</v>
      </c>
      <c r="K14" s="48"/>
      <c r="L14" s="105" t="s">
        <v>25</v>
      </c>
      <c r="M14" s="48"/>
      <c r="N14" s="48"/>
      <c r="O14" s="109">
        <f>Geral!I8</f>
        <v>2.5250000000000002E-2</v>
      </c>
      <c r="P14" s="48"/>
      <c r="Q14" s="110"/>
      <c r="R14" s="33"/>
      <c r="S14" s="34"/>
      <c r="T14" s="34"/>
      <c r="U14" s="34"/>
      <c r="V14" s="111"/>
      <c r="X14" s="112"/>
      <c r="Y14" s="90"/>
    </row>
    <row r="15" spans="1:25" ht="17.25" customHeight="1">
      <c r="A15" s="35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4"/>
      <c r="M15" s="113"/>
      <c r="N15" s="115"/>
      <c r="O15" s="113"/>
      <c r="P15" s="113"/>
      <c r="Q15" s="116"/>
      <c r="R15" s="117"/>
      <c r="S15" s="118"/>
      <c r="T15" s="118"/>
      <c r="U15" s="118"/>
      <c r="V15" s="118"/>
      <c r="W15" s="119"/>
      <c r="X15" s="120"/>
      <c r="Y15" s="34"/>
    </row>
    <row r="16" spans="1:25" ht="27.75" customHeight="1">
      <c r="A16" s="35"/>
      <c r="B16" s="107" t="s">
        <v>31</v>
      </c>
      <c r="C16" s="48"/>
      <c r="D16" s="48"/>
      <c r="E16" s="121">
        <f>J27/D5</f>
        <v>30.7</v>
      </c>
      <c r="F16" s="48"/>
      <c r="G16" s="122" t="s">
        <v>32</v>
      </c>
      <c r="H16" s="48"/>
      <c r="I16" s="48"/>
      <c r="J16" s="123">
        <f>(I9-Março!I9)/Março!I9</f>
        <v>2.2070216957448031E-2</v>
      </c>
      <c r="K16" s="48"/>
      <c r="L16" s="108" t="s">
        <v>33</v>
      </c>
      <c r="M16" s="48"/>
      <c r="N16" s="48"/>
      <c r="O16" s="124"/>
      <c r="P16" s="48"/>
      <c r="Q16" s="125"/>
      <c r="R16" s="126"/>
      <c r="S16" s="127"/>
      <c r="T16" s="127"/>
      <c r="U16" s="127"/>
      <c r="V16" s="127"/>
      <c r="W16" s="120"/>
      <c r="X16" s="120"/>
      <c r="Y16" s="34"/>
    </row>
    <row r="17" spans="1:25" ht="22.5" customHeight="1">
      <c r="A17" s="35"/>
      <c r="B17" s="108" t="s">
        <v>26</v>
      </c>
      <c r="C17" s="48"/>
      <c r="D17" s="48"/>
      <c r="E17" s="128">
        <f>F10/G5</f>
        <v>6.2227671249387919</v>
      </c>
      <c r="F17" s="48"/>
      <c r="G17" s="122" t="s">
        <v>26</v>
      </c>
      <c r="H17" s="48"/>
      <c r="I17" s="48"/>
      <c r="J17" s="109">
        <f>(Geral!N8-Geral!N7)/Geral!N7</f>
        <v>0.5</v>
      </c>
      <c r="K17" s="48"/>
      <c r="L17" s="108" t="s">
        <v>26</v>
      </c>
      <c r="M17" s="48"/>
      <c r="N17" s="48"/>
      <c r="O17" s="124"/>
      <c r="P17" s="48"/>
      <c r="Q17" s="125"/>
      <c r="R17" s="126"/>
      <c r="S17" s="127"/>
      <c r="T17" s="127"/>
      <c r="U17" s="127"/>
      <c r="V17" s="127"/>
      <c r="W17" s="120"/>
      <c r="X17" s="120"/>
      <c r="Y17" s="34"/>
    </row>
    <row r="18" spans="1:25" ht="15" customHeight="1">
      <c r="A18" s="35"/>
      <c r="B18" s="49"/>
      <c r="C18" s="49"/>
      <c r="D18" s="49"/>
      <c r="E18" s="49"/>
      <c r="F18" s="49"/>
      <c r="G18" s="49"/>
      <c r="H18" s="49"/>
      <c r="I18" s="113"/>
      <c r="J18" s="129"/>
      <c r="K18" s="129"/>
      <c r="L18" s="130"/>
      <c r="M18" s="113"/>
      <c r="N18" s="115"/>
      <c r="O18" s="113"/>
      <c r="P18" s="113"/>
      <c r="Q18" s="125"/>
      <c r="R18" s="126"/>
      <c r="S18" s="127"/>
      <c r="T18" s="127"/>
      <c r="U18" s="127"/>
      <c r="V18" s="127"/>
      <c r="W18" s="120"/>
      <c r="X18" s="120"/>
      <c r="Y18" s="34"/>
    </row>
    <row r="19" spans="1:25" ht="23.25" customHeight="1">
      <c r="A19" s="35"/>
      <c r="B19" s="131" t="s">
        <v>4</v>
      </c>
      <c r="C19" s="48"/>
      <c r="D19" s="48"/>
      <c r="E19" s="48"/>
      <c r="F19" s="48"/>
      <c r="G19" s="132" t="s">
        <v>34</v>
      </c>
      <c r="H19" s="48"/>
      <c r="I19" s="48"/>
      <c r="J19" s="48"/>
      <c r="K19" s="48"/>
      <c r="L19" s="133" t="s">
        <v>51</v>
      </c>
      <c r="M19" s="48"/>
      <c r="N19" s="48"/>
      <c r="O19" s="48"/>
      <c r="P19" s="48"/>
      <c r="Q19" s="125"/>
      <c r="R19" s="126"/>
      <c r="S19" s="127"/>
      <c r="T19" s="127"/>
      <c r="U19" s="127"/>
      <c r="V19" s="127"/>
      <c r="W19" s="120"/>
      <c r="X19" s="120"/>
      <c r="Y19" s="34"/>
    </row>
    <row r="20" spans="1:25" ht="26.25" customHeight="1">
      <c r="A20" s="35"/>
      <c r="B20" s="105" t="s">
        <v>35</v>
      </c>
      <c r="C20" s="48"/>
      <c r="D20" s="48"/>
      <c r="E20" s="134">
        <f>E27</f>
        <v>6.0229927930553755</v>
      </c>
      <c r="F20" s="48"/>
      <c r="G20" s="108" t="s">
        <v>36</v>
      </c>
      <c r="H20" s="48"/>
      <c r="I20" s="48"/>
      <c r="J20" s="135">
        <f>C27</f>
        <v>7273.54</v>
      </c>
      <c r="K20" s="48"/>
      <c r="L20" s="34"/>
      <c r="M20" s="120"/>
      <c r="N20" s="136"/>
      <c r="O20" s="120"/>
      <c r="P20" s="120"/>
      <c r="Q20" s="125"/>
      <c r="R20" s="126"/>
      <c r="S20" s="127"/>
      <c r="T20" s="127"/>
      <c r="U20" s="127"/>
      <c r="V20" s="127"/>
      <c r="W20" s="120"/>
      <c r="X20" s="120"/>
      <c r="Y20" s="34"/>
    </row>
    <row r="21" spans="1:25" ht="28.5" customHeight="1">
      <c r="A21" s="35"/>
      <c r="B21" s="122" t="s">
        <v>37</v>
      </c>
      <c r="C21" s="48"/>
      <c r="D21" s="48"/>
      <c r="E21" s="134">
        <f>P27</f>
        <v>5.5864578030334302</v>
      </c>
      <c r="F21" s="48"/>
      <c r="G21" s="108" t="s">
        <v>38</v>
      </c>
      <c r="H21" s="48"/>
      <c r="I21" s="48"/>
      <c r="J21" s="137">
        <f>D27</f>
        <v>9.9548853945587906E-2</v>
      </c>
      <c r="K21" s="48"/>
      <c r="M21" s="120"/>
      <c r="N21" s="136"/>
      <c r="O21" s="120"/>
      <c r="P21" s="120"/>
      <c r="Q21" s="125"/>
      <c r="R21" s="126"/>
      <c r="S21" s="127"/>
      <c r="T21" s="127"/>
      <c r="U21" s="127"/>
      <c r="V21" s="127"/>
      <c r="W21" s="120"/>
      <c r="X21" s="120"/>
      <c r="Y21" s="34"/>
    </row>
    <row r="22" spans="1:25" ht="29.25" customHeight="1">
      <c r="A22" s="35"/>
      <c r="B22" s="122" t="s">
        <v>39</v>
      </c>
      <c r="C22" s="48"/>
      <c r="D22" s="48"/>
      <c r="E22" s="134">
        <f>S27</f>
        <v>6.6765273963196901</v>
      </c>
      <c r="F22" s="48"/>
      <c r="G22" s="107" t="s">
        <v>26</v>
      </c>
      <c r="H22" s="48"/>
      <c r="I22" s="48"/>
      <c r="J22" s="137">
        <v>0.08</v>
      </c>
      <c r="K22" s="232"/>
      <c r="M22" s="120"/>
      <c r="N22" s="136"/>
      <c r="O22" s="120"/>
      <c r="P22" s="120"/>
      <c r="Q22" s="125"/>
      <c r="R22" s="126"/>
      <c r="S22" s="127"/>
      <c r="T22" s="127"/>
      <c r="U22" s="127"/>
      <c r="V22" s="127"/>
      <c r="W22" s="120"/>
      <c r="X22" s="120"/>
      <c r="Y22" s="34"/>
    </row>
    <row r="23" spans="1:25" ht="36" customHeight="1">
      <c r="A23" s="138"/>
      <c r="B23" s="139"/>
      <c r="C23" s="139"/>
      <c r="D23" s="139"/>
      <c r="E23" s="139"/>
      <c r="F23" s="139"/>
      <c r="G23" s="139"/>
      <c r="H23" s="139"/>
      <c r="I23" s="139"/>
      <c r="J23" s="140"/>
      <c r="K23" s="141"/>
      <c r="L23" s="140"/>
      <c r="M23" s="139"/>
      <c r="N23" s="142"/>
      <c r="O23" s="139"/>
      <c r="P23" s="139"/>
      <c r="Q23" s="143"/>
      <c r="R23" s="126"/>
      <c r="S23" s="127"/>
      <c r="T23" s="127"/>
      <c r="U23" s="127"/>
      <c r="V23" s="127"/>
      <c r="W23" s="120"/>
      <c r="X23" s="120"/>
      <c r="Y23" s="34"/>
    </row>
    <row r="24" spans="1:25" ht="15" customHeight="1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6"/>
      <c r="M24" s="145"/>
      <c r="N24" s="147"/>
      <c r="O24" s="145"/>
      <c r="P24" s="145"/>
      <c r="Q24" s="148"/>
      <c r="R24" s="127"/>
      <c r="S24" s="127"/>
      <c r="T24" s="127"/>
      <c r="U24" s="127"/>
      <c r="V24" s="127"/>
      <c r="W24" s="120"/>
      <c r="X24" s="120"/>
      <c r="Y24" s="34"/>
    </row>
    <row r="25" spans="1:25" ht="31.5" customHeight="1">
      <c r="A25" s="149" t="s">
        <v>40</v>
      </c>
      <c r="B25" s="48"/>
      <c r="C25" s="150" t="s">
        <v>2</v>
      </c>
      <c r="D25" s="150" t="s">
        <v>3</v>
      </c>
      <c r="E25" s="150" t="s">
        <v>4</v>
      </c>
      <c r="F25" s="150" t="s">
        <v>28</v>
      </c>
      <c r="G25" s="151" t="s">
        <v>9</v>
      </c>
      <c r="H25" s="150" t="s">
        <v>41</v>
      </c>
      <c r="I25" s="152" t="s">
        <v>10</v>
      </c>
      <c r="J25" s="48"/>
      <c r="K25" s="153" t="s">
        <v>23</v>
      </c>
      <c r="L25" s="48"/>
      <c r="M25" s="154" t="s">
        <v>42</v>
      </c>
      <c r="N25" s="155" t="s">
        <v>37</v>
      </c>
      <c r="O25" s="155" t="s">
        <v>56</v>
      </c>
      <c r="P25" s="155" t="s">
        <v>4</v>
      </c>
      <c r="Q25" s="156" t="s">
        <v>52</v>
      </c>
      <c r="R25" s="156"/>
      <c r="S25" s="155" t="s">
        <v>4</v>
      </c>
      <c r="T25" s="157" t="s">
        <v>53</v>
      </c>
      <c r="U25" s="157" t="s">
        <v>4</v>
      </c>
      <c r="X25" s="158"/>
      <c r="Y25" s="158"/>
    </row>
    <row r="26" spans="1:25" ht="15" customHeight="1">
      <c r="B26" s="159"/>
      <c r="C26" s="160"/>
      <c r="D26" s="160"/>
      <c r="E26" s="160"/>
      <c r="F26" s="161"/>
      <c r="G26" s="160"/>
      <c r="H26" s="160"/>
      <c r="I26" s="161"/>
      <c r="J26" s="161"/>
      <c r="K26" s="162"/>
      <c r="L26" s="163"/>
      <c r="M26" s="164"/>
      <c r="N26" s="165"/>
      <c r="O26" s="165"/>
      <c r="P26" s="165"/>
      <c r="Q26" s="165"/>
      <c r="R26" s="165"/>
      <c r="S26" s="165"/>
    </row>
    <row r="27" spans="1:25" ht="21.75" customHeight="1">
      <c r="A27" s="221" t="s">
        <v>43</v>
      </c>
      <c r="B27" s="222"/>
      <c r="C27" s="223">
        <f>SUM(C29:C59)</f>
        <v>7273.54</v>
      </c>
      <c r="D27" s="224">
        <f>C27/(K27)</f>
        <v>9.9548853945587906E-2</v>
      </c>
      <c r="E27" s="223">
        <f>(O27+R27)/(N27+Q27)</f>
        <v>6.0229927930553755</v>
      </c>
      <c r="F27" s="225">
        <f>SUM(F29:F59)</f>
        <v>25248</v>
      </c>
      <c r="G27" s="224">
        <f>J27/F27</f>
        <v>3.6478136882129281E-2</v>
      </c>
      <c r="H27" s="223">
        <f>K27/L27</f>
        <v>107.1334750733138</v>
      </c>
      <c r="I27" s="223">
        <f t="shared" ref="I27:L27" si="0">SUM(I29:I59)</f>
        <v>101151.82999999999</v>
      </c>
      <c r="J27" s="226">
        <f t="shared" si="0"/>
        <v>921</v>
      </c>
      <c r="K27" s="227">
        <f t="shared" si="0"/>
        <v>73065.030000000013</v>
      </c>
      <c r="L27" s="225">
        <f t="shared" si="0"/>
        <v>682</v>
      </c>
      <c r="M27" s="228">
        <f>K27/I27</f>
        <v>0.72233028310016756</v>
      </c>
      <c r="N27" s="229">
        <f>SUM(N29:N59)</f>
        <v>4360.7400000000007</v>
      </c>
      <c r="O27" s="229">
        <f>SUM(O29:O59)</f>
        <v>24361.090000000004</v>
      </c>
      <c r="P27" s="230">
        <f>O27/N27</f>
        <v>5.5864578030334302</v>
      </c>
      <c r="Q27" s="229">
        <f>SUM(Q29:Q59)</f>
        <v>2912.8000000000011</v>
      </c>
      <c r="R27" s="229">
        <f>SUM(R29:R59)</f>
        <v>19447.388999999999</v>
      </c>
      <c r="S27" s="230">
        <f>R27/Q27</f>
        <v>6.6765273963196901</v>
      </c>
      <c r="T27" s="231"/>
      <c r="U27" s="231"/>
    </row>
    <row r="28" spans="1:25" ht="15" customHeight="1">
      <c r="B28" s="159"/>
      <c r="C28" s="160"/>
      <c r="D28" s="160"/>
      <c r="E28" s="160"/>
      <c r="F28" s="161"/>
      <c r="G28" s="160"/>
      <c r="H28" s="160"/>
      <c r="I28" s="161"/>
      <c r="J28" s="161"/>
      <c r="K28" s="162"/>
      <c r="L28" s="180"/>
      <c r="M28" s="164"/>
      <c r="N28" s="165"/>
      <c r="O28" s="165"/>
      <c r="P28" s="165"/>
      <c r="Q28" s="165"/>
      <c r="R28" s="165"/>
      <c r="S28" s="165"/>
    </row>
    <row r="29" spans="1:25" ht="15" customHeight="1">
      <c r="A29" s="181" t="s">
        <v>44</v>
      </c>
      <c r="B29" s="182">
        <v>1</v>
      </c>
      <c r="C29" s="205">
        <f>N29+Q29+T29</f>
        <v>159.82999999999998</v>
      </c>
      <c r="D29" s="208">
        <f t="shared" ref="D29:D58" si="1">C29/(K29)</f>
        <v>0.10803193035343736</v>
      </c>
      <c r="E29" s="205">
        <f>(O29+R29)/(N29+Q29)</f>
        <v>6.060877182005882</v>
      </c>
      <c r="F29" s="183">
        <v>484</v>
      </c>
      <c r="G29" s="209">
        <f t="shared" ref="G29:G58" si="2">J29/F29</f>
        <v>3.9256198347107439E-2</v>
      </c>
      <c r="H29" s="205">
        <f t="shared" ref="H29:H58" si="3">K29/L29</f>
        <v>98.63133333333333</v>
      </c>
      <c r="I29" s="184">
        <v>1817.72</v>
      </c>
      <c r="J29" s="183">
        <v>19</v>
      </c>
      <c r="K29" s="185">
        <v>1479.47</v>
      </c>
      <c r="L29" s="186">
        <v>15</v>
      </c>
      <c r="M29" s="212">
        <f t="shared" ref="M29:M58" si="4">K29/I29</f>
        <v>0.81391523446955527</v>
      </c>
      <c r="N29" s="187">
        <v>62.28</v>
      </c>
      <c r="O29" s="187">
        <v>767.89</v>
      </c>
      <c r="P29" s="215">
        <f t="shared" ref="P29:P58" si="5">O29/N29</f>
        <v>12.329640333975593</v>
      </c>
      <c r="Q29" s="187">
        <v>97.55</v>
      </c>
      <c r="R29" s="187">
        <v>200.82</v>
      </c>
      <c r="S29" s="215">
        <f t="shared" ref="S29:S58" si="6">R29/Q29</f>
        <v>2.0586365966171196</v>
      </c>
      <c r="T29" s="218"/>
      <c r="U29" s="218"/>
    </row>
    <row r="30" spans="1:25" ht="15" customHeight="1">
      <c r="A30" s="188" t="s">
        <v>45</v>
      </c>
      <c r="B30" s="189">
        <v>2</v>
      </c>
      <c r="C30" s="206">
        <f>N30+Q30+T30</f>
        <v>246.25</v>
      </c>
      <c r="D30" s="208">
        <f t="shared" si="1"/>
        <v>0.15847835040930855</v>
      </c>
      <c r="E30" s="206">
        <f>(O30+R30)/(N30+Q30)</f>
        <v>3.8492588832487309</v>
      </c>
      <c r="F30" s="190">
        <v>901</v>
      </c>
      <c r="G30" s="210">
        <f t="shared" si="2"/>
        <v>2.8856825749167592E-2</v>
      </c>
      <c r="H30" s="205">
        <f t="shared" si="3"/>
        <v>81.781052631578945</v>
      </c>
      <c r="I30" s="191">
        <v>2033.39</v>
      </c>
      <c r="J30" s="190">
        <v>26</v>
      </c>
      <c r="K30" s="192">
        <v>1553.84</v>
      </c>
      <c r="L30" s="193">
        <v>19</v>
      </c>
      <c r="M30" s="213">
        <f t="shared" si="4"/>
        <v>0.76416231023069836</v>
      </c>
      <c r="N30" s="194">
        <v>131.38999999999999</v>
      </c>
      <c r="O30" s="194">
        <v>638.23</v>
      </c>
      <c r="P30" s="216">
        <f t="shared" si="5"/>
        <v>4.8575234036075807</v>
      </c>
      <c r="Q30" s="194">
        <v>114.86</v>
      </c>
      <c r="R30" s="194">
        <v>309.64999999999998</v>
      </c>
      <c r="S30" s="216">
        <f t="shared" si="6"/>
        <v>2.6958906494863308</v>
      </c>
      <c r="T30" s="219"/>
      <c r="U30" s="219"/>
    </row>
    <row r="31" spans="1:25" ht="15" customHeight="1">
      <c r="A31" s="195" t="s">
        <v>46</v>
      </c>
      <c r="B31" s="196">
        <v>3</v>
      </c>
      <c r="C31" s="207">
        <f>N31+Q31+T31</f>
        <v>218.96</v>
      </c>
      <c r="D31" s="208">
        <f t="shared" si="1"/>
        <v>9.0563915061172839E-2</v>
      </c>
      <c r="E31" s="207">
        <f>(O31+R31)/(N31+Q31)</f>
        <v>7.6183321154548782</v>
      </c>
      <c r="F31" s="197">
        <v>868</v>
      </c>
      <c r="G31" s="211">
        <f t="shared" si="2"/>
        <v>4.9539170506912443E-2</v>
      </c>
      <c r="H31" s="205">
        <f t="shared" si="3"/>
        <v>89.545925925925914</v>
      </c>
      <c r="I31" s="198">
        <v>7365.6</v>
      </c>
      <c r="J31" s="197">
        <v>43</v>
      </c>
      <c r="K31" s="199">
        <v>2417.7399999999998</v>
      </c>
      <c r="L31" s="200">
        <v>27</v>
      </c>
      <c r="M31" s="214">
        <f t="shared" si="4"/>
        <v>0.32824752905398064</v>
      </c>
      <c r="N31" s="201">
        <v>135.08000000000001</v>
      </c>
      <c r="O31" s="201">
        <v>1407.99</v>
      </c>
      <c r="P31" s="217">
        <f t="shared" si="5"/>
        <v>10.423378738525317</v>
      </c>
      <c r="Q31" s="201">
        <v>83.88</v>
      </c>
      <c r="R31" s="201">
        <v>260.12</v>
      </c>
      <c r="S31" s="217">
        <f t="shared" si="6"/>
        <v>3.1010968049594663</v>
      </c>
      <c r="T31" s="220"/>
      <c r="U31" s="220"/>
    </row>
    <row r="32" spans="1:25" ht="15" customHeight="1">
      <c r="A32" s="195" t="s">
        <v>47</v>
      </c>
      <c r="B32" s="196">
        <v>4</v>
      </c>
      <c r="C32" s="207">
        <f>N32+Q32+T32</f>
        <v>220.91</v>
      </c>
      <c r="D32" s="208">
        <f t="shared" si="1"/>
        <v>8.1467604356051521E-2</v>
      </c>
      <c r="E32" s="207">
        <f>(O32+R32)/(N32+Q32)</f>
        <v>6.6517133674347013</v>
      </c>
      <c r="F32" s="197">
        <v>890</v>
      </c>
      <c r="G32" s="211">
        <f t="shared" si="2"/>
        <v>3.2584269662921349E-2</v>
      </c>
      <c r="H32" s="205">
        <f t="shared" si="3"/>
        <v>129.1252380952381</v>
      </c>
      <c r="I32" s="198">
        <v>4203.72</v>
      </c>
      <c r="J32" s="197">
        <v>29</v>
      </c>
      <c r="K32" s="199">
        <v>2711.63</v>
      </c>
      <c r="L32" s="200">
        <v>21</v>
      </c>
      <c r="M32" s="214">
        <f t="shared" si="4"/>
        <v>0.64505485617500691</v>
      </c>
      <c r="N32" s="201">
        <v>123.67</v>
      </c>
      <c r="O32" s="201">
        <v>558.79</v>
      </c>
      <c r="P32" s="217">
        <f t="shared" si="5"/>
        <v>4.5183957305732996</v>
      </c>
      <c r="Q32" s="201">
        <v>97.24</v>
      </c>
      <c r="R32" s="201">
        <v>910.64</v>
      </c>
      <c r="S32" s="217">
        <f t="shared" si="6"/>
        <v>9.3648704236939526</v>
      </c>
      <c r="T32" s="220"/>
      <c r="U32" s="220"/>
    </row>
    <row r="33" spans="1:21" ht="15" customHeight="1">
      <c r="A33" s="195" t="s">
        <v>48</v>
      </c>
      <c r="B33" s="196">
        <v>5</v>
      </c>
      <c r="C33" s="207">
        <f>N33+Q33+T33</f>
        <v>205.26999999999998</v>
      </c>
      <c r="D33" s="208">
        <f t="shared" si="1"/>
        <v>6.4359462349071778E-2</v>
      </c>
      <c r="E33" s="207">
        <f>(O33+R33)/(N33+Q33)</f>
        <v>9.6149461684610529</v>
      </c>
      <c r="F33" s="202">
        <v>755</v>
      </c>
      <c r="G33" s="211">
        <f t="shared" si="2"/>
        <v>4.900662251655629E-2</v>
      </c>
      <c r="H33" s="205">
        <f t="shared" si="3"/>
        <v>109.98034482758621</v>
      </c>
      <c r="I33" s="198">
        <v>4107.3599999999997</v>
      </c>
      <c r="J33" s="197">
        <v>37</v>
      </c>
      <c r="K33" s="199">
        <v>3189.43</v>
      </c>
      <c r="L33" s="200">
        <v>29</v>
      </c>
      <c r="M33" s="214">
        <f t="shared" si="4"/>
        <v>0.77651581551166693</v>
      </c>
      <c r="N33" s="201">
        <v>107.17</v>
      </c>
      <c r="O33" s="201">
        <v>1190.95</v>
      </c>
      <c r="P33" s="217">
        <f t="shared" si="5"/>
        <v>11.112718111411777</v>
      </c>
      <c r="Q33" s="201">
        <v>98.1</v>
      </c>
      <c r="R33" s="201">
        <v>782.71</v>
      </c>
      <c r="S33" s="217">
        <f t="shared" si="6"/>
        <v>7.9786952089704393</v>
      </c>
      <c r="T33" s="220"/>
      <c r="U33" s="220"/>
    </row>
    <row r="34" spans="1:21" ht="15" customHeight="1">
      <c r="A34" s="195" t="s">
        <v>49</v>
      </c>
      <c r="B34" s="196">
        <v>6</v>
      </c>
      <c r="C34" s="207">
        <f>N34+Q34+T34</f>
        <v>144.66</v>
      </c>
      <c r="D34" s="208">
        <f t="shared" si="1"/>
        <v>0.17839877663772691</v>
      </c>
      <c r="E34" s="207">
        <f>(O34+R34)/(N34+Q34)</f>
        <v>2.1582330982994606</v>
      </c>
      <c r="F34" s="202">
        <v>455</v>
      </c>
      <c r="G34" s="211">
        <f t="shared" si="2"/>
        <v>2.6373626373626374E-2</v>
      </c>
      <c r="H34" s="205">
        <f t="shared" si="3"/>
        <v>90.097777777777779</v>
      </c>
      <c r="I34" s="203">
        <v>1110.55</v>
      </c>
      <c r="J34" s="197">
        <v>12</v>
      </c>
      <c r="K34" s="199">
        <v>810.88</v>
      </c>
      <c r="L34" s="200">
        <v>9</v>
      </c>
      <c r="M34" s="214">
        <f t="shared" si="4"/>
        <v>0.73016073116924052</v>
      </c>
      <c r="N34" s="201">
        <v>76.84</v>
      </c>
      <c r="O34" s="201">
        <v>222.66</v>
      </c>
      <c r="P34" s="217">
        <f t="shared" si="5"/>
        <v>2.8977095262883914</v>
      </c>
      <c r="Q34" s="201">
        <v>67.819999999999993</v>
      </c>
      <c r="R34" s="201">
        <v>89.55</v>
      </c>
      <c r="S34" s="217">
        <f t="shared" si="6"/>
        <v>1.3204069595989385</v>
      </c>
      <c r="T34" s="220"/>
      <c r="U34" s="220"/>
    </row>
    <row r="35" spans="1:21" ht="15" customHeight="1">
      <c r="A35" s="181" t="s">
        <v>50</v>
      </c>
      <c r="B35" s="182">
        <v>7</v>
      </c>
      <c r="C35" s="205">
        <f>N35+Q35+T35</f>
        <v>162.77000000000001</v>
      </c>
      <c r="D35" s="208">
        <f t="shared" si="1"/>
        <v>0.15612979962207324</v>
      </c>
      <c r="E35" s="205">
        <f>(O35+R35)/(N35+Q35)</f>
        <v>2.8264422190821401</v>
      </c>
      <c r="F35" s="183">
        <v>631</v>
      </c>
      <c r="G35" s="209">
        <f t="shared" si="2"/>
        <v>3.1695721077654518E-2</v>
      </c>
      <c r="H35" s="205">
        <f t="shared" si="3"/>
        <v>69.501999999999995</v>
      </c>
      <c r="I35" s="184">
        <v>1336.3</v>
      </c>
      <c r="J35" s="183">
        <v>20</v>
      </c>
      <c r="K35" s="185">
        <v>1042.53</v>
      </c>
      <c r="L35" s="186">
        <v>15</v>
      </c>
      <c r="M35" s="212">
        <f t="shared" si="4"/>
        <v>0.78016164035022073</v>
      </c>
      <c r="N35" s="187">
        <v>87.93</v>
      </c>
      <c r="O35" s="187">
        <v>343.15</v>
      </c>
      <c r="P35" s="215">
        <f t="shared" si="5"/>
        <v>3.90253610826794</v>
      </c>
      <c r="Q35" s="187">
        <v>74.84</v>
      </c>
      <c r="R35" s="187">
        <v>116.91</v>
      </c>
      <c r="S35" s="217">
        <f t="shared" si="6"/>
        <v>1.5621325494388028</v>
      </c>
      <c r="T35" s="218"/>
      <c r="U35" s="218"/>
    </row>
    <row r="36" spans="1:21" ht="15" customHeight="1">
      <c r="A36" s="181" t="s">
        <v>44</v>
      </c>
      <c r="B36" s="182">
        <v>8</v>
      </c>
      <c r="C36" s="205">
        <f>N36+Q36+T36</f>
        <v>137.75</v>
      </c>
      <c r="D36" s="208">
        <f t="shared" si="1"/>
        <v>0.12785884012771961</v>
      </c>
      <c r="E36" s="205">
        <f>(O36+R36)/(N36+Q36)</f>
        <v>4.4537931034482758</v>
      </c>
      <c r="F36" s="183">
        <v>484</v>
      </c>
      <c r="G36" s="209">
        <f t="shared" si="2"/>
        <v>3.71900826446281E-2</v>
      </c>
      <c r="H36" s="205">
        <f t="shared" si="3"/>
        <v>89.779999999999987</v>
      </c>
      <c r="I36" s="184">
        <v>1571.75</v>
      </c>
      <c r="J36" s="183">
        <v>18</v>
      </c>
      <c r="K36" s="185">
        <v>1077.3599999999999</v>
      </c>
      <c r="L36" s="186">
        <v>12</v>
      </c>
      <c r="M36" s="212">
        <f t="shared" si="4"/>
        <v>0.68545252107523458</v>
      </c>
      <c r="N36" s="187">
        <v>75.38</v>
      </c>
      <c r="O36" s="187">
        <v>403.8</v>
      </c>
      <c r="P36" s="215">
        <f t="shared" si="5"/>
        <v>5.3568585831785622</v>
      </c>
      <c r="Q36" s="187">
        <v>62.37</v>
      </c>
      <c r="R36" s="187">
        <v>209.71</v>
      </c>
      <c r="S36" s="215">
        <f t="shared" si="6"/>
        <v>3.3623536956870295</v>
      </c>
      <c r="T36" s="218"/>
      <c r="U36" s="218"/>
    </row>
    <row r="37" spans="1:21" ht="15" customHeight="1">
      <c r="A37" s="195" t="s">
        <v>45</v>
      </c>
      <c r="B37" s="196">
        <v>9</v>
      </c>
      <c r="C37" s="207">
        <f>N37+Q37+T37</f>
        <v>268.60000000000002</v>
      </c>
      <c r="D37" s="208">
        <f t="shared" si="1"/>
        <v>8.5046021739612274E-2</v>
      </c>
      <c r="E37" s="207">
        <f>(O37+R37)/(N37+Q37)</f>
        <v>6.4262099776619497</v>
      </c>
      <c r="F37" s="197">
        <v>980</v>
      </c>
      <c r="G37" s="211">
        <f t="shared" si="2"/>
        <v>3.9795918367346937E-2</v>
      </c>
      <c r="H37" s="205">
        <f t="shared" si="3"/>
        <v>108.90655172413793</v>
      </c>
      <c r="I37" s="198">
        <v>4168.12</v>
      </c>
      <c r="J37" s="197">
        <v>39</v>
      </c>
      <c r="K37" s="199">
        <v>3158.29</v>
      </c>
      <c r="L37" s="200">
        <v>29</v>
      </c>
      <c r="M37" s="214">
        <f t="shared" si="4"/>
        <v>0.75772530541347183</v>
      </c>
      <c r="N37" s="201">
        <v>164.49</v>
      </c>
      <c r="O37" s="201">
        <v>1078.57</v>
      </c>
      <c r="P37" s="217">
        <f t="shared" si="5"/>
        <v>6.5570551401300987</v>
      </c>
      <c r="Q37" s="201">
        <v>104.11</v>
      </c>
      <c r="R37" s="201">
        <v>647.51</v>
      </c>
      <c r="S37" s="217">
        <f t="shared" si="6"/>
        <v>6.2194793967918551</v>
      </c>
      <c r="T37" s="220"/>
      <c r="U37" s="220"/>
    </row>
    <row r="38" spans="1:21" ht="15" customHeight="1">
      <c r="A38" s="195" t="s">
        <v>46</v>
      </c>
      <c r="B38" s="196">
        <v>10</v>
      </c>
      <c r="C38" s="207">
        <f>N38+Q38+T38</f>
        <v>240.97000000000003</v>
      </c>
      <c r="D38" s="208">
        <f t="shared" si="1"/>
        <v>0.16516446534198786</v>
      </c>
      <c r="E38" s="207">
        <f>(O38+R38)/(N38+Q38)</f>
        <v>3.9620865667925464</v>
      </c>
      <c r="F38" s="197">
        <v>990</v>
      </c>
      <c r="G38" s="211">
        <f t="shared" si="2"/>
        <v>3.1313131313131314E-2</v>
      </c>
      <c r="H38" s="205">
        <f t="shared" si="3"/>
        <v>72.948499999999996</v>
      </c>
      <c r="I38" s="198">
        <v>2292.14</v>
      </c>
      <c r="J38" s="197">
        <v>31</v>
      </c>
      <c r="K38" s="199">
        <v>1458.97</v>
      </c>
      <c r="L38" s="200">
        <v>20</v>
      </c>
      <c r="M38" s="214">
        <f t="shared" si="4"/>
        <v>0.6365099863010113</v>
      </c>
      <c r="N38" s="201">
        <v>149.61000000000001</v>
      </c>
      <c r="O38" s="201">
        <f t="shared" ref="O38:O40" si="7">N38*4</f>
        <v>598.44000000000005</v>
      </c>
      <c r="P38" s="217">
        <f t="shared" si="5"/>
        <v>4</v>
      </c>
      <c r="Q38" s="201">
        <v>91.36</v>
      </c>
      <c r="R38" s="201">
        <f t="shared" ref="R38:R40" si="8">Q38*3.9</f>
        <v>356.30399999999997</v>
      </c>
      <c r="S38" s="217">
        <f t="shared" si="6"/>
        <v>3.9</v>
      </c>
      <c r="T38" s="220"/>
      <c r="U38" s="220"/>
    </row>
    <row r="39" spans="1:21" ht="15" customHeight="1">
      <c r="A39" s="195" t="s">
        <v>47</v>
      </c>
      <c r="B39" s="196">
        <v>11</v>
      </c>
      <c r="C39" s="207">
        <f>N39+Q39+T39</f>
        <v>278.04000000000002</v>
      </c>
      <c r="D39" s="208">
        <f t="shared" si="1"/>
        <v>9.6226258375325321E-2</v>
      </c>
      <c r="E39" s="207">
        <f>(O39+R39)/(N39+Q39)</f>
        <v>3.9636563084448282</v>
      </c>
      <c r="F39" s="197">
        <v>1040</v>
      </c>
      <c r="G39" s="211">
        <f t="shared" si="2"/>
        <v>3.5576923076923075E-2</v>
      </c>
      <c r="H39" s="205">
        <f t="shared" si="3"/>
        <v>107.0162962962963</v>
      </c>
      <c r="I39" s="198">
        <v>3560.39</v>
      </c>
      <c r="J39" s="197">
        <v>37</v>
      </c>
      <c r="K39" s="199">
        <v>2889.44</v>
      </c>
      <c r="L39" s="200">
        <v>27</v>
      </c>
      <c r="M39" s="214">
        <f t="shared" si="4"/>
        <v>0.81155154351068282</v>
      </c>
      <c r="N39" s="201">
        <v>176.99</v>
      </c>
      <c r="O39" s="201">
        <f t="shared" si="7"/>
        <v>707.96</v>
      </c>
      <c r="P39" s="217">
        <f t="shared" si="5"/>
        <v>4</v>
      </c>
      <c r="Q39" s="201">
        <v>101.05</v>
      </c>
      <c r="R39" s="201">
        <f t="shared" si="8"/>
        <v>394.09499999999997</v>
      </c>
      <c r="S39" s="217">
        <f t="shared" si="6"/>
        <v>3.9</v>
      </c>
      <c r="T39" s="220"/>
      <c r="U39" s="220"/>
    </row>
    <row r="40" spans="1:21" ht="15" customHeight="1">
      <c r="A40" s="195" t="s">
        <v>48</v>
      </c>
      <c r="B40" s="196">
        <v>12</v>
      </c>
      <c r="C40" s="207">
        <f>N40+Q40+T40</f>
        <v>254.95</v>
      </c>
      <c r="D40" s="208">
        <f t="shared" si="1"/>
        <v>7.2398331388134007E-2</v>
      </c>
      <c r="E40" s="207">
        <f>(O40+R40)/(N40+Q40)</f>
        <v>3.9654049813688963</v>
      </c>
      <c r="F40" s="202">
        <v>1044</v>
      </c>
      <c r="G40" s="211">
        <f t="shared" si="2"/>
        <v>4.1187739463601533E-2</v>
      </c>
      <c r="H40" s="205">
        <f t="shared" si="3"/>
        <v>95.1754054054054</v>
      </c>
      <c r="I40" s="198">
        <v>3998.64</v>
      </c>
      <c r="J40" s="197">
        <v>43</v>
      </c>
      <c r="K40" s="199">
        <v>3521.49</v>
      </c>
      <c r="L40" s="200">
        <v>37</v>
      </c>
      <c r="M40" s="214">
        <f t="shared" si="4"/>
        <v>0.88067192845567488</v>
      </c>
      <c r="N40" s="201">
        <v>166.75</v>
      </c>
      <c r="O40" s="201">
        <f t="shared" si="7"/>
        <v>667</v>
      </c>
      <c r="P40" s="217">
        <f t="shared" si="5"/>
        <v>4</v>
      </c>
      <c r="Q40" s="201">
        <v>88.2</v>
      </c>
      <c r="R40" s="201">
        <f t="shared" si="8"/>
        <v>343.98</v>
      </c>
      <c r="S40" s="217">
        <f t="shared" si="6"/>
        <v>3.9</v>
      </c>
      <c r="T40" s="220"/>
      <c r="U40" s="220"/>
    </row>
    <row r="41" spans="1:21" ht="15" customHeight="1">
      <c r="A41" s="195" t="s">
        <v>49</v>
      </c>
      <c r="B41" s="196">
        <v>13</v>
      </c>
      <c r="C41" s="207">
        <f>N41+Q41+T41</f>
        <v>229.86</v>
      </c>
      <c r="D41" s="208">
        <f t="shared" si="1"/>
        <v>0.13939441718870341</v>
      </c>
      <c r="E41" s="207">
        <f>(O41+R41)/(N41+Q41)</f>
        <v>7.6386931175498134</v>
      </c>
      <c r="F41" s="202">
        <v>954</v>
      </c>
      <c r="G41" s="211">
        <f t="shared" si="2"/>
        <v>2.9350104821802937E-2</v>
      </c>
      <c r="H41" s="205">
        <f t="shared" si="3"/>
        <v>74.954090909090908</v>
      </c>
      <c r="I41" s="198">
        <v>2779.05</v>
      </c>
      <c r="J41" s="197">
        <v>28</v>
      </c>
      <c r="K41" s="199">
        <v>1648.99</v>
      </c>
      <c r="L41" s="200">
        <v>22</v>
      </c>
      <c r="M41" s="214">
        <f t="shared" si="4"/>
        <v>0.59336463899534009</v>
      </c>
      <c r="N41" s="201">
        <v>143.4</v>
      </c>
      <c r="O41" s="201">
        <v>1415.15</v>
      </c>
      <c r="P41" s="217">
        <f t="shared" si="5"/>
        <v>9.8685495118549511</v>
      </c>
      <c r="Q41" s="201">
        <v>86.46</v>
      </c>
      <c r="R41" s="201">
        <v>340.68</v>
      </c>
      <c r="S41" s="217">
        <f t="shared" si="6"/>
        <v>3.9403192227619712</v>
      </c>
      <c r="T41" s="220"/>
      <c r="U41" s="220"/>
    </row>
    <row r="42" spans="1:21" ht="15" customHeight="1">
      <c r="A42" s="181" t="s">
        <v>50</v>
      </c>
      <c r="B42" s="182">
        <v>14</v>
      </c>
      <c r="C42" s="205">
        <f>N42+Q42+T42</f>
        <v>160.51</v>
      </c>
      <c r="D42" s="208">
        <f t="shared" si="1"/>
        <v>0.14480189087759815</v>
      </c>
      <c r="E42" s="205">
        <f>(O42+R42)/(N42+Q42)</f>
        <v>6.8644321226091831</v>
      </c>
      <c r="F42" s="183">
        <v>600</v>
      </c>
      <c r="G42" s="209">
        <f t="shared" si="2"/>
        <v>3.3333333333333333E-2</v>
      </c>
      <c r="H42" s="205">
        <f t="shared" si="3"/>
        <v>85.267692307692315</v>
      </c>
      <c r="I42" s="184">
        <v>2120.77</v>
      </c>
      <c r="J42" s="183">
        <v>20</v>
      </c>
      <c r="K42" s="185">
        <v>1108.48</v>
      </c>
      <c r="L42" s="186">
        <v>13</v>
      </c>
      <c r="M42" s="212">
        <f t="shared" si="4"/>
        <v>0.52267808390348791</v>
      </c>
      <c r="N42" s="187">
        <v>87.1</v>
      </c>
      <c r="O42" s="187">
        <v>496.5</v>
      </c>
      <c r="P42" s="215">
        <f t="shared" si="5"/>
        <v>5.7003444316877152</v>
      </c>
      <c r="Q42" s="187">
        <v>73.41</v>
      </c>
      <c r="R42" s="187">
        <v>605.30999999999995</v>
      </c>
      <c r="S42" s="215">
        <f t="shared" si="6"/>
        <v>8.2456068655496519</v>
      </c>
      <c r="T42" s="218"/>
      <c r="U42" s="218"/>
    </row>
    <row r="43" spans="1:21" ht="15" customHeight="1">
      <c r="A43" s="181" t="s">
        <v>44</v>
      </c>
      <c r="B43" s="182">
        <v>15</v>
      </c>
      <c r="C43" s="205">
        <f>N43+Q43+T43</f>
        <v>184.76</v>
      </c>
      <c r="D43" s="208">
        <f t="shared" si="1"/>
        <v>7.8847754187560015E-2</v>
      </c>
      <c r="E43" s="205">
        <f>(O43+R43)/(N43+Q43)</f>
        <v>6.5814570253301587</v>
      </c>
      <c r="F43" s="183">
        <v>580</v>
      </c>
      <c r="G43" s="209">
        <f t="shared" si="2"/>
        <v>3.9655172413793106E-2</v>
      </c>
      <c r="H43" s="205">
        <f t="shared" si="3"/>
        <v>117.16249999999999</v>
      </c>
      <c r="I43" s="184">
        <v>2552.06</v>
      </c>
      <c r="J43" s="183">
        <v>23</v>
      </c>
      <c r="K43" s="185">
        <v>2343.25</v>
      </c>
      <c r="L43" s="186">
        <v>20</v>
      </c>
      <c r="M43" s="212">
        <f t="shared" si="4"/>
        <v>0.91817982335838499</v>
      </c>
      <c r="N43" s="187">
        <v>98.35</v>
      </c>
      <c r="O43" s="187">
        <v>937.47</v>
      </c>
      <c r="P43" s="215">
        <f t="shared" si="5"/>
        <v>9.5319776309100153</v>
      </c>
      <c r="Q43" s="187">
        <v>86.41</v>
      </c>
      <c r="R43" s="187">
        <v>278.52</v>
      </c>
      <c r="S43" s="215">
        <f t="shared" si="6"/>
        <v>3.2232380511514869</v>
      </c>
      <c r="T43" s="218"/>
      <c r="U43" s="218"/>
    </row>
    <row r="44" spans="1:21" ht="15" customHeight="1">
      <c r="A44" s="195" t="s">
        <v>45</v>
      </c>
      <c r="B44" s="196">
        <v>16</v>
      </c>
      <c r="C44" s="207">
        <f>N44+Q44+T44</f>
        <v>286.98</v>
      </c>
      <c r="D44" s="208">
        <f t="shared" si="1"/>
        <v>7.7204102056408666E-2</v>
      </c>
      <c r="E44" s="207">
        <f>(O44+R44)/(N44+Q44)</f>
        <v>7.3523242037772674</v>
      </c>
      <c r="F44" s="197">
        <v>1009</v>
      </c>
      <c r="G44" s="211">
        <f t="shared" si="2"/>
        <v>3.9643211100099107E-2</v>
      </c>
      <c r="H44" s="205">
        <f t="shared" si="3"/>
        <v>109.32823529411765</v>
      </c>
      <c r="I44" s="198">
        <v>4849.13</v>
      </c>
      <c r="J44" s="197">
        <v>40</v>
      </c>
      <c r="K44" s="199">
        <v>3717.16</v>
      </c>
      <c r="L44" s="200">
        <v>34</v>
      </c>
      <c r="M44" s="214">
        <f t="shared" si="4"/>
        <v>0.76656224931070105</v>
      </c>
      <c r="N44" s="201">
        <v>185.75</v>
      </c>
      <c r="O44" s="201">
        <v>1295.18</v>
      </c>
      <c r="P44" s="217">
        <f t="shared" si="5"/>
        <v>6.9727052489905788</v>
      </c>
      <c r="Q44" s="201">
        <v>101.23</v>
      </c>
      <c r="R44" s="201">
        <v>814.79</v>
      </c>
      <c r="S44" s="217">
        <f t="shared" si="6"/>
        <v>8.048898547861306</v>
      </c>
      <c r="T44" s="220"/>
      <c r="U44" s="220"/>
    </row>
    <row r="45" spans="1:21" ht="15" customHeight="1">
      <c r="A45" s="195" t="s">
        <v>46</v>
      </c>
      <c r="B45" s="196">
        <v>17</v>
      </c>
      <c r="C45" s="207">
        <f>N45+Q45+T45</f>
        <v>317.01</v>
      </c>
      <c r="D45" s="208">
        <f t="shared" si="1"/>
        <v>0.13824275883722756</v>
      </c>
      <c r="E45" s="207">
        <f>(O45+R45)/(N45+Q45)</f>
        <v>4.5666698211412893</v>
      </c>
      <c r="F45" s="197">
        <v>1130</v>
      </c>
      <c r="G45" s="211">
        <f t="shared" si="2"/>
        <v>3.0973451327433628E-2</v>
      </c>
      <c r="H45" s="205">
        <f t="shared" si="3"/>
        <v>99.701739130434774</v>
      </c>
      <c r="I45" s="198">
        <v>3436.7</v>
      </c>
      <c r="J45" s="197">
        <v>35</v>
      </c>
      <c r="K45" s="199">
        <v>2293.14</v>
      </c>
      <c r="L45" s="200">
        <v>23</v>
      </c>
      <c r="M45" s="214">
        <f t="shared" si="4"/>
        <v>0.66725056013035766</v>
      </c>
      <c r="N45" s="201">
        <v>240.31</v>
      </c>
      <c r="O45" s="201">
        <v>899.45</v>
      </c>
      <c r="P45" s="217">
        <f t="shared" si="5"/>
        <v>3.7428737880238026</v>
      </c>
      <c r="Q45" s="201">
        <v>76.7</v>
      </c>
      <c r="R45" s="201">
        <v>548.23</v>
      </c>
      <c r="S45" s="217">
        <f t="shared" si="6"/>
        <v>7.147718383311604</v>
      </c>
      <c r="T45" s="220"/>
      <c r="U45" s="220"/>
    </row>
    <row r="46" spans="1:21" ht="15" customHeight="1">
      <c r="A46" s="195" t="s">
        <v>47</v>
      </c>
      <c r="B46" s="196">
        <v>18</v>
      </c>
      <c r="C46" s="207">
        <f>N46+Q46+T46</f>
        <v>348.61</v>
      </c>
      <c r="D46" s="208">
        <f t="shared" si="1"/>
        <v>0.10516582902445352</v>
      </c>
      <c r="E46" s="207">
        <f>(O46+R46)/(N46+Q46)</f>
        <v>2.8772840710249272</v>
      </c>
      <c r="F46" s="197">
        <v>1187</v>
      </c>
      <c r="G46" s="211">
        <f t="shared" si="2"/>
        <v>2.6958719460825609E-2</v>
      </c>
      <c r="H46" s="205">
        <f t="shared" si="3"/>
        <v>110.49533333333333</v>
      </c>
      <c r="I46" s="198">
        <v>3792.35</v>
      </c>
      <c r="J46" s="197">
        <v>32</v>
      </c>
      <c r="K46" s="199">
        <v>3314.86</v>
      </c>
      <c r="L46" s="200">
        <v>30</v>
      </c>
      <c r="M46" s="214">
        <f t="shared" si="4"/>
        <v>0.8740912626735402</v>
      </c>
      <c r="N46" s="201">
        <v>240.92</v>
      </c>
      <c r="O46" s="201">
        <v>501.01</v>
      </c>
      <c r="P46" s="217">
        <f t="shared" si="5"/>
        <v>2.0795699817366762</v>
      </c>
      <c r="Q46" s="201">
        <v>107.69</v>
      </c>
      <c r="R46" s="201">
        <v>502.04</v>
      </c>
      <c r="S46" s="217">
        <f t="shared" si="6"/>
        <v>4.661899897854954</v>
      </c>
      <c r="T46" s="220"/>
      <c r="U46" s="220"/>
    </row>
    <row r="47" spans="1:21" ht="15" customHeight="1">
      <c r="A47" s="195" t="s">
        <v>48</v>
      </c>
      <c r="B47" s="196">
        <v>19</v>
      </c>
      <c r="C47" s="207">
        <f>N47+Q47+T47</f>
        <v>356.11</v>
      </c>
      <c r="D47" s="208">
        <f t="shared" si="1"/>
        <v>9.7249986345513129E-2</v>
      </c>
      <c r="E47" s="207">
        <f>(O47+R47)/(N47+Q47)</f>
        <v>5.1114543259105334</v>
      </c>
      <c r="F47" s="202">
        <v>1368</v>
      </c>
      <c r="G47" s="211">
        <f t="shared" si="2"/>
        <v>3.3625730994152045E-2</v>
      </c>
      <c r="H47" s="205">
        <f t="shared" si="3"/>
        <v>114.43125000000001</v>
      </c>
      <c r="I47" s="198">
        <v>4827.3599999999997</v>
      </c>
      <c r="J47" s="197">
        <v>46</v>
      </c>
      <c r="K47" s="199">
        <v>3661.8</v>
      </c>
      <c r="L47" s="200">
        <v>32</v>
      </c>
      <c r="M47" s="214">
        <f t="shared" si="4"/>
        <v>0.75855125783036703</v>
      </c>
      <c r="N47" s="201">
        <v>229.91</v>
      </c>
      <c r="O47" s="201">
        <v>1171.71</v>
      </c>
      <c r="P47" s="217">
        <f t="shared" si="5"/>
        <v>5.096385542168675</v>
      </c>
      <c r="Q47" s="201">
        <v>126.2</v>
      </c>
      <c r="R47" s="201">
        <v>648.53</v>
      </c>
      <c r="S47" s="217">
        <f t="shared" si="6"/>
        <v>5.1389064976228207</v>
      </c>
      <c r="T47" s="220"/>
      <c r="U47" s="220"/>
    </row>
    <row r="48" spans="1:21" ht="15" customHeight="1">
      <c r="A48" s="195" t="s">
        <v>49</v>
      </c>
      <c r="B48" s="196">
        <v>20</v>
      </c>
      <c r="C48" s="207">
        <f>N48+Q48+T48</f>
        <v>283.39</v>
      </c>
      <c r="D48" s="208">
        <f t="shared" si="1"/>
        <v>5.8017270676291512E-2</v>
      </c>
      <c r="E48" s="207">
        <f>(O48+R48)/(N48+Q48)</f>
        <v>15.197007657292072</v>
      </c>
      <c r="F48" s="202">
        <v>993</v>
      </c>
      <c r="G48" s="211">
        <f t="shared" si="2"/>
        <v>3.9274924471299093E-2</v>
      </c>
      <c r="H48" s="205">
        <f t="shared" si="3"/>
        <v>187.86846153846153</v>
      </c>
      <c r="I48" s="198">
        <v>5843.49</v>
      </c>
      <c r="J48" s="197">
        <v>39</v>
      </c>
      <c r="K48" s="199">
        <v>4884.58</v>
      </c>
      <c r="L48" s="200">
        <v>26</v>
      </c>
      <c r="M48" s="214">
        <f t="shared" si="4"/>
        <v>0.83590114811525307</v>
      </c>
      <c r="N48" s="201">
        <v>187.3</v>
      </c>
      <c r="O48" s="201">
        <v>1585.47</v>
      </c>
      <c r="P48" s="217">
        <f t="shared" si="5"/>
        <v>8.4648691938067273</v>
      </c>
      <c r="Q48" s="201">
        <v>96.09</v>
      </c>
      <c r="R48" s="201">
        <v>2721.21</v>
      </c>
      <c r="S48" s="217">
        <f t="shared" si="6"/>
        <v>28.319388073680923</v>
      </c>
      <c r="T48" s="220"/>
      <c r="U48" s="220"/>
    </row>
    <row r="49" spans="1:24" ht="15" customHeight="1">
      <c r="A49" s="181" t="s">
        <v>50</v>
      </c>
      <c r="B49" s="182">
        <v>21</v>
      </c>
      <c r="C49" s="205">
        <f>N49+Q49+T49</f>
        <v>239.52999999999997</v>
      </c>
      <c r="D49" s="208">
        <f t="shared" si="1"/>
        <v>0.1431482698858543</v>
      </c>
      <c r="E49" s="205">
        <f>(O49+R49)/(N49+Q49)</f>
        <v>5.7062163403331532</v>
      </c>
      <c r="F49" s="183">
        <v>755</v>
      </c>
      <c r="G49" s="209">
        <f t="shared" si="2"/>
        <v>3.1788079470198675E-2</v>
      </c>
      <c r="H49" s="205">
        <f t="shared" si="3"/>
        <v>88.068421052631578</v>
      </c>
      <c r="I49" s="184">
        <v>2392.6799999999998</v>
      </c>
      <c r="J49" s="183">
        <v>24</v>
      </c>
      <c r="K49" s="185">
        <v>1673.3</v>
      </c>
      <c r="L49" s="186">
        <v>19</v>
      </c>
      <c r="M49" s="212">
        <f t="shared" si="4"/>
        <v>0.69934132437267005</v>
      </c>
      <c r="N49" s="187">
        <v>93.33</v>
      </c>
      <c r="O49" s="187">
        <v>408.47</v>
      </c>
      <c r="P49" s="215">
        <f t="shared" si="5"/>
        <v>4.3766205935926283</v>
      </c>
      <c r="Q49" s="187">
        <v>146.19999999999999</v>
      </c>
      <c r="R49" s="187">
        <v>958.34</v>
      </c>
      <c r="S49" s="215">
        <f t="shared" si="6"/>
        <v>6.5549931600547202</v>
      </c>
      <c r="T49" s="218"/>
      <c r="U49" s="218"/>
    </row>
    <row r="50" spans="1:24" ht="15" customHeight="1">
      <c r="A50" s="181" t="s">
        <v>44</v>
      </c>
      <c r="B50" s="182">
        <v>22</v>
      </c>
      <c r="C50" s="205">
        <f>N50+Q50+T50</f>
        <v>232.17000000000002</v>
      </c>
      <c r="D50" s="208">
        <f t="shared" si="1"/>
        <v>0.14932851372559111</v>
      </c>
      <c r="E50" s="205">
        <f>(O50+R50)/(N50+Q50)</f>
        <v>6.405048025153981</v>
      </c>
      <c r="F50" s="183">
        <v>586</v>
      </c>
      <c r="G50" s="209">
        <f t="shared" si="2"/>
        <v>3.9249146757679182E-2</v>
      </c>
      <c r="H50" s="205">
        <f t="shared" si="3"/>
        <v>97.172499999999999</v>
      </c>
      <c r="I50" s="184">
        <v>2234.2199999999998</v>
      </c>
      <c r="J50" s="183">
        <v>23</v>
      </c>
      <c r="K50" s="185">
        <v>1554.76</v>
      </c>
      <c r="L50" s="186">
        <v>16</v>
      </c>
      <c r="M50" s="212">
        <f t="shared" si="4"/>
        <v>0.69588491733132818</v>
      </c>
      <c r="N50" s="187">
        <v>97.29</v>
      </c>
      <c r="O50" s="187">
        <v>682.23</v>
      </c>
      <c r="P50" s="215">
        <f t="shared" si="5"/>
        <v>7.0123342584027135</v>
      </c>
      <c r="Q50" s="187">
        <v>134.88</v>
      </c>
      <c r="R50" s="187">
        <v>804.83</v>
      </c>
      <c r="S50" s="215">
        <f t="shared" si="6"/>
        <v>5.9670077105575334</v>
      </c>
      <c r="T50" s="218"/>
      <c r="U50" s="218"/>
    </row>
    <row r="51" spans="1:24" ht="15" customHeight="1">
      <c r="A51" s="195" t="s">
        <v>45</v>
      </c>
      <c r="B51" s="196">
        <v>23</v>
      </c>
      <c r="C51" s="207">
        <f>N51+Q51+T51</f>
        <v>212.38</v>
      </c>
      <c r="D51" s="208">
        <f t="shared" si="1"/>
        <v>6.6978252094055904E-2</v>
      </c>
      <c r="E51" s="207">
        <f>(O51+R51)/(N51+Q51)</f>
        <v>6.2551558527168289</v>
      </c>
      <c r="F51" s="197">
        <v>928</v>
      </c>
      <c r="G51" s="211">
        <f t="shared" si="2"/>
        <v>4.2025862068965518E-2</v>
      </c>
      <c r="H51" s="205">
        <f t="shared" si="3"/>
        <v>102.28645161290324</v>
      </c>
      <c r="I51" s="198">
        <v>4525.42</v>
      </c>
      <c r="J51" s="197">
        <v>39</v>
      </c>
      <c r="K51" s="199">
        <v>3170.88</v>
      </c>
      <c r="L51" s="200">
        <v>31</v>
      </c>
      <c r="M51" s="214">
        <f t="shared" si="4"/>
        <v>0.70068192565551923</v>
      </c>
      <c r="N51" s="201">
        <v>211.38</v>
      </c>
      <c r="O51" s="201">
        <v>967.57</v>
      </c>
      <c r="P51" s="217">
        <f t="shared" si="5"/>
        <v>4.5773961585769705</v>
      </c>
      <c r="Q51" s="201">
        <v>1</v>
      </c>
      <c r="R51" s="201">
        <v>360.9</v>
      </c>
      <c r="S51" s="217">
        <f t="shared" si="6"/>
        <v>360.9</v>
      </c>
      <c r="T51" s="220"/>
      <c r="U51" s="220"/>
    </row>
    <row r="52" spans="1:24" ht="15" customHeight="1">
      <c r="A52" s="195" t="s">
        <v>46</v>
      </c>
      <c r="B52" s="196">
        <v>24</v>
      </c>
      <c r="C52" s="207">
        <f>N52+Q52+T52</f>
        <v>304.20999999999998</v>
      </c>
      <c r="D52" s="208">
        <f t="shared" si="1"/>
        <v>8.5495234963647443E-2</v>
      </c>
      <c r="E52" s="207">
        <f>(O52+R52)/(N52+Q52)</f>
        <v>7.2264554090924022</v>
      </c>
      <c r="F52" s="197">
        <v>961</v>
      </c>
      <c r="G52" s="211">
        <f t="shared" si="2"/>
        <v>4.3704474505723206E-2</v>
      </c>
      <c r="H52" s="205">
        <f t="shared" si="3"/>
        <v>107.82454545454546</v>
      </c>
      <c r="I52" s="198">
        <v>4556.7299999999996</v>
      </c>
      <c r="J52" s="197">
        <v>42</v>
      </c>
      <c r="K52" s="199">
        <v>3558.21</v>
      </c>
      <c r="L52" s="200">
        <v>33</v>
      </c>
      <c r="M52" s="214">
        <f t="shared" si="4"/>
        <v>0.7808691759222075</v>
      </c>
      <c r="N52" s="201">
        <v>212.85</v>
      </c>
      <c r="O52" s="201">
        <v>1232.8599999999999</v>
      </c>
      <c r="P52" s="217">
        <f t="shared" si="5"/>
        <v>5.7921540991308431</v>
      </c>
      <c r="Q52" s="201">
        <v>91.36</v>
      </c>
      <c r="R52" s="201">
        <v>965.5</v>
      </c>
      <c r="S52" s="217">
        <f t="shared" si="6"/>
        <v>10.5680823117338</v>
      </c>
      <c r="T52" s="220"/>
      <c r="U52" s="220"/>
    </row>
    <row r="53" spans="1:24" ht="15" customHeight="1">
      <c r="A53" s="195" t="s">
        <v>47</v>
      </c>
      <c r="B53" s="196">
        <v>25</v>
      </c>
      <c r="C53" s="207">
        <f>N53+Q53+T53</f>
        <v>142.12</v>
      </c>
      <c r="D53" s="208">
        <f t="shared" si="1"/>
        <v>7.1292770896978636E-2</v>
      </c>
      <c r="E53" s="207">
        <f>(O53+R53)/(N53+Q53)</f>
        <v>4.4895159020546016</v>
      </c>
      <c r="F53" s="197">
        <v>569</v>
      </c>
      <c r="G53" s="211">
        <f t="shared" si="2"/>
        <v>3.163444639718805E-2</v>
      </c>
      <c r="H53" s="205">
        <f t="shared" si="3"/>
        <v>166.1225</v>
      </c>
      <c r="I53" s="198">
        <v>2596.83</v>
      </c>
      <c r="J53" s="197">
        <v>18</v>
      </c>
      <c r="K53" s="199">
        <v>1993.47</v>
      </c>
      <c r="L53" s="200">
        <v>12</v>
      </c>
      <c r="M53" s="214">
        <f t="shared" si="4"/>
        <v>0.76765517958433938</v>
      </c>
      <c r="N53" s="201">
        <v>8.15</v>
      </c>
      <c r="O53" s="201">
        <v>0</v>
      </c>
      <c r="P53" s="217">
        <f t="shared" si="5"/>
        <v>0</v>
      </c>
      <c r="Q53" s="201">
        <v>133.97</v>
      </c>
      <c r="R53" s="201">
        <v>638.04999999999995</v>
      </c>
      <c r="S53" s="217">
        <f t="shared" si="6"/>
        <v>4.7626334253937443</v>
      </c>
      <c r="T53" s="220"/>
      <c r="U53" s="220"/>
    </row>
    <row r="54" spans="1:24" ht="15" customHeight="1">
      <c r="A54" s="188" t="s">
        <v>48</v>
      </c>
      <c r="B54" s="189">
        <v>26</v>
      </c>
      <c r="C54" s="206">
        <f>N54+Q54+T54</f>
        <v>312.86</v>
      </c>
      <c r="D54" s="208">
        <f t="shared" si="1"/>
        <v>8.437955968142577E-2</v>
      </c>
      <c r="E54" s="206">
        <f>(O54+R54)/(N54+Q54)</f>
        <v>7.1783225723965982</v>
      </c>
      <c r="F54" s="204">
        <v>1043</v>
      </c>
      <c r="G54" s="210">
        <f t="shared" si="2"/>
        <v>3.9309683604985615E-2</v>
      </c>
      <c r="H54" s="205">
        <f t="shared" si="3"/>
        <v>127.85413793103449</v>
      </c>
      <c r="I54" s="191">
        <v>4906.84</v>
      </c>
      <c r="J54" s="190">
        <v>41</v>
      </c>
      <c r="K54" s="192">
        <v>3707.77</v>
      </c>
      <c r="L54" s="193">
        <v>29</v>
      </c>
      <c r="M54" s="213">
        <f t="shared" si="4"/>
        <v>0.75563295318371904</v>
      </c>
      <c r="N54" s="194">
        <v>214.15</v>
      </c>
      <c r="O54" s="194">
        <v>1523.33</v>
      </c>
      <c r="P54" s="216">
        <f t="shared" si="5"/>
        <v>7.1133784730329204</v>
      </c>
      <c r="Q54" s="194">
        <v>98.71</v>
      </c>
      <c r="R54" s="194">
        <v>722.48</v>
      </c>
      <c r="S54" s="216">
        <f t="shared" si="6"/>
        <v>7.3192179110525792</v>
      </c>
      <c r="T54" s="219"/>
      <c r="U54" s="219"/>
    </row>
    <row r="55" spans="1:24" ht="15" customHeight="1">
      <c r="A55" s="188" t="s">
        <v>49</v>
      </c>
      <c r="B55" s="189">
        <v>27</v>
      </c>
      <c r="C55" s="206">
        <f>N55+Q55+T55</f>
        <v>271.74</v>
      </c>
      <c r="D55" s="208">
        <f t="shared" si="1"/>
        <v>0.12217975810440179</v>
      </c>
      <c r="E55" s="206">
        <f>(O55+R55)/(N55+Q55)</f>
        <v>6.2606167660263488</v>
      </c>
      <c r="F55" s="204">
        <v>834</v>
      </c>
      <c r="G55" s="210">
        <f t="shared" si="2"/>
        <v>3.5971223021582732E-2</v>
      </c>
      <c r="H55" s="205">
        <f t="shared" si="3"/>
        <v>130.82941176470587</v>
      </c>
      <c r="I55" s="191">
        <v>3512.12</v>
      </c>
      <c r="J55" s="190">
        <v>30</v>
      </c>
      <c r="K55" s="192">
        <v>2224.1</v>
      </c>
      <c r="L55" s="193">
        <v>17</v>
      </c>
      <c r="M55" s="213">
        <f t="shared" si="4"/>
        <v>0.63326423926289532</v>
      </c>
      <c r="N55" s="194">
        <v>187.94</v>
      </c>
      <c r="O55" s="194">
        <v>627.78</v>
      </c>
      <c r="P55" s="216">
        <f t="shared" si="5"/>
        <v>3.3403213791635626</v>
      </c>
      <c r="Q55" s="194">
        <v>83.8</v>
      </c>
      <c r="R55" s="194">
        <v>1073.48</v>
      </c>
      <c r="S55" s="216">
        <f t="shared" si="6"/>
        <v>12.81002386634845</v>
      </c>
      <c r="T55" s="219"/>
      <c r="U55" s="219"/>
    </row>
    <row r="56" spans="1:24" ht="15" customHeight="1">
      <c r="A56" s="181" t="s">
        <v>50</v>
      </c>
      <c r="B56" s="182">
        <v>28</v>
      </c>
      <c r="C56" s="205">
        <f>N56+Q56+T56</f>
        <v>231.38</v>
      </c>
      <c r="D56" s="208">
        <f t="shared" si="1"/>
        <v>0.10875266734975889</v>
      </c>
      <c r="E56" s="205">
        <f>(O56+R56)/(N56+Q56)</f>
        <v>7.2042095254559593</v>
      </c>
      <c r="F56" s="183">
        <v>628</v>
      </c>
      <c r="G56" s="209">
        <f t="shared" si="2"/>
        <v>3.5031847133757961E-2</v>
      </c>
      <c r="H56" s="205">
        <f t="shared" si="3"/>
        <v>111.9778947368421</v>
      </c>
      <c r="I56" s="184">
        <v>2218.7399999999998</v>
      </c>
      <c r="J56" s="183">
        <v>22</v>
      </c>
      <c r="K56" s="185">
        <v>2127.58</v>
      </c>
      <c r="L56" s="186">
        <v>19</v>
      </c>
      <c r="M56" s="212">
        <f t="shared" si="4"/>
        <v>0.95891361763884009</v>
      </c>
      <c r="N56" s="187">
        <v>117.5</v>
      </c>
      <c r="O56" s="187">
        <v>738.91</v>
      </c>
      <c r="P56" s="215">
        <f t="shared" si="5"/>
        <v>6.2885957446808511</v>
      </c>
      <c r="Q56" s="187">
        <v>113.88</v>
      </c>
      <c r="R56" s="187">
        <v>928</v>
      </c>
      <c r="S56" s="215">
        <f t="shared" si="6"/>
        <v>8.1489286968739023</v>
      </c>
      <c r="T56" s="218"/>
      <c r="U56" s="218"/>
    </row>
    <row r="57" spans="1:24" ht="15" customHeight="1">
      <c r="A57" s="181" t="s">
        <v>44</v>
      </c>
      <c r="B57" s="182">
        <v>29</v>
      </c>
      <c r="C57" s="205">
        <f>N57+Q57+T57</f>
        <v>242.14</v>
      </c>
      <c r="D57" s="208">
        <f t="shared" si="1"/>
        <v>0.15604317705816012</v>
      </c>
      <c r="E57" s="205">
        <f>(O57+R57)/(N57+Q57)</f>
        <v>5.2088874205005373</v>
      </c>
      <c r="F57" s="183">
        <v>557</v>
      </c>
      <c r="G57" s="209">
        <f t="shared" si="2"/>
        <v>3.949730700179533E-2</v>
      </c>
      <c r="H57" s="205">
        <f t="shared" si="3"/>
        <v>86.208333333333329</v>
      </c>
      <c r="I57" s="184">
        <v>1838.47</v>
      </c>
      <c r="J57" s="183">
        <v>22</v>
      </c>
      <c r="K57" s="185">
        <v>1551.75</v>
      </c>
      <c r="L57" s="186">
        <v>18</v>
      </c>
      <c r="M57" s="212">
        <f t="shared" si="4"/>
        <v>0.84404423243240301</v>
      </c>
      <c r="N57" s="187">
        <v>118.7</v>
      </c>
      <c r="O57" s="187">
        <v>687.24</v>
      </c>
      <c r="P57" s="215">
        <f t="shared" si="5"/>
        <v>5.7897219882055602</v>
      </c>
      <c r="Q57" s="187">
        <v>123.44</v>
      </c>
      <c r="R57" s="187">
        <v>574.04</v>
      </c>
      <c r="S57" s="215">
        <f t="shared" si="6"/>
        <v>4.6503564484769928</v>
      </c>
      <c r="T57" s="218"/>
      <c r="U57" s="218"/>
    </row>
    <row r="58" spans="1:24" ht="15" customHeight="1">
      <c r="A58" s="188" t="s">
        <v>45</v>
      </c>
      <c r="B58" s="189">
        <v>30</v>
      </c>
      <c r="C58" s="206">
        <f>N58+Q58+T58</f>
        <v>378.82000000000005</v>
      </c>
      <c r="D58" s="208">
        <f t="shared" si="1"/>
        <v>0.11765034721790875</v>
      </c>
      <c r="E58" s="206">
        <f>(O58+R58)/(N58+Q58)</f>
        <v>5.1364500290375368</v>
      </c>
      <c r="F58" s="190">
        <v>1044</v>
      </c>
      <c r="G58" s="210">
        <f t="shared" si="2"/>
        <v>4.1187739463601533E-2</v>
      </c>
      <c r="H58" s="205">
        <f t="shared" si="3"/>
        <v>114.99571428571429</v>
      </c>
      <c r="I58" s="191">
        <v>4603.1899999999996</v>
      </c>
      <c r="J58" s="190">
        <v>43</v>
      </c>
      <c r="K58" s="192">
        <v>3219.88</v>
      </c>
      <c r="L58" s="193">
        <v>28</v>
      </c>
      <c r="M58" s="213">
        <f t="shared" si="4"/>
        <v>0.69948883274424922</v>
      </c>
      <c r="N58" s="194">
        <v>228.83</v>
      </c>
      <c r="O58" s="194">
        <v>605.33000000000004</v>
      </c>
      <c r="P58" s="216">
        <f t="shared" si="5"/>
        <v>2.6453262247082989</v>
      </c>
      <c r="Q58" s="194">
        <v>149.99</v>
      </c>
      <c r="R58" s="194">
        <v>1340.46</v>
      </c>
      <c r="S58" s="216">
        <f t="shared" si="6"/>
        <v>8.9369957997199805</v>
      </c>
      <c r="T58" s="219"/>
      <c r="U58" s="219"/>
    </row>
    <row r="59" spans="1:24" ht="15" customHeight="1">
      <c r="A59" s="160"/>
      <c r="B59" s="173"/>
      <c r="C59" s="174"/>
      <c r="D59" s="178"/>
      <c r="E59" s="174"/>
      <c r="F59" s="161"/>
      <c r="G59" s="175"/>
      <c r="H59" s="172"/>
      <c r="I59" s="176"/>
      <c r="J59" s="161"/>
      <c r="K59" s="162"/>
      <c r="L59" s="163"/>
      <c r="M59" s="164"/>
      <c r="N59" s="177"/>
      <c r="P59" s="165"/>
      <c r="Q59" s="165"/>
      <c r="R59" s="165"/>
      <c r="S59" s="165"/>
      <c r="T59" s="165"/>
      <c r="U59" s="165"/>
    </row>
    <row r="60" spans="1:24" ht="15" customHeight="1"/>
    <row r="61" spans="1:24" ht="15" customHeight="1">
      <c r="B61" s="171"/>
      <c r="C61" s="171"/>
      <c r="D61" s="166"/>
      <c r="E61" s="167"/>
      <c r="F61" s="166"/>
      <c r="G61" s="169"/>
      <c r="H61" s="167"/>
      <c r="I61" s="166"/>
      <c r="J61" s="166"/>
      <c r="K61" s="168"/>
      <c r="L61" s="162"/>
      <c r="M61" s="169"/>
      <c r="N61" s="167"/>
      <c r="O61" s="168"/>
      <c r="P61" s="171"/>
      <c r="Q61" s="169"/>
      <c r="R61" s="169"/>
      <c r="S61" s="170"/>
      <c r="T61" s="169"/>
      <c r="U61" s="169"/>
      <c r="V61" s="170"/>
      <c r="W61" s="171"/>
      <c r="X61" s="171"/>
    </row>
    <row r="62" spans="1:24" ht="15" customHeight="1">
      <c r="B62" s="171"/>
      <c r="C62" s="171"/>
      <c r="D62" s="166"/>
      <c r="E62" s="167"/>
      <c r="F62" s="166"/>
      <c r="G62" s="169"/>
      <c r="H62" s="167"/>
      <c r="I62" s="166"/>
      <c r="J62" s="166"/>
      <c r="K62" s="168"/>
      <c r="L62" s="162"/>
      <c r="M62" s="169"/>
      <c r="N62" s="167"/>
      <c r="O62" s="168"/>
      <c r="P62" s="171"/>
      <c r="Q62" s="169"/>
      <c r="R62" s="169"/>
      <c r="S62" s="170"/>
      <c r="T62" s="169"/>
      <c r="U62" s="169"/>
      <c r="V62" s="170"/>
      <c r="W62" s="171"/>
      <c r="X62" s="171"/>
    </row>
    <row r="63" spans="1:24" ht="15" customHeight="1">
      <c r="B63" s="171"/>
      <c r="C63" s="171"/>
      <c r="D63" s="166"/>
      <c r="E63" s="167"/>
      <c r="F63" s="166"/>
      <c r="G63" s="169"/>
      <c r="H63" s="167"/>
      <c r="I63" s="166"/>
      <c r="J63" s="166"/>
      <c r="K63" s="168"/>
      <c r="L63" s="162"/>
      <c r="M63" s="169"/>
      <c r="N63" s="167"/>
      <c r="O63" s="168"/>
      <c r="P63" s="171"/>
      <c r="Q63" s="169"/>
      <c r="R63" s="169"/>
      <c r="S63" s="170"/>
      <c r="T63" s="169"/>
      <c r="U63" s="169"/>
      <c r="V63" s="170"/>
      <c r="W63" s="171"/>
      <c r="X63" s="171"/>
    </row>
    <row r="64" spans="1:24" ht="15" customHeight="1">
      <c r="B64" s="171"/>
      <c r="C64" s="171"/>
      <c r="D64" s="166"/>
      <c r="E64" s="167"/>
      <c r="F64" s="166"/>
      <c r="G64" s="169"/>
      <c r="H64" s="167"/>
      <c r="I64" s="166"/>
      <c r="J64" s="166"/>
      <c r="K64" s="168"/>
      <c r="L64" s="162"/>
      <c r="M64" s="169"/>
      <c r="N64" s="167"/>
      <c r="O64" s="168"/>
      <c r="P64" s="171"/>
      <c r="Q64" s="169"/>
      <c r="R64" s="169"/>
      <c r="S64" s="170"/>
      <c r="T64" s="169"/>
      <c r="U64" s="169"/>
      <c r="V64" s="170"/>
      <c r="W64" s="171"/>
      <c r="X64" s="171"/>
    </row>
    <row r="65" spans="2:24" ht="15" customHeight="1">
      <c r="B65" s="171"/>
      <c r="C65" s="171"/>
      <c r="D65" s="166"/>
      <c r="E65" s="167"/>
      <c r="F65" s="166"/>
      <c r="G65" s="169"/>
      <c r="H65" s="167"/>
      <c r="I65" s="166"/>
      <c r="J65" s="166"/>
      <c r="K65" s="168"/>
      <c r="L65" s="162"/>
      <c r="M65" s="169"/>
      <c r="N65" s="167"/>
      <c r="O65" s="168"/>
      <c r="P65" s="171"/>
      <c r="Q65" s="169"/>
      <c r="R65" s="169"/>
      <c r="S65" s="170"/>
      <c r="T65" s="169"/>
      <c r="U65" s="169"/>
      <c r="V65" s="170"/>
      <c r="W65" s="171"/>
      <c r="X65" s="171"/>
    </row>
    <row r="66" spans="2:24" ht="15" customHeight="1">
      <c r="B66" s="171"/>
      <c r="C66" s="171"/>
      <c r="D66" s="166"/>
      <c r="E66" s="167"/>
      <c r="F66" s="166"/>
      <c r="G66" s="169"/>
      <c r="H66" s="167"/>
      <c r="I66" s="166"/>
      <c r="J66" s="166"/>
      <c r="K66" s="168"/>
      <c r="L66" s="162"/>
      <c r="M66" s="169"/>
      <c r="N66" s="167"/>
      <c r="O66" s="168"/>
      <c r="P66" s="171"/>
      <c r="Q66" s="169"/>
      <c r="R66" s="169"/>
      <c r="S66" s="170"/>
      <c r="T66" s="169"/>
      <c r="U66" s="169"/>
      <c r="V66" s="170"/>
      <c r="W66" s="171"/>
      <c r="X66" s="171"/>
    </row>
    <row r="67" spans="2:24" ht="15" customHeight="1">
      <c r="B67" s="171"/>
      <c r="C67" s="171"/>
      <c r="D67" s="166"/>
      <c r="E67" s="167"/>
      <c r="F67" s="166"/>
      <c r="G67" s="169"/>
      <c r="H67" s="167"/>
      <c r="I67" s="166"/>
      <c r="J67" s="166"/>
      <c r="K67" s="168"/>
      <c r="L67" s="162"/>
      <c r="M67" s="169"/>
      <c r="N67" s="167"/>
      <c r="O67" s="168"/>
      <c r="P67" s="171"/>
      <c r="Q67" s="169"/>
      <c r="R67" s="169"/>
      <c r="S67" s="170"/>
      <c r="T67" s="169"/>
      <c r="U67" s="169"/>
      <c r="V67" s="170"/>
      <c r="W67" s="171"/>
      <c r="X67" s="171"/>
    </row>
    <row r="68" spans="2:24" ht="15" customHeight="1">
      <c r="B68" s="171"/>
      <c r="C68" s="171"/>
      <c r="D68" s="166"/>
      <c r="E68" s="167"/>
      <c r="F68" s="166"/>
      <c r="G68" s="169"/>
      <c r="H68" s="167"/>
      <c r="I68" s="166"/>
      <c r="J68" s="166"/>
      <c r="K68" s="168"/>
      <c r="L68" s="162"/>
      <c r="M68" s="169"/>
      <c r="N68" s="167"/>
      <c r="O68" s="168"/>
      <c r="P68" s="171"/>
      <c r="Q68" s="169"/>
      <c r="R68" s="169"/>
      <c r="S68" s="170"/>
      <c r="T68" s="169"/>
      <c r="U68" s="169"/>
      <c r="V68" s="170"/>
      <c r="W68" s="171"/>
      <c r="X68" s="171"/>
    </row>
    <row r="69" spans="2:24" ht="15" customHeight="1">
      <c r="B69" s="171"/>
      <c r="C69" s="171"/>
      <c r="D69" s="166"/>
      <c r="E69" s="167"/>
      <c r="F69" s="166"/>
      <c r="G69" s="169"/>
      <c r="H69" s="167"/>
      <c r="I69" s="166"/>
      <c r="J69" s="166"/>
      <c r="K69" s="168"/>
      <c r="L69" s="162"/>
      <c r="M69" s="169"/>
      <c r="N69" s="167"/>
      <c r="O69" s="168"/>
      <c r="P69" s="171"/>
      <c r="Q69" s="169"/>
      <c r="R69" s="169"/>
      <c r="S69" s="170"/>
      <c r="T69" s="169"/>
      <c r="U69" s="169"/>
      <c r="V69" s="170"/>
      <c r="W69" s="171"/>
      <c r="X69" s="171"/>
    </row>
    <row r="70" spans="2:24" ht="15" customHeight="1">
      <c r="B70" s="171"/>
      <c r="C70" s="171"/>
      <c r="D70" s="166"/>
      <c r="E70" s="167"/>
      <c r="F70" s="166"/>
      <c r="G70" s="169"/>
      <c r="H70" s="167"/>
      <c r="I70" s="166"/>
      <c r="J70" s="166"/>
      <c r="K70" s="168"/>
      <c r="L70" s="162"/>
      <c r="M70" s="169"/>
      <c r="N70" s="167"/>
      <c r="O70" s="168"/>
      <c r="P70" s="171"/>
      <c r="Q70" s="169"/>
      <c r="R70" s="169"/>
      <c r="S70" s="170"/>
      <c r="T70" s="169"/>
      <c r="U70" s="169"/>
      <c r="V70" s="170"/>
      <c r="W70" s="171"/>
      <c r="X70" s="171"/>
    </row>
    <row r="71" spans="2:24" ht="15" customHeight="1">
      <c r="B71" s="171"/>
      <c r="C71" s="171"/>
      <c r="D71" s="166"/>
      <c r="E71" s="167"/>
      <c r="F71" s="166"/>
      <c r="G71" s="169"/>
      <c r="H71" s="167"/>
      <c r="I71" s="166"/>
      <c r="J71" s="166"/>
      <c r="K71" s="168"/>
      <c r="L71" s="162"/>
      <c r="M71" s="169"/>
      <c r="N71" s="167"/>
      <c r="O71" s="168"/>
      <c r="P71" s="171"/>
      <c r="Q71" s="169"/>
      <c r="R71" s="169"/>
      <c r="S71" s="170"/>
      <c r="T71" s="169"/>
      <c r="U71" s="169"/>
      <c r="V71" s="170"/>
      <c r="W71" s="171"/>
      <c r="X71" s="171"/>
    </row>
    <row r="72" spans="2:24" ht="15" customHeight="1">
      <c r="B72" s="171"/>
      <c r="C72" s="171"/>
      <c r="D72" s="166"/>
      <c r="E72" s="167"/>
      <c r="F72" s="166"/>
      <c r="G72" s="169"/>
      <c r="H72" s="167"/>
      <c r="I72" s="166"/>
      <c r="J72" s="166"/>
      <c r="K72" s="168"/>
      <c r="L72" s="162"/>
      <c r="M72" s="169"/>
      <c r="N72" s="167"/>
      <c r="O72" s="168"/>
      <c r="P72" s="171"/>
      <c r="Q72" s="169"/>
      <c r="R72" s="169"/>
      <c r="S72" s="170"/>
      <c r="T72" s="169"/>
      <c r="U72" s="169"/>
      <c r="V72" s="170"/>
      <c r="W72" s="171"/>
      <c r="X72" s="171"/>
    </row>
    <row r="73" spans="2:24" ht="15" customHeight="1">
      <c r="B73" s="171"/>
      <c r="C73" s="171"/>
      <c r="D73" s="166"/>
      <c r="E73" s="167"/>
      <c r="F73" s="166"/>
      <c r="G73" s="169"/>
      <c r="H73" s="167"/>
      <c r="I73" s="166"/>
      <c r="J73" s="166"/>
      <c r="K73" s="168"/>
      <c r="L73" s="162"/>
      <c r="M73" s="169"/>
      <c r="N73" s="167"/>
      <c r="O73" s="168"/>
      <c r="P73" s="171"/>
      <c r="Q73" s="169"/>
      <c r="R73" s="169"/>
      <c r="S73" s="170"/>
      <c r="T73" s="169"/>
      <c r="U73" s="169"/>
      <c r="V73" s="170"/>
      <c r="W73" s="171"/>
      <c r="X73" s="171"/>
    </row>
    <row r="74" spans="2:24" ht="15" customHeight="1">
      <c r="B74" s="171"/>
      <c r="C74" s="171"/>
      <c r="D74" s="166"/>
      <c r="E74" s="167"/>
      <c r="F74" s="166"/>
      <c r="G74" s="169"/>
      <c r="H74" s="167"/>
      <c r="I74" s="166"/>
      <c r="J74" s="166"/>
      <c r="K74" s="168"/>
      <c r="L74" s="162"/>
      <c r="M74" s="169"/>
      <c r="N74" s="167"/>
      <c r="O74" s="168"/>
      <c r="P74" s="171"/>
      <c r="Q74" s="169"/>
      <c r="R74" s="169"/>
      <c r="S74" s="170"/>
      <c r="T74" s="169"/>
      <c r="U74" s="169"/>
      <c r="V74" s="170"/>
      <c r="W74" s="171"/>
      <c r="X74" s="171"/>
    </row>
    <row r="75" spans="2:24" ht="15" customHeight="1">
      <c r="B75" s="171"/>
      <c r="C75" s="171"/>
      <c r="D75" s="166"/>
      <c r="E75" s="167"/>
      <c r="F75" s="166"/>
      <c r="G75" s="169"/>
      <c r="H75" s="167"/>
      <c r="I75" s="166"/>
      <c r="J75" s="166"/>
      <c r="K75" s="168"/>
      <c r="L75" s="162"/>
      <c r="M75" s="169"/>
      <c r="N75" s="167"/>
      <c r="O75" s="168"/>
      <c r="P75" s="171"/>
      <c r="Q75" s="169"/>
      <c r="R75" s="169"/>
      <c r="S75" s="170"/>
      <c r="T75" s="169"/>
      <c r="U75" s="169"/>
      <c r="V75" s="170"/>
      <c r="W75" s="171"/>
      <c r="X75" s="171"/>
    </row>
    <row r="76" spans="2:24" ht="15" customHeight="1">
      <c r="B76" s="171"/>
      <c r="C76" s="171"/>
      <c r="D76" s="166"/>
      <c r="E76" s="167"/>
      <c r="F76" s="166"/>
      <c r="G76" s="169"/>
      <c r="H76" s="167"/>
      <c r="I76" s="166"/>
      <c r="J76" s="166"/>
      <c r="K76" s="168"/>
      <c r="L76" s="162"/>
      <c r="M76" s="169"/>
      <c r="N76" s="167"/>
      <c r="O76" s="168"/>
      <c r="P76" s="171"/>
      <c r="Q76" s="169"/>
      <c r="R76" s="169"/>
      <c r="S76" s="170"/>
      <c r="T76" s="169"/>
      <c r="U76" s="169"/>
      <c r="V76" s="170"/>
      <c r="W76" s="171"/>
      <c r="X76" s="171"/>
    </row>
    <row r="77" spans="2:24" ht="15" customHeight="1">
      <c r="B77" s="171"/>
      <c r="C77" s="171"/>
      <c r="D77" s="166"/>
      <c r="E77" s="167"/>
      <c r="F77" s="166"/>
      <c r="G77" s="169"/>
      <c r="H77" s="167"/>
      <c r="I77" s="166"/>
      <c r="J77" s="166"/>
      <c r="K77" s="168"/>
      <c r="L77" s="162"/>
      <c r="M77" s="169"/>
      <c r="N77" s="167"/>
      <c r="O77" s="168"/>
      <c r="P77" s="171"/>
      <c r="Q77" s="169"/>
      <c r="R77" s="169"/>
      <c r="S77" s="170"/>
      <c r="T77" s="169"/>
      <c r="U77" s="169"/>
      <c r="V77" s="170"/>
      <c r="W77" s="171"/>
      <c r="X77" s="171"/>
    </row>
    <row r="78" spans="2:24" ht="15" customHeight="1">
      <c r="B78" s="171"/>
      <c r="C78" s="171"/>
      <c r="D78" s="166"/>
      <c r="E78" s="167"/>
      <c r="F78" s="166"/>
      <c r="G78" s="169"/>
      <c r="H78" s="167"/>
      <c r="I78" s="166"/>
      <c r="J78" s="166"/>
      <c r="K78" s="168"/>
      <c r="L78" s="162"/>
      <c r="M78" s="169"/>
      <c r="N78" s="167"/>
      <c r="O78" s="168"/>
      <c r="P78" s="171"/>
      <c r="Q78" s="169"/>
      <c r="R78" s="169"/>
      <c r="S78" s="170"/>
      <c r="T78" s="169"/>
      <c r="U78" s="169"/>
      <c r="V78" s="170"/>
      <c r="W78" s="171"/>
      <c r="X78" s="171"/>
    </row>
    <row r="79" spans="2:24" ht="15" customHeight="1">
      <c r="B79" s="171"/>
      <c r="C79" s="171"/>
      <c r="D79" s="166"/>
      <c r="E79" s="167"/>
      <c r="F79" s="166"/>
      <c r="G79" s="169"/>
      <c r="H79" s="167"/>
      <c r="I79" s="166"/>
      <c r="J79" s="166"/>
      <c r="K79" s="168"/>
      <c r="L79" s="162"/>
      <c r="M79" s="169"/>
      <c r="N79" s="167"/>
      <c r="O79" s="168"/>
      <c r="P79" s="171"/>
      <c r="Q79" s="169"/>
      <c r="R79" s="169"/>
      <c r="S79" s="170"/>
      <c r="T79" s="169"/>
      <c r="U79" s="169"/>
      <c r="V79" s="170"/>
      <c r="W79" s="171"/>
      <c r="X79" s="171"/>
    </row>
    <row r="80" spans="2:24" ht="15" customHeight="1">
      <c r="B80" s="171"/>
      <c r="C80" s="171"/>
      <c r="D80" s="166"/>
      <c r="E80" s="167"/>
      <c r="F80" s="166"/>
      <c r="G80" s="169"/>
      <c r="H80" s="167"/>
      <c r="I80" s="166"/>
      <c r="J80" s="166"/>
      <c r="K80" s="168"/>
      <c r="L80" s="162"/>
      <c r="M80" s="169"/>
      <c r="N80" s="167"/>
      <c r="O80" s="168"/>
      <c r="P80" s="171"/>
      <c r="Q80" s="169"/>
      <c r="R80" s="169"/>
      <c r="S80" s="170"/>
      <c r="T80" s="169"/>
      <c r="U80" s="169"/>
      <c r="V80" s="170"/>
      <c r="W80" s="171"/>
      <c r="X80" s="171"/>
    </row>
    <row r="81" spans="2:24" ht="15" customHeight="1">
      <c r="B81" s="171"/>
      <c r="C81" s="171"/>
      <c r="D81" s="166"/>
      <c r="E81" s="167"/>
      <c r="F81" s="166"/>
      <c r="G81" s="169"/>
      <c r="H81" s="167"/>
      <c r="I81" s="166"/>
      <c r="J81" s="166"/>
      <c r="K81" s="168"/>
      <c r="L81" s="162"/>
      <c r="M81" s="169"/>
      <c r="N81" s="167"/>
      <c r="O81" s="168"/>
      <c r="P81" s="171"/>
      <c r="Q81" s="169"/>
      <c r="R81" s="169"/>
      <c r="S81" s="170"/>
      <c r="T81" s="169"/>
      <c r="U81" s="169"/>
      <c r="V81" s="170"/>
      <c r="W81" s="171"/>
      <c r="X81" s="171"/>
    </row>
    <row r="82" spans="2:24" ht="15" customHeight="1">
      <c r="B82" s="171"/>
      <c r="C82" s="171"/>
      <c r="D82" s="166"/>
      <c r="E82" s="167"/>
      <c r="F82" s="166"/>
      <c r="G82" s="169"/>
      <c r="H82" s="167"/>
      <c r="I82" s="166"/>
      <c r="J82" s="166"/>
      <c r="K82" s="168"/>
      <c r="L82" s="162"/>
      <c r="M82" s="169"/>
      <c r="N82" s="167"/>
      <c r="O82" s="168"/>
      <c r="P82" s="171"/>
      <c r="Q82" s="169"/>
      <c r="R82" s="169"/>
      <c r="S82" s="170"/>
      <c r="T82" s="169"/>
      <c r="U82" s="169"/>
      <c r="V82" s="170"/>
      <c r="W82" s="171"/>
      <c r="X82" s="171"/>
    </row>
    <row r="83" spans="2:24" ht="15" customHeight="1">
      <c r="B83" s="171"/>
      <c r="C83" s="171"/>
      <c r="D83" s="166"/>
      <c r="E83" s="167"/>
      <c r="F83" s="166"/>
      <c r="G83" s="169"/>
      <c r="H83" s="167"/>
      <c r="I83" s="166"/>
      <c r="J83" s="166"/>
      <c r="K83" s="168"/>
      <c r="L83" s="162"/>
      <c r="M83" s="169"/>
      <c r="N83" s="167"/>
      <c r="O83" s="168"/>
      <c r="P83" s="171"/>
      <c r="Q83" s="169"/>
      <c r="R83" s="169"/>
      <c r="S83" s="170"/>
      <c r="T83" s="169"/>
      <c r="U83" s="169"/>
      <c r="V83" s="170"/>
      <c r="W83" s="171"/>
      <c r="X83" s="171"/>
    </row>
    <row r="84" spans="2:24" ht="15" customHeight="1">
      <c r="B84" s="171"/>
      <c r="C84" s="171"/>
      <c r="D84" s="166"/>
      <c r="E84" s="167"/>
      <c r="F84" s="166"/>
      <c r="G84" s="169"/>
      <c r="H84" s="167"/>
      <c r="I84" s="166"/>
      <c r="J84" s="166"/>
      <c r="K84" s="168"/>
      <c r="L84" s="162"/>
      <c r="M84" s="169"/>
      <c r="N84" s="167"/>
      <c r="O84" s="168"/>
      <c r="P84" s="171"/>
      <c r="Q84" s="169"/>
      <c r="R84" s="169"/>
      <c r="S84" s="170"/>
      <c r="T84" s="169"/>
      <c r="U84" s="169"/>
      <c r="V84" s="170"/>
      <c r="W84" s="171"/>
      <c r="X84" s="171"/>
    </row>
    <row r="85" spans="2:24" ht="15" customHeight="1">
      <c r="B85" s="171"/>
      <c r="C85" s="171"/>
      <c r="D85" s="166"/>
      <c r="E85" s="167"/>
      <c r="F85" s="166"/>
      <c r="G85" s="169"/>
      <c r="H85" s="167"/>
      <c r="I85" s="166"/>
      <c r="J85" s="166"/>
      <c r="K85" s="168"/>
      <c r="L85" s="162"/>
      <c r="M85" s="169"/>
      <c r="N85" s="167"/>
      <c r="O85" s="168"/>
      <c r="P85" s="171"/>
      <c r="Q85" s="169"/>
      <c r="R85" s="169"/>
      <c r="S85" s="170"/>
      <c r="T85" s="169"/>
      <c r="U85" s="169"/>
      <c r="V85" s="170"/>
      <c r="W85" s="171"/>
      <c r="X85" s="171"/>
    </row>
    <row r="86" spans="2:24" ht="15" customHeight="1">
      <c r="B86" s="171"/>
      <c r="C86" s="171"/>
      <c r="D86" s="166"/>
      <c r="E86" s="167"/>
      <c r="F86" s="166"/>
      <c r="G86" s="169"/>
      <c r="H86" s="167"/>
      <c r="I86" s="166"/>
      <c r="J86" s="166"/>
      <c r="K86" s="168"/>
      <c r="L86" s="162"/>
      <c r="M86" s="169"/>
      <c r="N86" s="167"/>
      <c r="O86" s="168"/>
      <c r="P86" s="171"/>
      <c r="Q86" s="169"/>
      <c r="R86" s="169"/>
      <c r="S86" s="170"/>
      <c r="T86" s="169"/>
      <c r="U86" s="169"/>
      <c r="V86" s="170"/>
      <c r="W86" s="171"/>
      <c r="X86" s="171"/>
    </row>
    <row r="87" spans="2:24" ht="15" customHeight="1">
      <c r="B87" s="171"/>
      <c r="C87" s="171"/>
      <c r="D87" s="166"/>
      <c r="E87" s="167"/>
      <c r="F87" s="166"/>
      <c r="G87" s="169"/>
      <c r="H87" s="167"/>
      <c r="I87" s="166"/>
      <c r="J87" s="166"/>
      <c r="K87" s="168"/>
      <c r="L87" s="162"/>
      <c r="M87" s="169"/>
      <c r="N87" s="167"/>
      <c r="O87" s="168"/>
      <c r="P87" s="171"/>
      <c r="Q87" s="169"/>
      <c r="R87" s="169"/>
      <c r="S87" s="170"/>
      <c r="T87" s="169"/>
      <c r="U87" s="169"/>
      <c r="V87" s="170"/>
      <c r="W87" s="171"/>
      <c r="X87" s="171"/>
    </row>
    <row r="88" spans="2:24" ht="15" customHeight="1">
      <c r="B88" s="171"/>
      <c r="C88" s="171"/>
      <c r="D88" s="166"/>
      <c r="E88" s="167"/>
      <c r="F88" s="166"/>
      <c r="G88" s="169"/>
      <c r="H88" s="167"/>
      <c r="I88" s="166"/>
      <c r="J88" s="166"/>
      <c r="K88" s="168"/>
      <c r="L88" s="162"/>
      <c r="M88" s="169"/>
      <c r="N88" s="167"/>
      <c r="O88" s="168"/>
      <c r="P88" s="171"/>
      <c r="Q88" s="169"/>
      <c r="R88" s="169"/>
      <c r="S88" s="170"/>
      <c r="T88" s="169"/>
      <c r="U88" s="169"/>
      <c r="V88" s="170"/>
      <c r="W88" s="171"/>
      <c r="X88" s="171"/>
    </row>
    <row r="89" spans="2:24" ht="15" customHeight="1">
      <c r="B89" s="171"/>
      <c r="C89" s="171"/>
      <c r="D89" s="166"/>
      <c r="E89" s="167"/>
      <c r="F89" s="166"/>
      <c r="G89" s="169"/>
      <c r="H89" s="167"/>
      <c r="I89" s="166"/>
      <c r="J89" s="166"/>
      <c r="K89" s="168"/>
      <c r="L89" s="162"/>
      <c r="M89" s="169"/>
      <c r="N89" s="167"/>
      <c r="O89" s="168"/>
      <c r="P89" s="171"/>
      <c r="Q89" s="169"/>
      <c r="R89" s="169"/>
      <c r="S89" s="170"/>
      <c r="T89" s="169"/>
      <c r="U89" s="169"/>
      <c r="V89" s="170"/>
      <c r="W89" s="171"/>
      <c r="X89" s="171"/>
    </row>
    <row r="90" spans="2:24" ht="15" customHeight="1">
      <c r="B90" s="171"/>
      <c r="C90" s="171"/>
      <c r="D90" s="166"/>
      <c r="E90" s="167"/>
      <c r="F90" s="166"/>
      <c r="G90" s="169"/>
      <c r="H90" s="167"/>
      <c r="I90" s="166"/>
      <c r="J90" s="166"/>
      <c r="K90" s="168"/>
      <c r="L90" s="162"/>
      <c r="M90" s="169"/>
      <c r="N90" s="167"/>
      <c r="O90" s="168"/>
      <c r="P90" s="171"/>
      <c r="Q90" s="169"/>
      <c r="R90" s="169"/>
      <c r="S90" s="170"/>
      <c r="T90" s="169"/>
      <c r="U90" s="169"/>
      <c r="V90" s="170"/>
      <c r="W90" s="171"/>
      <c r="X90" s="171"/>
    </row>
    <row r="91" spans="2:24" ht="15" customHeight="1">
      <c r="B91" s="171"/>
      <c r="C91" s="171"/>
      <c r="D91" s="166"/>
      <c r="E91" s="167"/>
      <c r="F91" s="166"/>
      <c r="G91" s="169"/>
      <c r="H91" s="167"/>
      <c r="I91" s="166"/>
      <c r="J91" s="166"/>
      <c r="K91" s="168"/>
      <c r="L91" s="162"/>
      <c r="M91" s="169"/>
      <c r="N91" s="167"/>
      <c r="O91" s="168"/>
      <c r="P91" s="171"/>
      <c r="Q91" s="169"/>
      <c r="R91" s="169"/>
      <c r="S91" s="170"/>
      <c r="T91" s="169"/>
      <c r="U91" s="169"/>
      <c r="V91" s="170"/>
      <c r="W91" s="171"/>
      <c r="X91" s="171"/>
    </row>
    <row r="92" spans="2:24" ht="15" customHeight="1">
      <c r="B92" s="171"/>
      <c r="C92" s="171"/>
      <c r="D92" s="166"/>
      <c r="E92" s="167"/>
      <c r="F92" s="166"/>
      <c r="G92" s="169"/>
      <c r="H92" s="167"/>
      <c r="I92" s="166"/>
      <c r="J92" s="166"/>
      <c r="K92" s="168"/>
      <c r="L92" s="162"/>
      <c r="M92" s="169"/>
      <c r="N92" s="167"/>
      <c r="O92" s="168"/>
      <c r="P92" s="171"/>
      <c r="Q92" s="169"/>
      <c r="R92" s="169"/>
      <c r="S92" s="170"/>
      <c r="T92" s="169"/>
      <c r="U92" s="169"/>
      <c r="V92" s="170"/>
      <c r="W92" s="171"/>
      <c r="X92" s="171"/>
    </row>
    <row r="93" spans="2:24" ht="15" customHeight="1">
      <c r="B93" s="171"/>
      <c r="C93" s="171"/>
      <c r="D93" s="166"/>
      <c r="E93" s="167"/>
      <c r="F93" s="166"/>
      <c r="G93" s="169"/>
      <c r="H93" s="167"/>
      <c r="I93" s="166"/>
      <c r="J93" s="166"/>
      <c r="K93" s="168"/>
      <c r="L93" s="162"/>
      <c r="M93" s="169"/>
      <c r="N93" s="167"/>
      <c r="O93" s="168"/>
      <c r="P93" s="171"/>
      <c r="Q93" s="169"/>
      <c r="R93" s="169"/>
      <c r="S93" s="170"/>
      <c r="T93" s="169"/>
      <c r="U93" s="169"/>
      <c r="V93" s="170"/>
      <c r="W93" s="171"/>
      <c r="X93" s="171"/>
    </row>
    <row r="94" spans="2:24" ht="15" customHeight="1">
      <c r="B94" s="171"/>
      <c r="C94" s="171"/>
      <c r="D94" s="166"/>
      <c r="E94" s="167"/>
      <c r="F94" s="166"/>
      <c r="G94" s="169"/>
      <c r="H94" s="167"/>
      <c r="I94" s="166"/>
      <c r="J94" s="166"/>
      <c r="K94" s="168"/>
      <c r="L94" s="162"/>
      <c r="M94" s="169"/>
      <c r="N94" s="167"/>
      <c r="O94" s="168"/>
      <c r="P94" s="171"/>
      <c r="Q94" s="169"/>
      <c r="R94" s="169"/>
      <c r="S94" s="170"/>
      <c r="T94" s="169"/>
      <c r="U94" s="169"/>
      <c r="V94" s="170"/>
      <c r="W94" s="171"/>
      <c r="X94" s="171"/>
    </row>
    <row r="95" spans="2:24" ht="15" customHeight="1">
      <c r="B95" s="171"/>
      <c r="C95" s="171"/>
      <c r="D95" s="166"/>
      <c r="E95" s="167"/>
      <c r="F95" s="166"/>
      <c r="G95" s="169"/>
      <c r="H95" s="167"/>
      <c r="I95" s="166"/>
      <c r="J95" s="166"/>
      <c r="K95" s="168"/>
      <c r="L95" s="162"/>
      <c r="M95" s="169"/>
      <c r="N95" s="167"/>
      <c r="O95" s="168"/>
      <c r="P95" s="171"/>
      <c r="Q95" s="169"/>
      <c r="R95" s="169"/>
      <c r="S95" s="170"/>
      <c r="T95" s="169"/>
      <c r="U95" s="169"/>
      <c r="V95" s="170"/>
      <c r="W95" s="171"/>
      <c r="X95" s="171"/>
    </row>
    <row r="96" spans="2:24" ht="15" customHeight="1">
      <c r="B96" s="171"/>
      <c r="C96" s="171"/>
      <c r="D96" s="166"/>
      <c r="E96" s="167"/>
      <c r="F96" s="166"/>
      <c r="G96" s="169"/>
      <c r="H96" s="167"/>
      <c r="I96" s="166"/>
      <c r="J96" s="166"/>
      <c r="K96" s="168"/>
      <c r="L96" s="162"/>
      <c r="M96" s="169"/>
      <c r="N96" s="167"/>
      <c r="O96" s="168"/>
      <c r="P96" s="171"/>
      <c r="Q96" s="169"/>
      <c r="R96" s="169"/>
      <c r="S96" s="170"/>
      <c r="T96" s="169"/>
      <c r="U96" s="169"/>
      <c r="V96" s="170"/>
      <c r="W96" s="171"/>
      <c r="X96" s="171"/>
    </row>
    <row r="97" spans="2:24" ht="15" customHeight="1">
      <c r="B97" s="171"/>
      <c r="C97" s="171"/>
      <c r="D97" s="166"/>
      <c r="E97" s="167"/>
      <c r="F97" s="166"/>
      <c r="G97" s="169"/>
      <c r="H97" s="167"/>
      <c r="I97" s="166"/>
      <c r="J97" s="166"/>
      <c r="K97" s="168"/>
      <c r="L97" s="162"/>
      <c r="M97" s="169"/>
      <c r="N97" s="167"/>
      <c r="O97" s="168"/>
      <c r="P97" s="171"/>
      <c r="Q97" s="169"/>
      <c r="R97" s="169"/>
      <c r="S97" s="170"/>
      <c r="T97" s="169"/>
      <c r="U97" s="169"/>
      <c r="V97" s="170"/>
      <c r="W97" s="171"/>
      <c r="X97" s="171"/>
    </row>
    <row r="98" spans="2:24" ht="15" customHeight="1">
      <c r="B98" s="171"/>
      <c r="C98" s="171"/>
      <c r="D98" s="166"/>
      <c r="E98" s="167"/>
      <c r="F98" s="166"/>
      <c r="G98" s="169"/>
      <c r="H98" s="167"/>
      <c r="I98" s="166"/>
      <c r="J98" s="166"/>
      <c r="K98" s="168"/>
      <c r="L98" s="162"/>
      <c r="M98" s="169"/>
      <c r="N98" s="167"/>
      <c r="O98" s="168"/>
      <c r="P98" s="171"/>
      <c r="Q98" s="169"/>
      <c r="R98" s="169"/>
      <c r="S98" s="170"/>
      <c r="T98" s="169"/>
      <c r="U98" s="169"/>
      <c r="V98" s="170"/>
      <c r="W98" s="171"/>
      <c r="X98" s="171"/>
    </row>
    <row r="99" spans="2:24" ht="15" customHeight="1">
      <c r="B99" s="171"/>
      <c r="C99" s="171"/>
      <c r="D99" s="166"/>
      <c r="E99" s="167"/>
      <c r="F99" s="166"/>
      <c r="G99" s="169"/>
      <c r="H99" s="167"/>
      <c r="I99" s="166"/>
      <c r="J99" s="166"/>
      <c r="K99" s="168"/>
      <c r="L99" s="162"/>
      <c r="M99" s="169"/>
      <c r="N99" s="167"/>
      <c r="O99" s="168"/>
      <c r="P99" s="171"/>
      <c r="Q99" s="169"/>
      <c r="R99" s="169"/>
      <c r="S99" s="170"/>
      <c r="T99" s="169"/>
      <c r="U99" s="169"/>
      <c r="V99" s="170"/>
      <c r="W99" s="171"/>
      <c r="X99" s="171"/>
    </row>
    <row r="100" spans="2:24" ht="15" customHeight="1">
      <c r="B100" s="171"/>
      <c r="C100" s="171"/>
      <c r="D100" s="166"/>
      <c r="E100" s="167"/>
      <c r="F100" s="166"/>
      <c r="G100" s="169"/>
      <c r="H100" s="167"/>
      <c r="I100" s="166"/>
      <c r="J100" s="166"/>
      <c r="K100" s="168"/>
      <c r="L100" s="162"/>
      <c r="M100" s="169"/>
      <c r="N100" s="167"/>
      <c r="O100" s="168"/>
      <c r="P100" s="171"/>
      <c r="Q100" s="169"/>
      <c r="R100" s="169"/>
      <c r="S100" s="170"/>
      <c r="T100" s="169"/>
      <c r="U100" s="169"/>
      <c r="V100" s="170"/>
      <c r="W100" s="171"/>
      <c r="X100" s="171"/>
    </row>
  </sheetData>
  <mergeCells count="78">
    <mergeCell ref="M5:P5"/>
    <mergeCell ref="I5:L5"/>
    <mergeCell ref="I8:L8"/>
    <mergeCell ref="I11:J11"/>
    <mergeCell ref="Q25:R25"/>
    <mergeCell ref="I7:P7"/>
    <mergeCell ref="O8:P8"/>
    <mergeCell ref="F8:G8"/>
    <mergeCell ref="O13:P13"/>
    <mergeCell ref="E13:F13"/>
    <mergeCell ref="M8:N8"/>
    <mergeCell ref="L13:N13"/>
    <mergeCell ref="B16:D16"/>
    <mergeCell ref="G21:I21"/>
    <mergeCell ref="L19:P19"/>
    <mergeCell ref="E21:F21"/>
    <mergeCell ref="O9:P9"/>
    <mergeCell ref="L17:N17"/>
    <mergeCell ref="L16:N16"/>
    <mergeCell ref="L14:N14"/>
    <mergeCell ref="O17:P17"/>
    <mergeCell ref="J17:K17"/>
    <mergeCell ref="E14:F14"/>
    <mergeCell ref="O14:P14"/>
    <mergeCell ref="G16:I16"/>
    <mergeCell ref="J16:K16"/>
    <mergeCell ref="E16:F16"/>
    <mergeCell ref="O16:P16"/>
    <mergeCell ref="J13:K13"/>
    <mergeCell ref="J14:K14"/>
    <mergeCell ref="B14:D14"/>
    <mergeCell ref="B13:D13"/>
    <mergeCell ref="G14:I14"/>
    <mergeCell ref="G13:I13"/>
    <mergeCell ref="A27:B27"/>
    <mergeCell ref="E20:F20"/>
    <mergeCell ref="A25:B25"/>
    <mergeCell ref="F10:G10"/>
    <mergeCell ref="D10:E10"/>
    <mergeCell ref="F11:G11"/>
    <mergeCell ref="D11:E11"/>
    <mergeCell ref="B11:C11"/>
    <mergeCell ref="E17:F17"/>
    <mergeCell ref="G17:I17"/>
    <mergeCell ref="B20:D20"/>
    <mergeCell ref="B19:F19"/>
    <mergeCell ref="G19:K19"/>
    <mergeCell ref="J20:K20"/>
    <mergeCell ref="G20:I20"/>
    <mergeCell ref="B17:D17"/>
    <mergeCell ref="B1:P2"/>
    <mergeCell ref="M4:P4"/>
    <mergeCell ref="G22:I22"/>
    <mergeCell ref="J22:K22"/>
    <mergeCell ref="B21:D21"/>
    <mergeCell ref="J21:K21"/>
    <mergeCell ref="B22:D22"/>
    <mergeCell ref="E22:F22"/>
    <mergeCell ref="K25:L25"/>
    <mergeCell ref="I25:J25"/>
    <mergeCell ref="M11:N11"/>
    <mergeCell ref="O10:P11"/>
    <mergeCell ref="I9:L9"/>
    <mergeCell ref="I4:L4"/>
    <mergeCell ref="K11:L11"/>
    <mergeCell ref="K10:L10"/>
    <mergeCell ref="M9:N9"/>
    <mergeCell ref="M10:N10"/>
    <mergeCell ref="I10:J10"/>
    <mergeCell ref="B8:E8"/>
    <mergeCell ref="F9:G9"/>
    <mergeCell ref="B9:E9"/>
    <mergeCell ref="B10:C10"/>
    <mergeCell ref="B5:C5"/>
    <mergeCell ref="D5:E5"/>
    <mergeCell ref="B4:D4"/>
    <mergeCell ref="E4:G4"/>
    <mergeCell ref="B7:G7"/>
  </mergeCells>
  <pageMargins left="0.511811024" right="0.511811024" top="0.78740157499999996" bottom="0.78740157499999996" header="0.31496062000000002" footer="0.31496062000000002"/>
  <ignoredErrors>
    <ignoredError sqref="M27 P2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Y100"/>
  <sheetViews>
    <sheetView workbookViewId="0">
      <selection activeCell="E15" sqref="E15"/>
    </sheetView>
  </sheetViews>
  <sheetFormatPr defaultColWidth="14.42578125" defaultRowHeight="12.75" customHeight="1"/>
  <cols>
    <col min="1" max="1" width="9.28515625" style="3" customWidth="1"/>
    <col min="2" max="2" width="4.85546875" style="3" customWidth="1"/>
    <col min="3" max="3" width="11" style="3" customWidth="1"/>
    <col min="4" max="4" width="8.5703125" style="3" customWidth="1"/>
    <col min="5" max="5" width="8.28515625" style="3" customWidth="1"/>
    <col min="6" max="6" width="9.42578125" style="3" customWidth="1"/>
    <col min="7" max="7" width="9.85546875" style="3" customWidth="1"/>
    <col min="8" max="8" width="8.85546875" style="3" customWidth="1"/>
    <col min="9" max="9" width="10.5703125" style="3" customWidth="1"/>
    <col min="10" max="10" width="6.85546875" style="3" customWidth="1"/>
    <col min="11" max="11" width="10.42578125" style="3" customWidth="1"/>
    <col min="12" max="12" width="7.42578125" style="3" customWidth="1"/>
    <col min="13" max="13" width="8.5703125" style="3" customWidth="1"/>
    <col min="14" max="14" width="16.7109375" style="3" bestFit="1" customWidth="1"/>
    <col min="15" max="15" width="12" style="3" customWidth="1"/>
    <col min="16" max="16" width="10.140625" style="3" customWidth="1"/>
    <col min="17" max="17" width="9.5703125" style="3" customWidth="1"/>
    <col min="18" max="18" width="11.85546875" style="3" customWidth="1"/>
    <col min="19" max="19" width="10.140625" style="3" customWidth="1"/>
    <col min="20" max="20" width="10.7109375" style="3" customWidth="1"/>
    <col min="21" max="21" width="8.140625" style="3" customWidth="1"/>
    <col min="22" max="22" width="6.28515625" style="3" customWidth="1"/>
    <col min="23" max="23" width="17.28515625" style="3" customWidth="1"/>
    <col min="24" max="24" width="8.42578125" style="3" customWidth="1"/>
    <col min="25" max="25" width="24.140625" style="3" customWidth="1"/>
    <col min="26" max="16384" width="14.42578125" style="3"/>
  </cols>
  <sheetData>
    <row r="1" spans="1:25" ht="15" customHeight="1">
      <c r="A1" s="29"/>
      <c r="B1" s="30" t="s">
        <v>57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  <c r="R1" s="33"/>
      <c r="S1" s="34"/>
      <c r="T1" s="34"/>
      <c r="U1" s="34"/>
      <c r="V1" s="34"/>
      <c r="W1" s="34"/>
      <c r="X1" s="34"/>
      <c r="Y1" s="34"/>
    </row>
    <row r="2" spans="1:25" ht="15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8"/>
      <c r="S2" s="39"/>
      <c r="T2" s="39"/>
      <c r="U2" s="39"/>
      <c r="V2" s="39"/>
      <c r="W2" s="40"/>
      <c r="X2" s="41"/>
      <c r="Y2" s="34"/>
    </row>
    <row r="3" spans="1:25" ht="18.75" customHeight="1">
      <c r="A3" s="35"/>
      <c r="B3" s="42"/>
      <c r="C3" s="42"/>
      <c r="D3" s="42"/>
      <c r="E3" s="42"/>
      <c r="F3" s="42"/>
      <c r="G3" s="42"/>
      <c r="H3" s="43"/>
      <c r="I3" s="42"/>
      <c r="J3" s="42"/>
      <c r="K3" s="42"/>
      <c r="L3" s="42"/>
      <c r="M3" s="42"/>
      <c r="N3" s="43"/>
      <c r="O3" s="44"/>
      <c r="P3" s="45"/>
      <c r="Q3" s="37"/>
      <c r="R3" s="38"/>
      <c r="S3" s="46"/>
      <c r="T3" s="46"/>
      <c r="U3" s="34"/>
      <c r="V3" s="34"/>
      <c r="W3" s="34"/>
      <c r="X3" s="41"/>
      <c r="Y3" s="34"/>
    </row>
    <row r="4" spans="1:25" ht="54" customHeight="1">
      <c r="A4" s="35"/>
      <c r="B4" s="47" t="s">
        <v>18</v>
      </c>
      <c r="C4" s="48"/>
      <c r="D4" s="48"/>
      <c r="E4" s="179">
        <v>42491</v>
      </c>
      <c r="F4" s="48"/>
      <c r="G4" s="48"/>
      <c r="H4" s="49"/>
      <c r="I4" s="50" t="s">
        <v>19</v>
      </c>
      <c r="J4" s="48"/>
      <c r="K4" s="48"/>
      <c r="L4" s="48"/>
      <c r="M4" s="51">
        <f>Geral!N9</f>
        <v>22500</v>
      </c>
      <c r="N4" s="48"/>
      <c r="O4" s="48"/>
      <c r="P4" s="48"/>
      <c r="Q4" s="52"/>
      <c r="R4" s="33"/>
      <c r="S4" s="34"/>
      <c r="T4" s="34"/>
      <c r="U4" s="34"/>
      <c r="V4" s="34"/>
      <c r="W4" s="34"/>
      <c r="X4" s="41"/>
      <c r="Y4" s="34"/>
    </row>
    <row r="5" spans="1:25" ht="30" customHeight="1">
      <c r="A5" s="35"/>
      <c r="B5" s="53" t="s">
        <v>20</v>
      </c>
      <c r="C5" s="48"/>
      <c r="D5" s="54">
        <v>30</v>
      </c>
      <c r="E5" s="55"/>
      <c r="F5" s="56" t="s">
        <v>21</v>
      </c>
      <c r="G5" s="56">
        <v>31</v>
      </c>
      <c r="H5" s="57"/>
      <c r="I5" s="58" t="s">
        <v>22</v>
      </c>
      <c r="J5" s="48"/>
      <c r="K5" s="48"/>
      <c r="L5" s="48"/>
      <c r="M5" s="59">
        <f>I9/((M4/G5)*D5)</f>
        <v>3.3555791555555565</v>
      </c>
      <c r="N5" s="48"/>
      <c r="O5" s="48"/>
      <c r="P5" s="48"/>
      <c r="Q5" s="60"/>
      <c r="R5" s="33"/>
      <c r="S5" s="34"/>
      <c r="T5" s="34"/>
      <c r="U5" s="34"/>
      <c r="V5" s="34"/>
      <c r="W5" s="34"/>
      <c r="X5" s="41"/>
      <c r="Y5" s="34"/>
    </row>
    <row r="6" spans="1:25" ht="16.5" customHeight="1">
      <c r="A6" s="35"/>
      <c r="B6" s="61"/>
      <c r="C6" s="49"/>
      <c r="D6" s="49"/>
      <c r="E6" s="49"/>
      <c r="F6" s="49"/>
      <c r="G6" s="49"/>
      <c r="H6" s="49"/>
      <c r="I6" s="61"/>
      <c r="J6" s="49"/>
      <c r="K6" s="49"/>
      <c r="L6" s="49"/>
      <c r="M6" s="49"/>
      <c r="N6" s="49"/>
      <c r="O6" s="49"/>
      <c r="P6" s="49"/>
      <c r="Q6" s="60"/>
      <c r="R6" s="33"/>
      <c r="S6" s="40"/>
      <c r="T6" s="34"/>
      <c r="U6" s="34"/>
      <c r="V6" s="34"/>
      <c r="W6" s="34"/>
      <c r="X6" s="41"/>
      <c r="Y6" s="34"/>
    </row>
    <row r="7" spans="1:25" ht="30.75" customHeight="1">
      <c r="A7" s="35"/>
      <c r="B7" s="62" t="s">
        <v>10</v>
      </c>
      <c r="C7" s="48"/>
      <c r="D7" s="48"/>
      <c r="E7" s="48"/>
      <c r="F7" s="48"/>
      <c r="G7" s="48"/>
      <c r="H7" s="49"/>
      <c r="I7" s="63" t="s">
        <v>23</v>
      </c>
      <c r="J7" s="48"/>
      <c r="K7" s="48"/>
      <c r="L7" s="48"/>
      <c r="M7" s="48"/>
      <c r="N7" s="48"/>
      <c r="O7" s="48"/>
      <c r="P7" s="48"/>
      <c r="Q7" s="60"/>
      <c r="R7" s="33"/>
      <c r="S7" s="64"/>
      <c r="T7" s="34"/>
      <c r="V7" s="34"/>
      <c r="W7" s="34"/>
      <c r="X7" s="65"/>
      <c r="Y7" s="66"/>
    </row>
    <row r="8" spans="1:25" ht="31.5">
      <c r="A8" s="35"/>
      <c r="B8" s="67" t="s">
        <v>17</v>
      </c>
      <c r="C8" s="48"/>
      <c r="D8" s="48"/>
      <c r="E8" s="48"/>
      <c r="F8" s="67" t="s">
        <v>24</v>
      </c>
      <c r="G8" s="48"/>
      <c r="H8" s="68"/>
      <c r="I8" s="69" t="s">
        <v>17</v>
      </c>
      <c r="J8" s="48"/>
      <c r="K8" s="48"/>
      <c r="L8" s="48"/>
      <c r="M8" s="69" t="s">
        <v>24</v>
      </c>
      <c r="N8" s="48"/>
      <c r="O8" s="69" t="s">
        <v>16</v>
      </c>
      <c r="P8" s="48"/>
      <c r="Q8" s="52"/>
      <c r="R8" s="33"/>
      <c r="S8" s="70"/>
      <c r="T8" s="70"/>
      <c r="V8" s="71"/>
      <c r="W8" s="34"/>
      <c r="X8" s="41"/>
      <c r="Y8" s="34"/>
    </row>
    <row r="9" spans="1:25" ht="46.5">
      <c r="A9" s="35"/>
      <c r="B9" s="72">
        <f>I27</f>
        <v>101151.82999999999</v>
      </c>
      <c r="C9" s="48"/>
      <c r="D9" s="48"/>
      <c r="E9" s="48"/>
      <c r="F9" s="73">
        <f>J27</f>
        <v>921</v>
      </c>
      <c r="G9" s="48"/>
      <c r="H9" s="74"/>
      <c r="I9" s="75">
        <f>K27</f>
        <v>73065.030000000013</v>
      </c>
      <c r="J9" s="48"/>
      <c r="K9" s="48"/>
      <c r="L9" s="48"/>
      <c r="M9" s="76">
        <f>L27</f>
        <v>682</v>
      </c>
      <c r="N9" s="48"/>
      <c r="O9" s="77">
        <f>I9/B9</f>
        <v>0.72233028310016756</v>
      </c>
      <c r="P9" s="48"/>
      <c r="Q9" s="78"/>
      <c r="R9" s="33"/>
      <c r="S9" s="70"/>
      <c r="T9" s="70"/>
      <c r="V9" s="34"/>
      <c r="W9" s="34"/>
      <c r="X9" s="79"/>
      <c r="Y9" s="34"/>
    </row>
    <row r="10" spans="1:25" ht="24.75" customHeight="1">
      <c r="A10" s="35"/>
      <c r="B10" s="80" t="s">
        <v>25</v>
      </c>
      <c r="C10" s="48"/>
      <c r="D10" s="81">
        <f>M4/O10</f>
        <v>30000</v>
      </c>
      <c r="E10" s="48"/>
      <c r="F10" s="82">
        <f>D10/J13</f>
        <v>280.02452062224563</v>
      </c>
      <c r="G10" s="48"/>
      <c r="H10" s="83"/>
      <c r="I10" s="84" t="s">
        <v>26</v>
      </c>
      <c r="J10" s="48"/>
      <c r="K10" s="85">
        <f>M4</f>
        <v>22500</v>
      </c>
      <c r="L10" s="48"/>
      <c r="M10" s="86">
        <f>M4/J13</f>
        <v>210.01839046668422</v>
      </c>
      <c r="N10" s="48"/>
      <c r="O10" s="87">
        <v>0.75</v>
      </c>
      <c r="P10" s="48"/>
      <c r="Q10" s="88"/>
      <c r="R10" s="33"/>
      <c r="S10" s="34"/>
      <c r="T10" s="34"/>
      <c r="U10" s="34"/>
      <c r="V10" s="34"/>
      <c r="W10" s="34"/>
      <c r="X10" s="89"/>
      <c r="Y10" s="90"/>
    </row>
    <row r="11" spans="1:25" ht="24.75" customHeight="1">
      <c r="A11" s="35"/>
      <c r="B11" s="91" t="s">
        <v>27</v>
      </c>
      <c r="C11" s="48"/>
      <c r="D11" s="92">
        <f>(D10/G5)*D5</f>
        <v>29032.258064516129</v>
      </c>
      <c r="E11" s="48"/>
      <c r="F11" s="93">
        <f>(F10/G5)*D5</f>
        <v>270.99147156991512</v>
      </c>
      <c r="G11" s="48"/>
      <c r="H11" s="94"/>
      <c r="I11" s="95" t="s">
        <v>27</v>
      </c>
      <c r="J11" s="48"/>
      <c r="K11" s="96">
        <f>(K10/G5)*D5</f>
        <v>21774.193548387095</v>
      </c>
      <c r="L11" s="48"/>
      <c r="M11" s="97">
        <f>(M10/G5)*D5</f>
        <v>203.24360367743634</v>
      </c>
      <c r="N11" s="48"/>
      <c r="O11" s="48"/>
      <c r="P11" s="48"/>
      <c r="Q11" s="60"/>
      <c r="R11" s="33"/>
      <c r="T11" s="34"/>
      <c r="U11" s="34"/>
      <c r="V11" s="34"/>
      <c r="X11" s="34"/>
      <c r="Y11" s="34"/>
    </row>
    <row r="12" spans="1:25" ht="15" customHeight="1">
      <c r="A12" s="35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9"/>
      <c r="M12" s="98"/>
      <c r="N12" s="98"/>
      <c r="O12" s="98"/>
      <c r="P12" s="98"/>
      <c r="Q12" s="60"/>
      <c r="R12" s="33"/>
      <c r="T12" s="70"/>
      <c r="U12" s="70"/>
      <c r="V12" s="70"/>
      <c r="X12" s="64"/>
      <c r="Y12" s="34"/>
    </row>
    <row r="13" spans="1:25" ht="33.75" customHeight="1">
      <c r="A13" s="35"/>
      <c r="B13" s="84" t="s">
        <v>28</v>
      </c>
      <c r="C13" s="48"/>
      <c r="D13" s="48"/>
      <c r="E13" s="100">
        <f>F27</f>
        <v>25248</v>
      </c>
      <c r="F13" s="48"/>
      <c r="G13" s="101" t="s">
        <v>29</v>
      </c>
      <c r="H13" s="48"/>
      <c r="I13" s="48"/>
      <c r="J13" s="102">
        <f>H27</f>
        <v>107.1334750733138</v>
      </c>
      <c r="K13" s="48"/>
      <c r="L13" s="85" t="s">
        <v>30</v>
      </c>
      <c r="M13" s="48"/>
      <c r="N13" s="48"/>
      <c r="O13" s="77">
        <f>G27</f>
        <v>3.6478136882129281E-2</v>
      </c>
      <c r="P13" s="48"/>
      <c r="Q13" s="103"/>
      <c r="R13" s="33"/>
      <c r="T13" s="70"/>
      <c r="U13" s="34"/>
      <c r="X13" s="104"/>
    </row>
    <row r="14" spans="1:25" ht="18.75">
      <c r="A14" s="35"/>
      <c r="B14" s="105" t="s">
        <v>25</v>
      </c>
      <c r="C14" s="48"/>
      <c r="D14" s="48"/>
      <c r="E14" s="106">
        <f>Geral!H9</f>
        <v>9429.280981965323</v>
      </c>
      <c r="F14" s="48"/>
      <c r="G14" s="107" t="s">
        <v>25</v>
      </c>
      <c r="H14" s="48"/>
      <c r="I14" s="48"/>
      <c r="J14" s="108">
        <f>Geral!L9</f>
        <v>136.35337499999997</v>
      </c>
      <c r="K14" s="48"/>
      <c r="L14" s="105" t="s">
        <v>25</v>
      </c>
      <c r="M14" s="48"/>
      <c r="N14" s="48"/>
      <c r="O14" s="109">
        <f>Geral!I9</f>
        <v>3.5000000000000003E-2</v>
      </c>
      <c r="P14" s="48"/>
      <c r="Q14" s="110"/>
      <c r="R14" s="33"/>
      <c r="S14" s="34"/>
      <c r="T14" s="34"/>
      <c r="U14" s="34"/>
      <c r="V14" s="111"/>
      <c r="X14" s="112"/>
      <c r="Y14" s="90"/>
    </row>
    <row r="15" spans="1:25" ht="17.25" customHeight="1">
      <c r="A15" s="35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4"/>
      <c r="M15" s="113"/>
      <c r="N15" s="115"/>
      <c r="O15" s="113"/>
      <c r="P15" s="113"/>
      <c r="Q15" s="116"/>
      <c r="R15" s="117"/>
      <c r="S15" s="118"/>
      <c r="T15" s="118"/>
      <c r="U15" s="118"/>
      <c r="V15" s="118"/>
      <c r="W15" s="119"/>
      <c r="X15" s="120"/>
      <c r="Y15" s="34"/>
    </row>
    <row r="16" spans="1:25" ht="27.75" customHeight="1">
      <c r="A16" s="35"/>
      <c r="B16" s="107" t="s">
        <v>31</v>
      </c>
      <c r="C16" s="48"/>
      <c r="D16" s="48"/>
      <c r="E16" s="121">
        <f>J27/D5</f>
        <v>30.7</v>
      </c>
      <c r="F16" s="48"/>
      <c r="G16" s="122" t="s">
        <v>32</v>
      </c>
      <c r="H16" s="48"/>
      <c r="I16" s="48"/>
      <c r="J16" s="123">
        <f>(I9-Março!I9)/Março!I9</f>
        <v>2.2070216957448031E-2</v>
      </c>
      <c r="K16" s="48"/>
      <c r="L16" s="108" t="s">
        <v>33</v>
      </c>
      <c r="M16" s="48"/>
      <c r="N16" s="48"/>
      <c r="O16" s="124"/>
      <c r="P16" s="48"/>
      <c r="Q16" s="125"/>
      <c r="R16" s="126"/>
      <c r="S16" s="127"/>
      <c r="T16" s="127"/>
      <c r="U16" s="127"/>
      <c r="V16" s="127"/>
      <c r="W16" s="120"/>
      <c r="X16" s="120"/>
      <c r="Y16" s="34"/>
    </row>
    <row r="17" spans="1:25" ht="22.5" customHeight="1">
      <c r="A17" s="35"/>
      <c r="B17" s="108" t="s">
        <v>26</v>
      </c>
      <c r="C17" s="48"/>
      <c r="D17" s="48"/>
      <c r="E17" s="128">
        <f>F10/G5</f>
        <v>9.0330490523305045</v>
      </c>
      <c r="F17" s="48"/>
      <c r="G17" s="122" t="s">
        <v>26</v>
      </c>
      <c r="H17" s="48"/>
      <c r="I17" s="48"/>
      <c r="J17" s="109">
        <f>(Geral!N8-Geral!N7)/Geral!N7</f>
        <v>0.5</v>
      </c>
      <c r="K17" s="48"/>
      <c r="L17" s="108" t="s">
        <v>26</v>
      </c>
      <c r="M17" s="48"/>
      <c r="N17" s="48"/>
      <c r="O17" s="124"/>
      <c r="P17" s="48"/>
      <c r="Q17" s="125"/>
      <c r="R17" s="126"/>
      <c r="S17" s="127"/>
      <c r="T17" s="127"/>
      <c r="U17" s="127"/>
      <c r="V17" s="127"/>
      <c r="W17" s="120"/>
      <c r="X17" s="120"/>
      <c r="Y17" s="34"/>
    </row>
    <row r="18" spans="1:25" ht="15" customHeight="1">
      <c r="A18" s="35"/>
      <c r="B18" s="49"/>
      <c r="C18" s="49"/>
      <c r="D18" s="49"/>
      <c r="E18" s="49"/>
      <c r="F18" s="49"/>
      <c r="G18" s="49"/>
      <c r="H18" s="49"/>
      <c r="I18" s="113"/>
      <c r="J18" s="129"/>
      <c r="K18" s="129"/>
      <c r="L18" s="130"/>
      <c r="M18" s="113"/>
      <c r="N18" s="115"/>
      <c r="O18" s="113"/>
      <c r="P18" s="113"/>
      <c r="Q18" s="125"/>
      <c r="R18" s="126"/>
      <c r="S18" s="127"/>
      <c r="T18" s="127"/>
      <c r="U18" s="127"/>
      <c r="V18" s="127"/>
      <c r="W18" s="120"/>
      <c r="X18" s="120"/>
      <c r="Y18" s="34"/>
    </row>
    <row r="19" spans="1:25" ht="23.25" customHeight="1">
      <c r="A19" s="35"/>
      <c r="B19" s="131" t="s">
        <v>4</v>
      </c>
      <c r="C19" s="48"/>
      <c r="D19" s="48"/>
      <c r="E19" s="48"/>
      <c r="F19" s="48"/>
      <c r="G19" s="132" t="s">
        <v>34</v>
      </c>
      <c r="H19" s="48"/>
      <c r="I19" s="48"/>
      <c r="J19" s="48"/>
      <c r="K19" s="48"/>
      <c r="L19" s="133" t="s">
        <v>51</v>
      </c>
      <c r="M19" s="48"/>
      <c r="N19" s="48"/>
      <c r="O19" s="48"/>
      <c r="P19" s="48"/>
      <c r="Q19" s="125"/>
      <c r="R19" s="126"/>
      <c r="S19" s="127"/>
      <c r="T19" s="127"/>
      <c r="U19" s="127"/>
      <c r="V19" s="127"/>
      <c r="W19" s="120"/>
      <c r="X19" s="120"/>
      <c r="Y19" s="34"/>
    </row>
    <row r="20" spans="1:25" ht="26.25" customHeight="1">
      <c r="A20" s="35"/>
      <c r="B20" s="105" t="s">
        <v>35</v>
      </c>
      <c r="C20" s="48"/>
      <c r="D20" s="48"/>
      <c r="E20" s="134">
        <f>E27</f>
        <v>6.0229927930553755</v>
      </c>
      <c r="F20" s="48"/>
      <c r="G20" s="108" t="s">
        <v>36</v>
      </c>
      <c r="H20" s="48"/>
      <c r="I20" s="48"/>
      <c r="J20" s="135">
        <f>C27</f>
        <v>7273.54</v>
      </c>
      <c r="K20" s="48"/>
      <c r="L20" s="34"/>
      <c r="M20" s="120"/>
      <c r="N20" s="136"/>
      <c r="O20" s="120"/>
      <c r="P20" s="120"/>
      <c r="Q20" s="125"/>
      <c r="R20" s="126"/>
      <c r="S20" s="127"/>
      <c r="T20" s="127"/>
      <c r="U20" s="127"/>
      <c r="V20" s="127"/>
      <c r="W20" s="120"/>
      <c r="X20" s="120"/>
      <c r="Y20" s="34"/>
    </row>
    <row r="21" spans="1:25" ht="28.5" customHeight="1">
      <c r="A21" s="35"/>
      <c r="B21" s="122" t="s">
        <v>37</v>
      </c>
      <c r="C21" s="48"/>
      <c r="D21" s="48"/>
      <c r="E21" s="134">
        <f>P27</f>
        <v>5.5864578030334302</v>
      </c>
      <c r="F21" s="48"/>
      <c r="G21" s="108" t="s">
        <v>38</v>
      </c>
      <c r="H21" s="48"/>
      <c r="I21" s="48"/>
      <c r="J21" s="137">
        <f>D27</f>
        <v>9.9548853945587906E-2</v>
      </c>
      <c r="K21" s="48"/>
      <c r="M21" s="120"/>
      <c r="N21" s="136"/>
      <c r="O21" s="120"/>
      <c r="P21" s="120"/>
      <c r="Q21" s="125"/>
      <c r="R21" s="126"/>
      <c r="S21" s="127"/>
      <c r="T21" s="127"/>
      <c r="U21" s="127"/>
      <c r="V21" s="127"/>
      <c r="W21" s="120"/>
      <c r="X21" s="120"/>
      <c r="Y21" s="34"/>
    </row>
    <row r="22" spans="1:25" ht="29.25" customHeight="1">
      <c r="A22" s="35"/>
      <c r="B22" s="122" t="s">
        <v>39</v>
      </c>
      <c r="C22" s="48"/>
      <c r="D22" s="48"/>
      <c r="E22" s="134">
        <f>S27</f>
        <v>6.6765273963196901</v>
      </c>
      <c r="F22" s="48"/>
      <c r="G22" s="107" t="s">
        <v>26</v>
      </c>
      <c r="H22" s="48"/>
      <c r="I22" s="48"/>
      <c r="J22" s="137">
        <v>0.08</v>
      </c>
      <c r="K22" s="232"/>
      <c r="M22" s="120"/>
      <c r="N22" s="136"/>
      <c r="O22" s="120"/>
      <c r="P22" s="120"/>
      <c r="Q22" s="125"/>
      <c r="R22" s="126"/>
      <c r="S22" s="127"/>
      <c r="T22" s="127"/>
      <c r="U22" s="127"/>
      <c r="V22" s="127"/>
      <c r="W22" s="120"/>
      <c r="X22" s="120"/>
      <c r="Y22" s="34"/>
    </row>
    <row r="23" spans="1:25" ht="36" customHeight="1">
      <c r="A23" s="138"/>
      <c r="B23" s="139"/>
      <c r="C23" s="139"/>
      <c r="D23" s="139"/>
      <c r="E23" s="139"/>
      <c r="F23" s="139"/>
      <c r="G23" s="139"/>
      <c r="H23" s="139"/>
      <c r="I23" s="139"/>
      <c r="J23" s="140"/>
      <c r="K23" s="141"/>
      <c r="L23" s="140"/>
      <c r="M23" s="139"/>
      <c r="N23" s="142"/>
      <c r="O23" s="139"/>
      <c r="P23" s="139"/>
      <c r="Q23" s="143"/>
      <c r="R23" s="126"/>
      <c r="S23" s="127"/>
      <c r="T23" s="127"/>
      <c r="U23" s="127"/>
      <c r="V23" s="127"/>
      <c r="W23" s="120"/>
      <c r="X23" s="120"/>
      <c r="Y23" s="34"/>
    </row>
    <row r="24" spans="1:25" ht="15" customHeight="1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6"/>
      <c r="M24" s="145"/>
      <c r="N24" s="147"/>
      <c r="O24" s="145"/>
      <c r="P24" s="145"/>
      <c r="Q24" s="148"/>
      <c r="R24" s="127"/>
      <c r="S24" s="127"/>
      <c r="T24" s="127"/>
      <c r="U24" s="127"/>
      <c r="V24" s="127"/>
      <c r="W24" s="120"/>
      <c r="X24" s="120"/>
      <c r="Y24" s="34"/>
    </row>
    <row r="25" spans="1:25" ht="31.5" customHeight="1">
      <c r="A25" s="149" t="s">
        <v>40</v>
      </c>
      <c r="B25" s="48"/>
      <c r="C25" s="150" t="s">
        <v>2</v>
      </c>
      <c r="D25" s="150" t="s">
        <v>3</v>
      </c>
      <c r="E25" s="150" t="s">
        <v>4</v>
      </c>
      <c r="F25" s="150" t="s">
        <v>28</v>
      </c>
      <c r="G25" s="151" t="s">
        <v>9</v>
      </c>
      <c r="H25" s="150" t="s">
        <v>41</v>
      </c>
      <c r="I25" s="152" t="s">
        <v>10</v>
      </c>
      <c r="J25" s="48"/>
      <c r="K25" s="153" t="s">
        <v>23</v>
      </c>
      <c r="L25" s="48"/>
      <c r="M25" s="154" t="s">
        <v>42</v>
      </c>
      <c r="N25" s="155" t="s">
        <v>37</v>
      </c>
      <c r="O25" s="155" t="s">
        <v>56</v>
      </c>
      <c r="P25" s="155" t="s">
        <v>4</v>
      </c>
      <c r="Q25" s="156" t="s">
        <v>52</v>
      </c>
      <c r="R25" s="156"/>
      <c r="S25" s="155" t="s">
        <v>4</v>
      </c>
      <c r="T25" s="157" t="s">
        <v>53</v>
      </c>
      <c r="U25" s="157" t="s">
        <v>4</v>
      </c>
      <c r="X25" s="158"/>
      <c r="Y25" s="158"/>
    </row>
    <row r="26" spans="1:25" ht="15" customHeight="1">
      <c r="B26" s="159"/>
      <c r="C26" s="160"/>
      <c r="D26" s="160"/>
      <c r="E26" s="160"/>
      <c r="F26" s="161"/>
      <c r="G26" s="160"/>
      <c r="H26" s="160"/>
      <c r="I26" s="161"/>
      <c r="J26" s="161"/>
      <c r="K26" s="162"/>
      <c r="L26" s="163"/>
      <c r="M26" s="164"/>
      <c r="N26" s="165"/>
      <c r="O26" s="165"/>
      <c r="P26" s="165"/>
      <c r="Q26" s="165"/>
      <c r="R26" s="165"/>
      <c r="S26" s="165"/>
    </row>
    <row r="27" spans="1:25" ht="21.75" customHeight="1">
      <c r="A27" s="221" t="s">
        <v>43</v>
      </c>
      <c r="B27" s="222"/>
      <c r="C27" s="223">
        <f>SUM(C29:C59)</f>
        <v>7273.54</v>
      </c>
      <c r="D27" s="224">
        <f>C27/(K27)</f>
        <v>9.9548853945587906E-2</v>
      </c>
      <c r="E27" s="223">
        <f>(O27+R27)/(N27+Q27)</f>
        <v>6.0229927930553755</v>
      </c>
      <c r="F27" s="225">
        <f>SUM(F29:F59)</f>
        <v>25248</v>
      </c>
      <c r="G27" s="224">
        <f>J27/F27</f>
        <v>3.6478136882129281E-2</v>
      </c>
      <c r="H27" s="223">
        <f>K27/L27</f>
        <v>107.1334750733138</v>
      </c>
      <c r="I27" s="223">
        <f t="shared" ref="I27:L27" si="0">SUM(I29:I59)</f>
        <v>101151.82999999999</v>
      </c>
      <c r="J27" s="226">
        <f t="shared" si="0"/>
        <v>921</v>
      </c>
      <c r="K27" s="227">
        <f t="shared" si="0"/>
        <v>73065.030000000013</v>
      </c>
      <c r="L27" s="225">
        <f t="shared" si="0"/>
        <v>682</v>
      </c>
      <c r="M27" s="228">
        <f>K27/I27</f>
        <v>0.72233028310016756</v>
      </c>
      <c r="N27" s="229">
        <f>SUM(N29:N59)</f>
        <v>4360.7400000000007</v>
      </c>
      <c r="O27" s="229">
        <f>SUM(O29:O59)</f>
        <v>24361.090000000004</v>
      </c>
      <c r="P27" s="230">
        <f>O27/N27</f>
        <v>5.5864578030334302</v>
      </c>
      <c r="Q27" s="229">
        <f>SUM(Q29:Q59)</f>
        <v>2912.8000000000011</v>
      </c>
      <c r="R27" s="229">
        <f>SUM(R29:R59)</f>
        <v>19447.388999999999</v>
      </c>
      <c r="S27" s="230">
        <f>R27/Q27</f>
        <v>6.6765273963196901</v>
      </c>
      <c r="T27" s="231"/>
      <c r="U27" s="231"/>
    </row>
    <row r="28" spans="1:25" ht="15" customHeight="1">
      <c r="B28" s="159"/>
      <c r="C28" s="160"/>
      <c r="D28" s="160"/>
      <c r="E28" s="160"/>
      <c r="F28" s="161"/>
      <c r="G28" s="160"/>
      <c r="H28" s="160"/>
      <c r="I28" s="161"/>
      <c r="J28" s="161"/>
      <c r="K28" s="162"/>
      <c r="L28" s="180"/>
      <c r="M28" s="164"/>
      <c r="N28" s="165"/>
      <c r="O28" s="165"/>
      <c r="P28" s="165"/>
      <c r="Q28" s="165"/>
      <c r="R28" s="165"/>
      <c r="S28" s="165"/>
    </row>
    <row r="29" spans="1:25" ht="15" customHeight="1">
      <c r="A29" s="181" t="s">
        <v>44</v>
      </c>
      <c r="B29" s="182">
        <v>1</v>
      </c>
      <c r="C29" s="205">
        <f>N29+Q29+T29</f>
        <v>159.82999999999998</v>
      </c>
      <c r="D29" s="208">
        <f t="shared" ref="D29:D58" si="1">C29/(K29)</f>
        <v>0.10803193035343736</v>
      </c>
      <c r="E29" s="205">
        <f>(O29+R29)/(N29+Q29)</f>
        <v>6.060877182005882</v>
      </c>
      <c r="F29" s="183">
        <v>484</v>
      </c>
      <c r="G29" s="209">
        <f t="shared" ref="G29:G58" si="2">J29/F29</f>
        <v>3.9256198347107439E-2</v>
      </c>
      <c r="H29" s="205">
        <f t="shared" ref="H29:H58" si="3">K29/L29</f>
        <v>98.63133333333333</v>
      </c>
      <c r="I29" s="184">
        <v>1817.72</v>
      </c>
      <c r="J29" s="183">
        <v>19</v>
      </c>
      <c r="K29" s="185">
        <v>1479.47</v>
      </c>
      <c r="L29" s="186">
        <v>15</v>
      </c>
      <c r="M29" s="212">
        <f t="shared" ref="M29:M58" si="4">K29/I29</f>
        <v>0.81391523446955527</v>
      </c>
      <c r="N29" s="187">
        <v>62.28</v>
      </c>
      <c r="O29" s="187">
        <v>767.89</v>
      </c>
      <c r="P29" s="215">
        <f t="shared" ref="P29:P58" si="5">O29/N29</f>
        <v>12.329640333975593</v>
      </c>
      <c r="Q29" s="187">
        <v>97.55</v>
      </c>
      <c r="R29" s="187">
        <v>200.82</v>
      </c>
      <c r="S29" s="215">
        <f t="shared" ref="S29:S58" si="6">R29/Q29</f>
        <v>2.0586365966171196</v>
      </c>
      <c r="T29" s="218"/>
      <c r="U29" s="218"/>
    </row>
    <row r="30" spans="1:25" ht="15" customHeight="1">
      <c r="A30" s="188" t="s">
        <v>45</v>
      </c>
      <c r="B30" s="189">
        <v>2</v>
      </c>
      <c r="C30" s="206">
        <f>N30+Q30+T30</f>
        <v>246.25</v>
      </c>
      <c r="D30" s="208">
        <f t="shared" si="1"/>
        <v>0.15847835040930855</v>
      </c>
      <c r="E30" s="206">
        <f>(O30+R30)/(N30+Q30)</f>
        <v>3.8492588832487309</v>
      </c>
      <c r="F30" s="190">
        <v>901</v>
      </c>
      <c r="G30" s="210">
        <f t="shared" si="2"/>
        <v>2.8856825749167592E-2</v>
      </c>
      <c r="H30" s="205">
        <f t="shared" si="3"/>
        <v>81.781052631578945</v>
      </c>
      <c r="I30" s="191">
        <v>2033.39</v>
      </c>
      <c r="J30" s="190">
        <v>26</v>
      </c>
      <c r="K30" s="192">
        <v>1553.84</v>
      </c>
      <c r="L30" s="193">
        <v>19</v>
      </c>
      <c r="M30" s="213">
        <f t="shared" si="4"/>
        <v>0.76416231023069836</v>
      </c>
      <c r="N30" s="194">
        <v>131.38999999999999</v>
      </c>
      <c r="O30" s="194">
        <v>638.23</v>
      </c>
      <c r="P30" s="216">
        <f t="shared" si="5"/>
        <v>4.8575234036075807</v>
      </c>
      <c r="Q30" s="194">
        <v>114.86</v>
      </c>
      <c r="R30" s="194">
        <v>309.64999999999998</v>
      </c>
      <c r="S30" s="216">
        <f t="shared" si="6"/>
        <v>2.6958906494863308</v>
      </c>
      <c r="T30" s="219"/>
      <c r="U30" s="219"/>
    </row>
    <row r="31" spans="1:25" ht="15" customHeight="1">
      <c r="A31" s="195" t="s">
        <v>46</v>
      </c>
      <c r="B31" s="196">
        <v>3</v>
      </c>
      <c r="C31" s="207">
        <f>N31+Q31+T31</f>
        <v>218.96</v>
      </c>
      <c r="D31" s="208">
        <f t="shared" si="1"/>
        <v>9.0563915061172839E-2</v>
      </c>
      <c r="E31" s="207">
        <f>(O31+R31)/(N31+Q31)</f>
        <v>7.6183321154548782</v>
      </c>
      <c r="F31" s="197">
        <v>868</v>
      </c>
      <c r="G31" s="211">
        <f t="shared" si="2"/>
        <v>4.9539170506912443E-2</v>
      </c>
      <c r="H31" s="205">
        <f t="shared" si="3"/>
        <v>89.545925925925914</v>
      </c>
      <c r="I31" s="198">
        <v>7365.6</v>
      </c>
      <c r="J31" s="197">
        <v>43</v>
      </c>
      <c r="K31" s="199">
        <v>2417.7399999999998</v>
      </c>
      <c r="L31" s="200">
        <v>27</v>
      </c>
      <c r="M31" s="214">
        <f t="shared" si="4"/>
        <v>0.32824752905398064</v>
      </c>
      <c r="N31" s="201">
        <v>135.08000000000001</v>
      </c>
      <c r="O31" s="201">
        <v>1407.99</v>
      </c>
      <c r="P31" s="217">
        <f t="shared" si="5"/>
        <v>10.423378738525317</v>
      </c>
      <c r="Q31" s="201">
        <v>83.88</v>
      </c>
      <c r="R31" s="201">
        <v>260.12</v>
      </c>
      <c r="S31" s="217">
        <f t="shared" si="6"/>
        <v>3.1010968049594663</v>
      </c>
      <c r="T31" s="220"/>
      <c r="U31" s="220"/>
    </row>
    <row r="32" spans="1:25" ht="15" customHeight="1">
      <c r="A32" s="195" t="s">
        <v>47</v>
      </c>
      <c r="B32" s="196">
        <v>4</v>
      </c>
      <c r="C32" s="207">
        <f>N32+Q32+T32</f>
        <v>220.91</v>
      </c>
      <c r="D32" s="208">
        <f t="shared" si="1"/>
        <v>8.1467604356051521E-2</v>
      </c>
      <c r="E32" s="207">
        <f>(O32+R32)/(N32+Q32)</f>
        <v>6.6517133674347013</v>
      </c>
      <c r="F32" s="197">
        <v>890</v>
      </c>
      <c r="G32" s="211">
        <f t="shared" si="2"/>
        <v>3.2584269662921349E-2</v>
      </c>
      <c r="H32" s="205">
        <f t="shared" si="3"/>
        <v>129.1252380952381</v>
      </c>
      <c r="I32" s="198">
        <v>4203.72</v>
      </c>
      <c r="J32" s="197">
        <v>29</v>
      </c>
      <c r="K32" s="199">
        <v>2711.63</v>
      </c>
      <c r="L32" s="200">
        <v>21</v>
      </c>
      <c r="M32" s="214">
        <f t="shared" si="4"/>
        <v>0.64505485617500691</v>
      </c>
      <c r="N32" s="201">
        <v>123.67</v>
      </c>
      <c r="O32" s="201">
        <v>558.79</v>
      </c>
      <c r="P32" s="217">
        <f t="shared" si="5"/>
        <v>4.5183957305732996</v>
      </c>
      <c r="Q32" s="201">
        <v>97.24</v>
      </c>
      <c r="R32" s="201">
        <v>910.64</v>
      </c>
      <c r="S32" s="217">
        <f t="shared" si="6"/>
        <v>9.3648704236939526</v>
      </c>
      <c r="T32" s="220"/>
      <c r="U32" s="220"/>
    </row>
    <row r="33" spans="1:21" ht="15" customHeight="1">
      <c r="A33" s="195" t="s">
        <v>48</v>
      </c>
      <c r="B33" s="196">
        <v>5</v>
      </c>
      <c r="C33" s="207">
        <f>N33+Q33+T33</f>
        <v>205.26999999999998</v>
      </c>
      <c r="D33" s="208">
        <f t="shared" si="1"/>
        <v>6.4359462349071778E-2</v>
      </c>
      <c r="E33" s="207">
        <f>(O33+R33)/(N33+Q33)</f>
        <v>9.6149461684610529</v>
      </c>
      <c r="F33" s="202">
        <v>755</v>
      </c>
      <c r="G33" s="211">
        <f t="shared" si="2"/>
        <v>4.900662251655629E-2</v>
      </c>
      <c r="H33" s="205">
        <f t="shared" si="3"/>
        <v>109.98034482758621</v>
      </c>
      <c r="I33" s="198">
        <v>4107.3599999999997</v>
      </c>
      <c r="J33" s="197">
        <v>37</v>
      </c>
      <c r="K33" s="199">
        <v>3189.43</v>
      </c>
      <c r="L33" s="200">
        <v>29</v>
      </c>
      <c r="M33" s="214">
        <f t="shared" si="4"/>
        <v>0.77651581551166693</v>
      </c>
      <c r="N33" s="201">
        <v>107.17</v>
      </c>
      <c r="O33" s="201">
        <v>1190.95</v>
      </c>
      <c r="P33" s="217">
        <f t="shared" si="5"/>
        <v>11.112718111411777</v>
      </c>
      <c r="Q33" s="201">
        <v>98.1</v>
      </c>
      <c r="R33" s="201">
        <v>782.71</v>
      </c>
      <c r="S33" s="217">
        <f t="shared" si="6"/>
        <v>7.9786952089704393</v>
      </c>
      <c r="T33" s="220"/>
      <c r="U33" s="220"/>
    </row>
    <row r="34" spans="1:21" ht="15" customHeight="1">
      <c r="A34" s="195" t="s">
        <v>49</v>
      </c>
      <c r="B34" s="196">
        <v>6</v>
      </c>
      <c r="C34" s="207">
        <f>N34+Q34+T34</f>
        <v>144.66</v>
      </c>
      <c r="D34" s="208">
        <f t="shared" si="1"/>
        <v>0.17839877663772691</v>
      </c>
      <c r="E34" s="207">
        <f>(O34+R34)/(N34+Q34)</f>
        <v>2.1582330982994606</v>
      </c>
      <c r="F34" s="202">
        <v>455</v>
      </c>
      <c r="G34" s="211">
        <f t="shared" si="2"/>
        <v>2.6373626373626374E-2</v>
      </c>
      <c r="H34" s="205">
        <f t="shared" si="3"/>
        <v>90.097777777777779</v>
      </c>
      <c r="I34" s="203">
        <v>1110.55</v>
      </c>
      <c r="J34" s="197">
        <v>12</v>
      </c>
      <c r="K34" s="199">
        <v>810.88</v>
      </c>
      <c r="L34" s="200">
        <v>9</v>
      </c>
      <c r="M34" s="214">
        <f t="shared" si="4"/>
        <v>0.73016073116924052</v>
      </c>
      <c r="N34" s="201">
        <v>76.84</v>
      </c>
      <c r="O34" s="201">
        <v>222.66</v>
      </c>
      <c r="P34" s="217">
        <f t="shared" si="5"/>
        <v>2.8977095262883914</v>
      </c>
      <c r="Q34" s="201">
        <v>67.819999999999993</v>
      </c>
      <c r="R34" s="201">
        <v>89.55</v>
      </c>
      <c r="S34" s="217">
        <f t="shared" si="6"/>
        <v>1.3204069595989385</v>
      </c>
      <c r="T34" s="220"/>
      <c r="U34" s="220"/>
    </row>
    <row r="35" spans="1:21" ht="15" customHeight="1">
      <c r="A35" s="181" t="s">
        <v>50</v>
      </c>
      <c r="B35" s="182">
        <v>7</v>
      </c>
      <c r="C35" s="205">
        <f>N35+Q35+T35</f>
        <v>162.77000000000001</v>
      </c>
      <c r="D35" s="208">
        <f t="shared" si="1"/>
        <v>0.15612979962207324</v>
      </c>
      <c r="E35" s="205">
        <f>(O35+R35)/(N35+Q35)</f>
        <v>2.8264422190821401</v>
      </c>
      <c r="F35" s="183">
        <v>631</v>
      </c>
      <c r="G35" s="209">
        <f t="shared" si="2"/>
        <v>3.1695721077654518E-2</v>
      </c>
      <c r="H35" s="205">
        <f t="shared" si="3"/>
        <v>69.501999999999995</v>
      </c>
      <c r="I35" s="184">
        <v>1336.3</v>
      </c>
      <c r="J35" s="183">
        <v>20</v>
      </c>
      <c r="K35" s="185">
        <v>1042.53</v>
      </c>
      <c r="L35" s="186">
        <v>15</v>
      </c>
      <c r="M35" s="212">
        <f t="shared" si="4"/>
        <v>0.78016164035022073</v>
      </c>
      <c r="N35" s="187">
        <v>87.93</v>
      </c>
      <c r="O35" s="187">
        <v>343.15</v>
      </c>
      <c r="P35" s="215">
        <f t="shared" si="5"/>
        <v>3.90253610826794</v>
      </c>
      <c r="Q35" s="187">
        <v>74.84</v>
      </c>
      <c r="R35" s="187">
        <v>116.91</v>
      </c>
      <c r="S35" s="217">
        <f t="shared" si="6"/>
        <v>1.5621325494388028</v>
      </c>
      <c r="T35" s="218"/>
      <c r="U35" s="218"/>
    </row>
    <row r="36" spans="1:21" ht="15" customHeight="1">
      <c r="A36" s="181" t="s">
        <v>44</v>
      </c>
      <c r="B36" s="182">
        <v>8</v>
      </c>
      <c r="C36" s="205">
        <f>N36+Q36+T36</f>
        <v>137.75</v>
      </c>
      <c r="D36" s="208">
        <f t="shared" si="1"/>
        <v>0.12785884012771961</v>
      </c>
      <c r="E36" s="205">
        <f>(O36+R36)/(N36+Q36)</f>
        <v>4.4537931034482758</v>
      </c>
      <c r="F36" s="183">
        <v>484</v>
      </c>
      <c r="G36" s="209">
        <f t="shared" si="2"/>
        <v>3.71900826446281E-2</v>
      </c>
      <c r="H36" s="205">
        <f t="shared" si="3"/>
        <v>89.779999999999987</v>
      </c>
      <c r="I36" s="184">
        <v>1571.75</v>
      </c>
      <c r="J36" s="183">
        <v>18</v>
      </c>
      <c r="K36" s="185">
        <v>1077.3599999999999</v>
      </c>
      <c r="L36" s="186">
        <v>12</v>
      </c>
      <c r="M36" s="212">
        <f t="shared" si="4"/>
        <v>0.68545252107523458</v>
      </c>
      <c r="N36" s="187">
        <v>75.38</v>
      </c>
      <c r="O36" s="187">
        <v>403.8</v>
      </c>
      <c r="P36" s="215">
        <f t="shared" si="5"/>
        <v>5.3568585831785622</v>
      </c>
      <c r="Q36" s="187">
        <v>62.37</v>
      </c>
      <c r="R36" s="187">
        <v>209.71</v>
      </c>
      <c r="S36" s="215">
        <f t="shared" si="6"/>
        <v>3.3623536956870295</v>
      </c>
      <c r="T36" s="218"/>
      <c r="U36" s="218"/>
    </row>
    <row r="37" spans="1:21" ht="15" customHeight="1">
      <c r="A37" s="195" t="s">
        <v>45</v>
      </c>
      <c r="B37" s="196">
        <v>9</v>
      </c>
      <c r="C37" s="207">
        <f>N37+Q37+T37</f>
        <v>268.60000000000002</v>
      </c>
      <c r="D37" s="208">
        <f t="shared" si="1"/>
        <v>8.5046021739612274E-2</v>
      </c>
      <c r="E37" s="207">
        <f>(O37+R37)/(N37+Q37)</f>
        <v>6.4262099776619497</v>
      </c>
      <c r="F37" s="197">
        <v>980</v>
      </c>
      <c r="G37" s="211">
        <f t="shared" si="2"/>
        <v>3.9795918367346937E-2</v>
      </c>
      <c r="H37" s="205">
        <f t="shared" si="3"/>
        <v>108.90655172413793</v>
      </c>
      <c r="I37" s="198">
        <v>4168.12</v>
      </c>
      <c r="J37" s="197">
        <v>39</v>
      </c>
      <c r="K37" s="199">
        <v>3158.29</v>
      </c>
      <c r="L37" s="200">
        <v>29</v>
      </c>
      <c r="M37" s="214">
        <f t="shared" si="4"/>
        <v>0.75772530541347183</v>
      </c>
      <c r="N37" s="201">
        <v>164.49</v>
      </c>
      <c r="O37" s="201">
        <v>1078.57</v>
      </c>
      <c r="P37" s="217">
        <f t="shared" si="5"/>
        <v>6.5570551401300987</v>
      </c>
      <c r="Q37" s="201">
        <v>104.11</v>
      </c>
      <c r="R37" s="201">
        <v>647.51</v>
      </c>
      <c r="S37" s="217">
        <f t="shared" si="6"/>
        <v>6.2194793967918551</v>
      </c>
      <c r="T37" s="220"/>
      <c r="U37" s="220"/>
    </row>
    <row r="38" spans="1:21" ht="15" customHeight="1">
      <c r="A38" s="195" t="s">
        <v>46</v>
      </c>
      <c r="B38" s="196">
        <v>10</v>
      </c>
      <c r="C38" s="207">
        <f>N38+Q38+T38</f>
        <v>240.97000000000003</v>
      </c>
      <c r="D38" s="208">
        <f t="shared" si="1"/>
        <v>0.16516446534198786</v>
      </c>
      <c r="E38" s="207">
        <f>(O38+R38)/(N38+Q38)</f>
        <v>3.9620865667925464</v>
      </c>
      <c r="F38" s="197">
        <v>990</v>
      </c>
      <c r="G38" s="211">
        <f t="shared" si="2"/>
        <v>3.1313131313131314E-2</v>
      </c>
      <c r="H38" s="205">
        <f t="shared" si="3"/>
        <v>72.948499999999996</v>
      </c>
      <c r="I38" s="198">
        <v>2292.14</v>
      </c>
      <c r="J38" s="197">
        <v>31</v>
      </c>
      <c r="K38" s="199">
        <v>1458.97</v>
      </c>
      <c r="L38" s="200">
        <v>20</v>
      </c>
      <c r="M38" s="214">
        <f t="shared" si="4"/>
        <v>0.6365099863010113</v>
      </c>
      <c r="N38" s="201">
        <v>149.61000000000001</v>
      </c>
      <c r="O38" s="201">
        <f t="shared" ref="O38:O40" si="7">N38*4</f>
        <v>598.44000000000005</v>
      </c>
      <c r="P38" s="217">
        <f t="shared" si="5"/>
        <v>4</v>
      </c>
      <c r="Q38" s="201">
        <v>91.36</v>
      </c>
      <c r="R38" s="201">
        <f t="shared" ref="R38:R40" si="8">Q38*3.9</f>
        <v>356.30399999999997</v>
      </c>
      <c r="S38" s="217">
        <f t="shared" si="6"/>
        <v>3.9</v>
      </c>
      <c r="T38" s="220"/>
      <c r="U38" s="220"/>
    </row>
    <row r="39" spans="1:21" ht="15" customHeight="1">
      <c r="A39" s="195" t="s">
        <v>47</v>
      </c>
      <c r="B39" s="196">
        <v>11</v>
      </c>
      <c r="C39" s="207">
        <f>N39+Q39+T39</f>
        <v>278.04000000000002</v>
      </c>
      <c r="D39" s="208">
        <f t="shared" si="1"/>
        <v>9.6226258375325321E-2</v>
      </c>
      <c r="E39" s="207">
        <f>(O39+R39)/(N39+Q39)</f>
        <v>3.9636563084448282</v>
      </c>
      <c r="F39" s="197">
        <v>1040</v>
      </c>
      <c r="G39" s="211">
        <f t="shared" si="2"/>
        <v>3.5576923076923075E-2</v>
      </c>
      <c r="H39" s="205">
        <f t="shared" si="3"/>
        <v>107.0162962962963</v>
      </c>
      <c r="I39" s="198">
        <v>3560.39</v>
      </c>
      <c r="J39" s="197">
        <v>37</v>
      </c>
      <c r="K39" s="199">
        <v>2889.44</v>
      </c>
      <c r="L39" s="200">
        <v>27</v>
      </c>
      <c r="M39" s="214">
        <f t="shared" si="4"/>
        <v>0.81155154351068282</v>
      </c>
      <c r="N39" s="201">
        <v>176.99</v>
      </c>
      <c r="O39" s="201">
        <f t="shared" si="7"/>
        <v>707.96</v>
      </c>
      <c r="P39" s="217">
        <f t="shared" si="5"/>
        <v>4</v>
      </c>
      <c r="Q39" s="201">
        <v>101.05</v>
      </c>
      <c r="R39" s="201">
        <f t="shared" si="8"/>
        <v>394.09499999999997</v>
      </c>
      <c r="S39" s="217">
        <f t="shared" si="6"/>
        <v>3.9</v>
      </c>
      <c r="T39" s="220"/>
      <c r="U39" s="220"/>
    </row>
    <row r="40" spans="1:21" ht="15" customHeight="1">
      <c r="A40" s="195" t="s">
        <v>48</v>
      </c>
      <c r="B40" s="196">
        <v>12</v>
      </c>
      <c r="C40" s="207">
        <f>N40+Q40+T40</f>
        <v>254.95</v>
      </c>
      <c r="D40" s="208">
        <f t="shared" si="1"/>
        <v>7.2398331388134007E-2</v>
      </c>
      <c r="E40" s="207">
        <f>(O40+R40)/(N40+Q40)</f>
        <v>3.9654049813688963</v>
      </c>
      <c r="F40" s="202">
        <v>1044</v>
      </c>
      <c r="G40" s="211">
        <f t="shared" si="2"/>
        <v>4.1187739463601533E-2</v>
      </c>
      <c r="H40" s="205">
        <f t="shared" si="3"/>
        <v>95.1754054054054</v>
      </c>
      <c r="I40" s="198">
        <v>3998.64</v>
      </c>
      <c r="J40" s="197">
        <v>43</v>
      </c>
      <c r="K40" s="199">
        <v>3521.49</v>
      </c>
      <c r="L40" s="200">
        <v>37</v>
      </c>
      <c r="M40" s="214">
        <f t="shared" si="4"/>
        <v>0.88067192845567488</v>
      </c>
      <c r="N40" s="201">
        <v>166.75</v>
      </c>
      <c r="O40" s="201">
        <f t="shared" si="7"/>
        <v>667</v>
      </c>
      <c r="P40" s="217">
        <f t="shared" si="5"/>
        <v>4</v>
      </c>
      <c r="Q40" s="201">
        <v>88.2</v>
      </c>
      <c r="R40" s="201">
        <f t="shared" si="8"/>
        <v>343.98</v>
      </c>
      <c r="S40" s="217">
        <f t="shared" si="6"/>
        <v>3.9</v>
      </c>
      <c r="T40" s="220"/>
      <c r="U40" s="220"/>
    </row>
    <row r="41" spans="1:21" ht="15" customHeight="1">
      <c r="A41" s="195" t="s">
        <v>49</v>
      </c>
      <c r="B41" s="196">
        <v>13</v>
      </c>
      <c r="C41" s="207">
        <f>N41+Q41+T41</f>
        <v>229.86</v>
      </c>
      <c r="D41" s="208">
        <f t="shared" si="1"/>
        <v>0.13939441718870341</v>
      </c>
      <c r="E41" s="207">
        <f>(O41+R41)/(N41+Q41)</f>
        <v>7.6386931175498134</v>
      </c>
      <c r="F41" s="202">
        <v>954</v>
      </c>
      <c r="G41" s="211">
        <f t="shared" si="2"/>
        <v>2.9350104821802937E-2</v>
      </c>
      <c r="H41" s="205">
        <f t="shared" si="3"/>
        <v>74.954090909090908</v>
      </c>
      <c r="I41" s="198">
        <v>2779.05</v>
      </c>
      <c r="J41" s="197">
        <v>28</v>
      </c>
      <c r="K41" s="199">
        <v>1648.99</v>
      </c>
      <c r="L41" s="200">
        <v>22</v>
      </c>
      <c r="M41" s="214">
        <f t="shared" si="4"/>
        <v>0.59336463899534009</v>
      </c>
      <c r="N41" s="201">
        <v>143.4</v>
      </c>
      <c r="O41" s="201">
        <v>1415.15</v>
      </c>
      <c r="P41" s="217">
        <f t="shared" si="5"/>
        <v>9.8685495118549511</v>
      </c>
      <c r="Q41" s="201">
        <v>86.46</v>
      </c>
      <c r="R41" s="201">
        <v>340.68</v>
      </c>
      <c r="S41" s="217">
        <f t="shared" si="6"/>
        <v>3.9403192227619712</v>
      </c>
      <c r="T41" s="220"/>
      <c r="U41" s="220"/>
    </row>
    <row r="42" spans="1:21" ht="15" customHeight="1">
      <c r="A42" s="181" t="s">
        <v>50</v>
      </c>
      <c r="B42" s="182">
        <v>14</v>
      </c>
      <c r="C42" s="205">
        <f>N42+Q42+T42</f>
        <v>160.51</v>
      </c>
      <c r="D42" s="208">
        <f t="shared" si="1"/>
        <v>0.14480189087759815</v>
      </c>
      <c r="E42" s="205">
        <f>(O42+R42)/(N42+Q42)</f>
        <v>6.8644321226091831</v>
      </c>
      <c r="F42" s="183">
        <v>600</v>
      </c>
      <c r="G42" s="209">
        <f t="shared" si="2"/>
        <v>3.3333333333333333E-2</v>
      </c>
      <c r="H42" s="205">
        <f t="shared" si="3"/>
        <v>85.267692307692315</v>
      </c>
      <c r="I42" s="184">
        <v>2120.77</v>
      </c>
      <c r="J42" s="183">
        <v>20</v>
      </c>
      <c r="K42" s="185">
        <v>1108.48</v>
      </c>
      <c r="L42" s="186">
        <v>13</v>
      </c>
      <c r="M42" s="212">
        <f t="shared" si="4"/>
        <v>0.52267808390348791</v>
      </c>
      <c r="N42" s="187">
        <v>87.1</v>
      </c>
      <c r="O42" s="187">
        <v>496.5</v>
      </c>
      <c r="P42" s="215">
        <f t="shared" si="5"/>
        <v>5.7003444316877152</v>
      </c>
      <c r="Q42" s="187">
        <v>73.41</v>
      </c>
      <c r="R42" s="187">
        <v>605.30999999999995</v>
      </c>
      <c r="S42" s="215">
        <f t="shared" si="6"/>
        <v>8.2456068655496519</v>
      </c>
      <c r="T42" s="218"/>
      <c r="U42" s="218"/>
    </row>
    <row r="43" spans="1:21" ht="15" customHeight="1">
      <c r="A43" s="181" t="s">
        <v>44</v>
      </c>
      <c r="B43" s="182">
        <v>15</v>
      </c>
      <c r="C43" s="205">
        <f>N43+Q43+T43</f>
        <v>184.76</v>
      </c>
      <c r="D43" s="208">
        <f t="shared" si="1"/>
        <v>7.8847754187560015E-2</v>
      </c>
      <c r="E43" s="205">
        <f>(O43+R43)/(N43+Q43)</f>
        <v>6.5814570253301587</v>
      </c>
      <c r="F43" s="183">
        <v>580</v>
      </c>
      <c r="G43" s="209">
        <f t="shared" si="2"/>
        <v>3.9655172413793106E-2</v>
      </c>
      <c r="H43" s="205">
        <f t="shared" si="3"/>
        <v>117.16249999999999</v>
      </c>
      <c r="I43" s="184">
        <v>2552.06</v>
      </c>
      <c r="J43" s="183">
        <v>23</v>
      </c>
      <c r="K43" s="185">
        <v>2343.25</v>
      </c>
      <c r="L43" s="186">
        <v>20</v>
      </c>
      <c r="M43" s="212">
        <f t="shared" si="4"/>
        <v>0.91817982335838499</v>
      </c>
      <c r="N43" s="187">
        <v>98.35</v>
      </c>
      <c r="O43" s="187">
        <v>937.47</v>
      </c>
      <c r="P43" s="215">
        <f t="shared" si="5"/>
        <v>9.5319776309100153</v>
      </c>
      <c r="Q43" s="187">
        <v>86.41</v>
      </c>
      <c r="R43" s="187">
        <v>278.52</v>
      </c>
      <c r="S43" s="215">
        <f t="shared" si="6"/>
        <v>3.2232380511514869</v>
      </c>
      <c r="T43" s="218"/>
      <c r="U43" s="218"/>
    </row>
    <row r="44" spans="1:21" ht="15" customHeight="1">
      <c r="A44" s="195" t="s">
        <v>45</v>
      </c>
      <c r="B44" s="196">
        <v>16</v>
      </c>
      <c r="C44" s="207">
        <f>N44+Q44+T44</f>
        <v>286.98</v>
      </c>
      <c r="D44" s="208">
        <f t="shared" si="1"/>
        <v>7.7204102056408666E-2</v>
      </c>
      <c r="E44" s="207">
        <f>(O44+R44)/(N44+Q44)</f>
        <v>7.3523242037772674</v>
      </c>
      <c r="F44" s="197">
        <v>1009</v>
      </c>
      <c r="G44" s="211">
        <f t="shared" si="2"/>
        <v>3.9643211100099107E-2</v>
      </c>
      <c r="H44" s="205">
        <f t="shared" si="3"/>
        <v>109.32823529411765</v>
      </c>
      <c r="I44" s="198">
        <v>4849.13</v>
      </c>
      <c r="J44" s="197">
        <v>40</v>
      </c>
      <c r="K44" s="199">
        <v>3717.16</v>
      </c>
      <c r="L44" s="200">
        <v>34</v>
      </c>
      <c r="M44" s="214">
        <f t="shared" si="4"/>
        <v>0.76656224931070105</v>
      </c>
      <c r="N44" s="201">
        <v>185.75</v>
      </c>
      <c r="O44" s="201">
        <v>1295.18</v>
      </c>
      <c r="P44" s="217">
        <f t="shared" si="5"/>
        <v>6.9727052489905788</v>
      </c>
      <c r="Q44" s="201">
        <v>101.23</v>
      </c>
      <c r="R44" s="201">
        <v>814.79</v>
      </c>
      <c r="S44" s="217">
        <f t="shared" si="6"/>
        <v>8.048898547861306</v>
      </c>
      <c r="T44" s="220"/>
      <c r="U44" s="220"/>
    </row>
    <row r="45" spans="1:21" ht="15" customHeight="1">
      <c r="A45" s="195" t="s">
        <v>46</v>
      </c>
      <c r="B45" s="196">
        <v>17</v>
      </c>
      <c r="C45" s="207">
        <f>N45+Q45+T45</f>
        <v>317.01</v>
      </c>
      <c r="D45" s="208">
        <f t="shared" si="1"/>
        <v>0.13824275883722756</v>
      </c>
      <c r="E45" s="207">
        <f>(O45+R45)/(N45+Q45)</f>
        <v>4.5666698211412893</v>
      </c>
      <c r="F45" s="197">
        <v>1130</v>
      </c>
      <c r="G45" s="211">
        <f t="shared" si="2"/>
        <v>3.0973451327433628E-2</v>
      </c>
      <c r="H45" s="205">
        <f t="shared" si="3"/>
        <v>99.701739130434774</v>
      </c>
      <c r="I45" s="198">
        <v>3436.7</v>
      </c>
      <c r="J45" s="197">
        <v>35</v>
      </c>
      <c r="K45" s="199">
        <v>2293.14</v>
      </c>
      <c r="L45" s="200">
        <v>23</v>
      </c>
      <c r="M45" s="214">
        <f t="shared" si="4"/>
        <v>0.66725056013035766</v>
      </c>
      <c r="N45" s="201">
        <v>240.31</v>
      </c>
      <c r="O45" s="201">
        <v>899.45</v>
      </c>
      <c r="P45" s="217">
        <f t="shared" si="5"/>
        <v>3.7428737880238026</v>
      </c>
      <c r="Q45" s="201">
        <v>76.7</v>
      </c>
      <c r="R45" s="201">
        <v>548.23</v>
      </c>
      <c r="S45" s="217">
        <f t="shared" si="6"/>
        <v>7.147718383311604</v>
      </c>
      <c r="T45" s="220"/>
      <c r="U45" s="220"/>
    </row>
    <row r="46" spans="1:21" ht="15" customHeight="1">
      <c r="A46" s="195" t="s">
        <v>47</v>
      </c>
      <c r="B46" s="196">
        <v>18</v>
      </c>
      <c r="C46" s="207">
        <f>N46+Q46+T46</f>
        <v>348.61</v>
      </c>
      <c r="D46" s="208">
        <f t="shared" si="1"/>
        <v>0.10516582902445352</v>
      </c>
      <c r="E46" s="207">
        <f>(O46+R46)/(N46+Q46)</f>
        <v>2.8772840710249272</v>
      </c>
      <c r="F46" s="197">
        <v>1187</v>
      </c>
      <c r="G46" s="211">
        <f t="shared" si="2"/>
        <v>2.6958719460825609E-2</v>
      </c>
      <c r="H46" s="205">
        <f t="shared" si="3"/>
        <v>110.49533333333333</v>
      </c>
      <c r="I46" s="198">
        <v>3792.35</v>
      </c>
      <c r="J46" s="197">
        <v>32</v>
      </c>
      <c r="K46" s="199">
        <v>3314.86</v>
      </c>
      <c r="L46" s="200">
        <v>30</v>
      </c>
      <c r="M46" s="214">
        <f t="shared" si="4"/>
        <v>0.8740912626735402</v>
      </c>
      <c r="N46" s="201">
        <v>240.92</v>
      </c>
      <c r="O46" s="201">
        <v>501.01</v>
      </c>
      <c r="P46" s="217">
        <f t="shared" si="5"/>
        <v>2.0795699817366762</v>
      </c>
      <c r="Q46" s="201">
        <v>107.69</v>
      </c>
      <c r="R46" s="201">
        <v>502.04</v>
      </c>
      <c r="S46" s="217">
        <f t="shared" si="6"/>
        <v>4.661899897854954</v>
      </c>
      <c r="T46" s="220"/>
      <c r="U46" s="220"/>
    </row>
    <row r="47" spans="1:21" ht="15" customHeight="1">
      <c r="A47" s="195" t="s">
        <v>48</v>
      </c>
      <c r="B47" s="196">
        <v>19</v>
      </c>
      <c r="C47" s="207">
        <f>N47+Q47+T47</f>
        <v>356.11</v>
      </c>
      <c r="D47" s="208">
        <f t="shared" si="1"/>
        <v>9.7249986345513129E-2</v>
      </c>
      <c r="E47" s="207">
        <f>(O47+R47)/(N47+Q47)</f>
        <v>5.1114543259105334</v>
      </c>
      <c r="F47" s="202">
        <v>1368</v>
      </c>
      <c r="G47" s="211">
        <f t="shared" si="2"/>
        <v>3.3625730994152045E-2</v>
      </c>
      <c r="H47" s="205">
        <f t="shared" si="3"/>
        <v>114.43125000000001</v>
      </c>
      <c r="I47" s="198">
        <v>4827.3599999999997</v>
      </c>
      <c r="J47" s="197">
        <v>46</v>
      </c>
      <c r="K47" s="199">
        <v>3661.8</v>
      </c>
      <c r="L47" s="200">
        <v>32</v>
      </c>
      <c r="M47" s="214">
        <f t="shared" si="4"/>
        <v>0.75855125783036703</v>
      </c>
      <c r="N47" s="201">
        <v>229.91</v>
      </c>
      <c r="O47" s="201">
        <v>1171.71</v>
      </c>
      <c r="P47" s="217">
        <f t="shared" si="5"/>
        <v>5.096385542168675</v>
      </c>
      <c r="Q47" s="201">
        <v>126.2</v>
      </c>
      <c r="R47" s="201">
        <v>648.53</v>
      </c>
      <c r="S47" s="217">
        <f t="shared" si="6"/>
        <v>5.1389064976228207</v>
      </c>
      <c r="T47" s="220"/>
      <c r="U47" s="220"/>
    </row>
    <row r="48" spans="1:21" ht="15" customHeight="1">
      <c r="A48" s="195" t="s">
        <v>49</v>
      </c>
      <c r="B48" s="196">
        <v>20</v>
      </c>
      <c r="C48" s="207">
        <f>N48+Q48+T48</f>
        <v>283.39</v>
      </c>
      <c r="D48" s="208">
        <f t="shared" si="1"/>
        <v>5.8017270676291512E-2</v>
      </c>
      <c r="E48" s="207">
        <f>(O48+R48)/(N48+Q48)</f>
        <v>15.197007657292072</v>
      </c>
      <c r="F48" s="202">
        <v>993</v>
      </c>
      <c r="G48" s="211">
        <f t="shared" si="2"/>
        <v>3.9274924471299093E-2</v>
      </c>
      <c r="H48" s="205">
        <f t="shared" si="3"/>
        <v>187.86846153846153</v>
      </c>
      <c r="I48" s="198">
        <v>5843.49</v>
      </c>
      <c r="J48" s="197">
        <v>39</v>
      </c>
      <c r="K48" s="199">
        <v>4884.58</v>
      </c>
      <c r="L48" s="200">
        <v>26</v>
      </c>
      <c r="M48" s="214">
        <f t="shared" si="4"/>
        <v>0.83590114811525307</v>
      </c>
      <c r="N48" s="201">
        <v>187.3</v>
      </c>
      <c r="O48" s="201">
        <v>1585.47</v>
      </c>
      <c r="P48" s="217">
        <f t="shared" si="5"/>
        <v>8.4648691938067273</v>
      </c>
      <c r="Q48" s="201">
        <v>96.09</v>
      </c>
      <c r="R48" s="201">
        <v>2721.21</v>
      </c>
      <c r="S48" s="217">
        <f t="shared" si="6"/>
        <v>28.319388073680923</v>
      </c>
      <c r="T48" s="220"/>
      <c r="U48" s="220"/>
    </row>
    <row r="49" spans="1:24" ht="15" customHeight="1">
      <c r="A49" s="181" t="s">
        <v>50</v>
      </c>
      <c r="B49" s="182">
        <v>21</v>
      </c>
      <c r="C49" s="205">
        <f>N49+Q49+T49</f>
        <v>239.52999999999997</v>
      </c>
      <c r="D49" s="208">
        <f t="shared" si="1"/>
        <v>0.1431482698858543</v>
      </c>
      <c r="E49" s="205">
        <f>(O49+R49)/(N49+Q49)</f>
        <v>5.7062163403331532</v>
      </c>
      <c r="F49" s="183">
        <v>755</v>
      </c>
      <c r="G49" s="209">
        <f t="shared" si="2"/>
        <v>3.1788079470198675E-2</v>
      </c>
      <c r="H49" s="205">
        <f t="shared" si="3"/>
        <v>88.068421052631578</v>
      </c>
      <c r="I49" s="184">
        <v>2392.6799999999998</v>
      </c>
      <c r="J49" s="183">
        <v>24</v>
      </c>
      <c r="K49" s="185">
        <v>1673.3</v>
      </c>
      <c r="L49" s="186">
        <v>19</v>
      </c>
      <c r="M49" s="212">
        <f t="shared" si="4"/>
        <v>0.69934132437267005</v>
      </c>
      <c r="N49" s="187">
        <v>93.33</v>
      </c>
      <c r="O49" s="187">
        <v>408.47</v>
      </c>
      <c r="P49" s="215">
        <f t="shared" si="5"/>
        <v>4.3766205935926283</v>
      </c>
      <c r="Q49" s="187">
        <v>146.19999999999999</v>
      </c>
      <c r="R49" s="187">
        <v>958.34</v>
      </c>
      <c r="S49" s="215">
        <f t="shared" si="6"/>
        <v>6.5549931600547202</v>
      </c>
      <c r="T49" s="218"/>
      <c r="U49" s="218"/>
    </row>
    <row r="50" spans="1:24" ht="15" customHeight="1">
      <c r="A50" s="181" t="s">
        <v>44</v>
      </c>
      <c r="B50" s="182">
        <v>22</v>
      </c>
      <c r="C50" s="205">
        <f>N50+Q50+T50</f>
        <v>232.17000000000002</v>
      </c>
      <c r="D50" s="208">
        <f t="shared" si="1"/>
        <v>0.14932851372559111</v>
      </c>
      <c r="E50" s="205">
        <f>(O50+R50)/(N50+Q50)</f>
        <v>6.405048025153981</v>
      </c>
      <c r="F50" s="183">
        <v>586</v>
      </c>
      <c r="G50" s="209">
        <f t="shared" si="2"/>
        <v>3.9249146757679182E-2</v>
      </c>
      <c r="H50" s="205">
        <f t="shared" si="3"/>
        <v>97.172499999999999</v>
      </c>
      <c r="I50" s="184">
        <v>2234.2199999999998</v>
      </c>
      <c r="J50" s="183">
        <v>23</v>
      </c>
      <c r="K50" s="185">
        <v>1554.76</v>
      </c>
      <c r="L50" s="186">
        <v>16</v>
      </c>
      <c r="M50" s="212">
        <f t="shared" si="4"/>
        <v>0.69588491733132818</v>
      </c>
      <c r="N50" s="187">
        <v>97.29</v>
      </c>
      <c r="O50" s="187">
        <v>682.23</v>
      </c>
      <c r="P50" s="215">
        <f t="shared" si="5"/>
        <v>7.0123342584027135</v>
      </c>
      <c r="Q50" s="187">
        <v>134.88</v>
      </c>
      <c r="R50" s="187">
        <v>804.83</v>
      </c>
      <c r="S50" s="215">
        <f t="shared" si="6"/>
        <v>5.9670077105575334</v>
      </c>
      <c r="T50" s="218"/>
      <c r="U50" s="218"/>
    </row>
    <row r="51" spans="1:24" ht="15" customHeight="1">
      <c r="A51" s="195" t="s">
        <v>45</v>
      </c>
      <c r="B51" s="196">
        <v>23</v>
      </c>
      <c r="C51" s="207">
        <f>N51+Q51+T51</f>
        <v>212.38</v>
      </c>
      <c r="D51" s="208">
        <f t="shared" si="1"/>
        <v>6.6978252094055904E-2</v>
      </c>
      <c r="E51" s="207">
        <f>(O51+R51)/(N51+Q51)</f>
        <v>6.2551558527168289</v>
      </c>
      <c r="F51" s="197">
        <v>928</v>
      </c>
      <c r="G51" s="211">
        <f t="shared" si="2"/>
        <v>4.2025862068965518E-2</v>
      </c>
      <c r="H51" s="205">
        <f t="shared" si="3"/>
        <v>102.28645161290324</v>
      </c>
      <c r="I51" s="198">
        <v>4525.42</v>
      </c>
      <c r="J51" s="197">
        <v>39</v>
      </c>
      <c r="K51" s="199">
        <v>3170.88</v>
      </c>
      <c r="L51" s="200">
        <v>31</v>
      </c>
      <c r="M51" s="214">
        <f t="shared" si="4"/>
        <v>0.70068192565551923</v>
      </c>
      <c r="N51" s="201">
        <v>211.38</v>
      </c>
      <c r="O51" s="201">
        <v>967.57</v>
      </c>
      <c r="P51" s="217">
        <f t="shared" si="5"/>
        <v>4.5773961585769705</v>
      </c>
      <c r="Q51" s="201">
        <v>1</v>
      </c>
      <c r="R51" s="201">
        <v>360.9</v>
      </c>
      <c r="S51" s="217">
        <f t="shared" si="6"/>
        <v>360.9</v>
      </c>
      <c r="T51" s="220"/>
      <c r="U51" s="220"/>
    </row>
    <row r="52" spans="1:24" ht="15" customHeight="1">
      <c r="A52" s="195" t="s">
        <v>46</v>
      </c>
      <c r="B52" s="196">
        <v>24</v>
      </c>
      <c r="C52" s="207">
        <f>N52+Q52+T52</f>
        <v>304.20999999999998</v>
      </c>
      <c r="D52" s="208">
        <f t="shared" si="1"/>
        <v>8.5495234963647443E-2</v>
      </c>
      <c r="E52" s="207">
        <f>(O52+R52)/(N52+Q52)</f>
        <v>7.2264554090924022</v>
      </c>
      <c r="F52" s="197">
        <v>961</v>
      </c>
      <c r="G52" s="211">
        <f t="shared" si="2"/>
        <v>4.3704474505723206E-2</v>
      </c>
      <c r="H52" s="205">
        <f t="shared" si="3"/>
        <v>107.82454545454546</v>
      </c>
      <c r="I52" s="198">
        <v>4556.7299999999996</v>
      </c>
      <c r="J52" s="197">
        <v>42</v>
      </c>
      <c r="K52" s="199">
        <v>3558.21</v>
      </c>
      <c r="L52" s="200">
        <v>33</v>
      </c>
      <c r="M52" s="214">
        <f t="shared" si="4"/>
        <v>0.7808691759222075</v>
      </c>
      <c r="N52" s="201">
        <v>212.85</v>
      </c>
      <c r="O52" s="201">
        <v>1232.8599999999999</v>
      </c>
      <c r="P52" s="217">
        <f t="shared" si="5"/>
        <v>5.7921540991308431</v>
      </c>
      <c r="Q52" s="201">
        <v>91.36</v>
      </c>
      <c r="R52" s="201">
        <v>965.5</v>
      </c>
      <c r="S52" s="217">
        <f t="shared" si="6"/>
        <v>10.5680823117338</v>
      </c>
      <c r="T52" s="220"/>
      <c r="U52" s="220"/>
    </row>
    <row r="53" spans="1:24" ht="15" customHeight="1">
      <c r="A53" s="195" t="s">
        <v>47</v>
      </c>
      <c r="B53" s="196">
        <v>25</v>
      </c>
      <c r="C53" s="207">
        <f>N53+Q53+T53</f>
        <v>142.12</v>
      </c>
      <c r="D53" s="208">
        <f t="shared" si="1"/>
        <v>7.1292770896978636E-2</v>
      </c>
      <c r="E53" s="207">
        <f>(O53+R53)/(N53+Q53)</f>
        <v>4.4895159020546016</v>
      </c>
      <c r="F53" s="197">
        <v>569</v>
      </c>
      <c r="G53" s="211">
        <f t="shared" si="2"/>
        <v>3.163444639718805E-2</v>
      </c>
      <c r="H53" s="205">
        <f t="shared" si="3"/>
        <v>166.1225</v>
      </c>
      <c r="I53" s="198">
        <v>2596.83</v>
      </c>
      <c r="J53" s="197">
        <v>18</v>
      </c>
      <c r="K53" s="199">
        <v>1993.47</v>
      </c>
      <c r="L53" s="200">
        <v>12</v>
      </c>
      <c r="M53" s="214">
        <f t="shared" si="4"/>
        <v>0.76765517958433938</v>
      </c>
      <c r="N53" s="201">
        <v>8.15</v>
      </c>
      <c r="O53" s="201">
        <v>0</v>
      </c>
      <c r="P53" s="217">
        <f t="shared" si="5"/>
        <v>0</v>
      </c>
      <c r="Q53" s="201">
        <v>133.97</v>
      </c>
      <c r="R53" s="201">
        <v>638.04999999999995</v>
      </c>
      <c r="S53" s="217">
        <f t="shared" si="6"/>
        <v>4.7626334253937443</v>
      </c>
      <c r="T53" s="220"/>
      <c r="U53" s="220"/>
    </row>
    <row r="54" spans="1:24" ht="15" customHeight="1">
      <c r="A54" s="188" t="s">
        <v>48</v>
      </c>
      <c r="B54" s="189">
        <v>26</v>
      </c>
      <c r="C54" s="206">
        <f>N54+Q54+T54</f>
        <v>312.86</v>
      </c>
      <c r="D54" s="208">
        <f t="shared" si="1"/>
        <v>8.437955968142577E-2</v>
      </c>
      <c r="E54" s="206">
        <f>(O54+R54)/(N54+Q54)</f>
        <v>7.1783225723965982</v>
      </c>
      <c r="F54" s="204">
        <v>1043</v>
      </c>
      <c r="G54" s="210">
        <f t="shared" si="2"/>
        <v>3.9309683604985615E-2</v>
      </c>
      <c r="H54" s="205">
        <f t="shared" si="3"/>
        <v>127.85413793103449</v>
      </c>
      <c r="I54" s="191">
        <v>4906.84</v>
      </c>
      <c r="J54" s="190">
        <v>41</v>
      </c>
      <c r="K54" s="192">
        <v>3707.77</v>
      </c>
      <c r="L54" s="193">
        <v>29</v>
      </c>
      <c r="M54" s="213">
        <f t="shared" si="4"/>
        <v>0.75563295318371904</v>
      </c>
      <c r="N54" s="194">
        <v>214.15</v>
      </c>
      <c r="O54" s="194">
        <v>1523.33</v>
      </c>
      <c r="P54" s="216">
        <f t="shared" si="5"/>
        <v>7.1133784730329204</v>
      </c>
      <c r="Q54" s="194">
        <v>98.71</v>
      </c>
      <c r="R54" s="194">
        <v>722.48</v>
      </c>
      <c r="S54" s="216">
        <f t="shared" si="6"/>
        <v>7.3192179110525792</v>
      </c>
      <c r="T54" s="219"/>
      <c r="U54" s="219"/>
    </row>
    <row r="55" spans="1:24" ht="15" customHeight="1">
      <c r="A55" s="188" t="s">
        <v>49</v>
      </c>
      <c r="B55" s="189">
        <v>27</v>
      </c>
      <c r="C55" s="206">
        <f>N55+Q55+T55</f>
        <v>271.74</v>
      </c>
      <c r="D55" s="208">
        <f t="shared" si="1"/>
        <v>0.12217975810440179</v>
      </c>
      <c r="E55" s="206">
        <f>(O55+R55)/(N55+Q55)</f>
        <v>6.2606167660263488</v>
      </c>
      <c r="F55" s="204">
        <v>834</v>
      </c>
      <c r="G55" s="210">
        <f t="shared" si="2"/>
        <v>3.5971223021582732E-2</v>
      </c>
      <c r="H55" s="205">
        <f t="shared" si="3"/>
        <v>130.82941176470587</v>
      </c>
      <c r="I55" s="191">
        <v>3512.12</v>
      </c>
      <c r="J55" s="190">
        <v>30</v>
      </c>
      <c r="K55" s="192">
        <v>2224.1</v>
      </c>
      <c r="L55" s="193">
        <v>17</v>
      </c>
      <c r="M55" s="213">
        <f t="shared" si="4"/>
        <v>0.63326423926289532</v>
      </c>
      <c r="N55" s="194">
        <v>187.94</v>
      </c>
      <c r="O55" s="194">
        <v>627.78</v>
      </c>
      <c r="P55" s="216">
        <f t="shared" si="5"/>
        <v>3.3403213791635626</v>
      </c>
      <c r="Q55" s="194">
        <v>83.8</v>
      </c>
      <c r="R55" s="194">
        <v>1073.48</v>
      </c>
      <c r="S55" s="216">
        <f t="shared" si="6"/>
        <v>12.81002386634845</v>
      </c>
      <c r="T55" s="219"/>
      <c r="U55" s="219"/>
    </row>
    <row r="56" spans="1:24" ht="15" customHeight="1">
      <c r="A56" s="181" t="s">
        <v>50</v>
      </c>
      <c r="B56" s="182">
        <v>28</v>
      </c>
      <c r="C56" s="205">
        <f>N56+Q56+T56</f>
        <v>231.38</v>
      </c>
      <c r="D56" s="208">
        <f t="shared" si="1"/>
        <v>0.10875266734975889</v>
      </c>
      <c r="E56" s="205">
        <f>(O56+R56)/(N56+Q56)</f>
        <v>7.2042095254559593</v>
      </c>
      <c r="F56" s="183">
        <v>628</v>
      </c>
      <c r="G56" s="209">
        <f t="shared" si="2"/>
        <v>3.5031847133757961E-2</v>
      </c>
      <c r="H56" s="205">
        <f t="shared" si="3"/>
        <v>111.9778947368421</v>
      </c>
      <c r="I56" s="184">
        <v>2218.7399999999998</v>
      </c>
      <c r="J56" s="183">
        <v>22</v>
      </c>
      <c r="K56" s="185">
        <v>2127.58</v>
      </c>
      <c r="L56" s="186">
        <v>19</v>
      </c>
      <c r="M56" s="212">
        <f t="shared" si="4"/>
        <v>0.95891361763884009</v>
      </c>
      <c r="N56" s="187">
        <v>117.5</v>
      </c>
      <c r="O56" s="187">
        <v>738.91</v>
      </c>
      <c r="P56" s="215">
        <f t="shared" si="5"/>
        <v>6.2885957446808511</v>
      </c>
      <c r="Q56" s="187">
        <v>113.88</v>
      </c>
      <c r="R56" s="187">
        <v>928</v>
      </c>
      <c r="S56" s="215">
        <f t="shared" si="6"/>
        <v>8.1489286968739023</v>
      </c>
      <c r="T56" s="218"/>
      <c r="U56" s="218"/>
    </row>
    <row r="57" spans="1:24" ht="15" customHeight="1">
      <c r="A57" s="181" t="s">
        <v>44</v>
      </c>
      <c r="B57" s="182">
        <v>29</v>
      </c>
      <c r="C57" s="205">
        <f>N57+Q57+T57</f>
        <v>242.14</v>
      </c>
      <c r="D57" s="208">
        <f t="shared" si="1"/>
        <v>0.15604317705816012</v>
      </c>
      <c r="E57" s="205">
        <f>(O57+R57)/(N57+Q57)</f>
        <v>5.2088874205005373</v>
      </c>
      <c r="F57" s="183">
        <v>557</v>
      </c>
      <c r="G57" s="209">
        <f t="shared" si="2"/>
        <v>3.949730700179533E-2</v>
      </c>
      <c r="H57" s="205">
        <f t="shared" si="3"/>
        <v>86.208333333333329</v>
      </c>
      <c r="I57" s="184">
        <v>1838.47</v>
      </c>
      <c r="J57" s="183">
        <v>22</v>
      </c>
      <c r="K57" s="185">
        <v>1551.75</v>
      </c>
      <c r="L57" s="186">
        <v>18</v>
      </c>
      <c r="M57" s="212">
        <f t="shared" si="4"/>
        <v>0.84404423243240301</v>
      </c>
      <c r="N57" s="187">
        <v>118.7</v>
      </c>
      <c r="O57" s="187">
        <v>687.24</v>
      </c>
      <c r="P57" s="215">
        <f t="shared" si="5"/>
        <v>5.7897219882055602</v>
      </c>
      <c r="Q57" s="187">
        <v>123.44</v>
      </c>
      <c r="R57" s="187">
        <v>574.04</v>
      </c>
      <c r="S57" s="215">
        <f t="shared" si="6"/>
        <v>4.6503564484769928</v>
      </c>
      <c r="T57" s="218"/>
      <c r="U57" s="218"/>
    </row>
    <row r="58" spans="1:24" ht="15" customHeight="1">
      <c r="A58" s="188" t="s">
        <v>45</v>
      </c>
      <c r="B58" s="189">
        <v>30</v>
      </c>
      <c r="C58" s="206">
        <f>N58+Q58+T58</f>
        <v>378.82000000000005</v>
      </c>
      <c r="D58" s="208">
        <f t="shared" si="1"/>
        <v>0.11765034721790875</v>
      </c>
      <c r="E58" s="206">
        <f>(O58+R58)/(N58+Q58)</f>
        <v>5.1364500290375368</v>
      </c>
      <c r="F58" s="190">
        <v>1044</v>
      </c>
      <c r="G58" s="210">
        <f t="shared" si="2"/>
        <v>4.1187739463601533E-2</v>
      </c>
      <c r="H58" s="205">
        <f t="shared" si="3"/>
        <v>114.99571428571429</v>
      </c>
      <c r="I58" s="191">
        <v>4603.1899999999996</v>
      </c>
      <c r="J58" s="190">
        <v>43</v>
      </c>
      <c r="K58" s="192">
        <v>3219.88</v>
      </c>
      <c r="L58" s="193">
        <v>28</v>
      </c>
      <c r="M58" s="213">
        <f t="shared" si="4"/>
        <v>0.69948883274424922</v>
      </c>
      <c r="N58" s="194">
        <v>228.83</v>
      </c>
      <c r="O58" s="194">
        <v>605.33000000000004</v>
      </c>
      <c r="P58" s="216">
        <f t="shared" si="5"/>
        <v>2.6453262247082989</v>
      </c>
      <c r="Q58" s="194">
        <v>149.99</v>
      </c>
      <c r="R58" s="194">
        <v>1340.46</v>
      </c>
      <c r="S58" s="216">
        <f t="shared" si="6"/>
        <v>8.9369957997199805</v>
      </c>
      <c r="T58" s="219"/>
      <c r="U58" s="219"/>
    </row>
    <row r="59" spans="1:24" ht="15" customHeight="1">
      <c r="A59" s="160"/>
      <c r="B59" s="173"/>
      <c r="C59" s="174"/>
      <c r="D59" s="178"/>
      <c r="E59" s="174"/>
      <c r="F59" s="161"/>
      <c r="G59" s="175"/>
      <c r="H59" s="172"/>
      <c r="I59" s="176"/>
      <c r="J59" s="161"/>
      <c r="K59" s="162"/>
      <c r="L59" s="163"/>
      <c r="M59" s="164"/>
      <c r="N59" s="177"/>
      <c r="P59" s="165"/>
      <c r="Q59" s="165"/>
      <c r="R59" s="165"/>
      <c r="S59" s="165"/>
      <c r="T59" s="165"/>
      <c r="U59" s="165"/>
    </row>
    <row r="60" spans="1:24" ht="15" customHeight="1"/>
    <row r="61" spans="1:24" ht="15" customHeight="1">
      <c r="B61" s="171"/>
      <c r="C61" s="171"/>
      <c r="D61" s="166"/>
      <c r="E61" s="167"/>
      <c r="F61" s="166"/>
      <c r="G61" s="169"/>
      <c r="H61" s="167"/>
      <c r="I61" s="166"/>
      <c r="J61" s="166"/>
      <c r="K61" s="168"/>
      <c r="L61" s="162"/>
      <c r="M61" s="169"/>
      <c r="N61" s="167"/>
      <c r="O61" s="168"/>
      <c r="P61" s="171"/>
      <c r="Q61" s="169"/>
      <c r="R61" s="169"/>
      <c r="S61" s="170"/>
      <c r="T61" s="169"/>
      <c r="U61" s="169"/>
      <c r="V61" s="170"/>
      <c r="W61" s="171"/>
      <c r="X61" s="171"/>
    </row>
    <row r="62" spans="1:24" ht="15" customHeight="1">
      <c r="B62" s="171"/>
      <c r="C62" s="171"/>
      <c r="D62" s="166"/>
      <c r="E62" s="167"/>
      <c r="F62" s="166"/>
      <c r="G62" s="169"/>
      <c r="H62" s="167"/>
      <c r="I62" s="166"/>
      <c r="J62" s="166"/>
      <c r="K62" s="168"/>
      <c r="L62" s="162"/>
      <c r="M62" s="169"/>
      <c r="N62" s="167"/>
      <c r="O62" s="168"/>
      <c r="P62" s="171"/>
      <c r="Q62" s="169"/>
      <c r="R62" s="169"/>
      <c r="S62" s="170"/>
      <c r="T62" s="169"/>
      <c r="U62" s="169"/>
      <c r="V62" s="170"/>
      <c r="W62" s="171"/>
      <c r="X62" s="171"/>
    </row>
    <row r="63" spans="1:24" ht="15" customHeight="1">
      <c r="B63" s="171"/>
      <c r="C63" s="171"/>
      <c r="D63" s="166"/>
      <c r="E63" s="167"/>
      <c r="F63" s="166"/>
      <c r="G63" s="169"/>
      <c r="H63" s="167"/>
      <c r="I63" s="166"/>
      <c r="J63" s="166"/>
      <c r="K63" s="168"/>
      <c r="L63" s="162"/>
      <c r="M63" s="169"/>
      <c r="N63" s="167"/>
      <c r="O63" s="168"/>
      <c r="P63" s="171"/>
      <c r="Q63" s="169"/>
      <c r="R63" s="169"/>
      <c r="S63" s="170"/>
      <c r="T63" s="169"/>
      <c r="U63" s="169"/>
      <c r="V63" s="170"/>
      <c r="W63" s="171"/>
      <c r="X63" s="171"/>
    </row>
    <row r="64" spans="1:24" ht="15" customHeight="1">
      <c r="B64" s="171"/>
      <c r="C64" s="171"/>
      <c r="D64" s="166"/>
      <c r="E64" s="167"/>
      <c r="F64" s="166"/>
      <c r="G64" s="169"/>
      <c r="H64" s="167"/>
      <c r="I64" s="166"/>
      <c r="J64" s="166"/>
      <c r="K64" s="168"/>
      <c r="L64" s="162"/>
      <c r="M64" s="169"/>
      <c r="N64" s="167"/>
      <c r="O64" s="168"/>
      <c r="P64" s="171"/>
      <c r="Q64" s="169"/>
      <c r="R64" s="169"/>
      <c r="S64" s="170"/>
      <c r="T64" s="169"/>
      <c r="U64" s="169"/>
      <c r="V64" s="170"/>
      <c r="W64" s="171"/>
      <c r="X64" s="171"/>
    </row>
    <row r="65" spans="2:24" ht="15" customHeight="1">
      <c r="B65" s="171"/>
      <c r="C65" s="171"/>
      <c r="D65" s="166"/>
      <c r="E65" s="167"/>
      <c r="F65" s="166"/>
      <c r="G65" s="169"/>
      <c r="H65" s="167"/>
      <c r="I65" s="166"/>
      <c r="J65" s="166"/>
      <c r="K65" s="168"/>
      <c r="L65" s="162"/>
      <c r="M65" s="169"/>
      <c r="N65" s="167"/>
      <c r="O65" s="168"/>
      <c r="P65" s="171"/>
      <c r="Q65" s="169"/>
      <c r="R65" s="169"/>
      <c r="S65" s="170"/>
      <c r="T65" s="169"/>
      <c r="U65" s="169"/>
      <c r="V65" s="170"/>
      <c r="W65" s="171"/>
      <c r="X65" s="171"/>
    </row>
    <row r="66" spans="2:24" ht="15" customHeight="1">
      <c r="B66" s="171"/>
      <c r="C66" s="171"/>
      <c r="D66" s="166"/>
      <c r="E66" s="167"/>
      <c r="F66" s="166"/>
      <c r="G66" s="169"/>
      <c r="H66" s="167"/>
      <c r="I66" s="166"/>
      <c r="J66" s="166"/>
      <c r="K66" s="168"/>
      <c r="L66" s="162"/>
      <c r="M66" s="169"/>
      <c r="N66" s="167"/>
      <c r="O66" s="168"/>
      <c r="P66" s="171"/>
      <c r="Q66" s="169"/>
      <c r="R66" s="169"/>
      <c r="S66" s="170"/>
      <c r="T66" s="169"/>
      <c r="U66" s="169"/>
      <c r="V66" s="170"/>
      <c r="W66" s="171"/>
      <c r="X66" s="171"/>
    </row>
    <row r="67" spans="2:24" ht="15" customHeight="1">
      <c r="B67" s="171"/>
      <c r="C67" s="171"/>
      <c r="D67" s="166"/>
      <c r="E67" s="167"/>
      <c r="F67" s="166"/>
      <c r="G67" s="169"/>
      <c r="H67" s="167"/>
      <c r="I67" s="166"/>
      <c r="J67" s="166"/>
      <c r="K67" s="168"/>
      <c r="L67" s="162"/>
      <c r="M67" s="169"/>
      <c r="N67" s="167"/>
      <c r="O67" s="168"/>
      <c r="P67" s="171"/>
      <c r="Q67" s="169"/>
      <c r="R67" s="169"/>
      <c r="S67" s="170"/>
      <c r="T67" s="169"/>
      <c r="U67" s="169"/>
      <c r="V67" s="170"/>
      <c r="W67" s="171"/>
      <c r="X67" s="171"/>
    </row>
    <row r="68" spans="2:24" ht="15" customHeight="1">
      <c r="B68" s="171"/>
      <c r="C68" s="171"/>
      <c r="D68" s="166"/>
      <c r="E68" s="167"/>
      <c r="F68" s="166"/>
      <c r="G68" s="169"/>
      <c r="H68" s="167"/>
      <c r="I68" s="166"/>
      <c r="J68" s="166"/>
      <c r="K68" s="168"/>
      <c r="L68" s="162"/>
      <c r="M68" s="169"/>
      <c r="N68" s="167"/>
      <c r="O68" s="168"/>
      <c r="P68" s="171"/>
      <c r="Q68" s="169"/>
      <c r="R68" s="169"/>
      <c r="S68" s="170"/>
      <c r="T68" s="169"/>
      <c r="U68" s="169"/>
      <c r="V68" s="170"/>
      <c r="W68" s="171"/>
      <c r="X68" s="171"/>
    </row>
    <row r="69" spans="2:24" ht="15" customHeight="1">
      <c r="B69" s="171"/>
      <c r="C69" s="171"/>
      <c r="D69" s="166"/>
      <c r="E69" s="167"/>
      <c r="F69" s="166"/>
      <c r="G69" s="169"/>
      <c r="H69" s="167"/>
      <c r="I69" s="166"/>
      <c r="J69" s="166"/>
      <c r="K69" s="168"/>
      <c r="L69" s="162"/>
      <c r="M69" s="169"/>
      <c r="N69" s="167"/>
      <c r="O69" s="168"/>
      <c r="P69" s="171"/>
      <c r="Q69" s="169"/>
      <c r="R69" s="169"/>
      <c r="S69" s="170"/>
      <c r="T69" s="169"/>
      <c r="U69" s="169"/>
      <c r="V69" s="170"/>
      <c r="W69" s="171"/>
      <c r="X69" s="171"/>
    </row>
    <row r="70" spans="2:24" ht="15" customHeight="1">
      <c r="B70" s="171"/>
      <c r="C70" s="171"/>
      <c r="D70" s="166"/>
      <c r="E70" s="167"/>
      <c r="F70" s="166"/>
      <c r="G70" s="169"/>
      <c r="H70" s="167"/>
      <c r="I70" s="166"/>
      <c r="J70" s="166"/>
      <c r="K70" s="168"/>
      <c r="L70" s="162"/>
      <c r="M70" s="169"/>
      <c r="N70" s="167"/>
      <c r="O70" s="168"/>
      <c r="P70" s="171"/>
      <c r="Q70" s="169"/>
      <c r="R70" s="169"/>
      <c r="S70" s="170"/>
      <c r="T70" s="169"/>
      <c r="U70" s="169"/>
      <c r="V70" s="170"/>
      <c r="W70" s="171"/>
      <c r="X70" s="171"/>
    </row>
    <row r="71" spans="2:24" ht="15" customHeight="1">
      <c r="B71" s="171"/>
      <c r="C71" s="171"/>
      <c r="D71" s="166"/>
      <c r="E71" s="167"/>
      <c r="F71" s="166"/>
      <c r="G71" s="169"/>
      <c r="H71" s="167"/>
      <c r="I71" s="166"/>
      <c r="J71" s="166"/>
      <c r="K71" s="168"/>
      <c r="L71" s="162"/>
      <c r="M71" s="169"/>
      <c r="N71" s="167"/>
      <c r="O71" s="168"/>
      <c r="P71" s="171"/>
      <c r="Q71" s="169"/>
      <c r="R71" s="169"/>
      <c r="S71" s="170"/>
      <c r="T71" s="169"/>
      <c r="U71" s="169"/>
      <c r="V71" s="170"/>
      <c r="W71" s="171"/>
      <c r="X71" s="171"/>
    </row>
    <row r="72" spans="2:24" ht="15" customHeight="1">
      <c r="B72" s="171"/>
      <c r="C72" s="171"/>
      <c r="D72" s="166"/>
      <c r="E72" s="167"/>
      <c r="F72" s="166"/>
      <c r="G72" s="169"/>
      <c r="H72" s="167"/>
      <c r="I72" s="166"/>
      <c r="J72" s="166"/>
      <c r="K72" s="168"/>
      <c r="L72" s="162"/>
      <c r="M72" s="169"/>
      <c r="N72" s="167"/>
      <c r="O72" s="168"/>
      <c r="P72" s="171"/>
      <c r="Q72" s="169"/>
      <c r="R72" s="169"/>
      <c r="S72" s="170"/>
      <c r="T72" s="169"/>
      <c r="U72" s="169"/>
      <c r="V72" s="170"/>
      <c r="W72" s="171"/>
      <c r="X72" s="171"/>
    </row>
    <row r="73" spans="2:24" ht="15" customHeight="1">
      <c r="B73" s="171"/>
      <c r="C73" s="171"/>
      <c r="D73" s="166"/>
      <c r="E73" s="167"/>
      <c r="F73" s="166"/>
      <c r="G73" s="169"/>
      <c r="H73" s="167"/>
      <c r="I73" s="166"/>
      <c r="J73" s="166"/>
      <c r="K73" s="168"/>
      <c r="L73" s="162"/>
      <c r="M73" s="169"/>
      <c r="N73" s="167"/>
      <c r="O73" s="168"/>
      <c r="P73" s="171"/>
      <c r="Q73" s="169"/>
      <c r="R73" s="169"/>
      <c r="S73" s="170"/>
      <c r="T73" s="169"/>
      <c r="U73" s="169"/>
      <c r="V73" s="170"/>
      <c r="W73" s="171"/>
      <c r="X73" s="171"/>
    </row>
    <row r="74" spans="2:24" ht="15" customHeight="1">
      <c r="B74" s="171"/>
      <c r="C74" s="171"/>
      <c r="D74" s="166"/>
      <c r="E74" s="167"/>
      <c r="F74" s="166"/>
      <c r="G74" s="169"/>
      <c r="H74" s="167"/>
      <c r="I74" s="166"/>
      <c r="J74" s="166"/>
      <c r="K74" s="168"/>
      <c r="L74" s="162"/>
      <c r="M74" s="169"/>
      <c r="N74" s="167"/>
      <c r="O74" s="168"/>
      <c r="P74" s="171"/>
      <c r="Q74" s="169"/>
      <c r="R74" s="169"/>
      <c r="S74" s="170"/>
      <c r="T74" s="169"/>
      <c r="U74" s="169"/>
      <c r="V74" s="170"/>
      <c r="W74" s="171"/>
      <c r="X74" s="171"/>
    </row>
    <row r="75" spans="2:24" ht="15" customHeight="1">
      <c r="B75" s="171"/>
      <c r="C75" s="171"/>
      <c r="D75" s="166"/>
      <c r="E75" s="167"/>
      <c r="F75" s="166"/>
      <c r="G75" s="169"/>
      <c r="H75" s="167"/>
      <c r="I75" s="166"/>
      <c r="J75" s="166"/>
      <c r="K75" s="168"/>
      <c r="L75" s="162"/>
      <c r="M75" s="169"/>
      <c r="N75" s="167"/>
      <c r="O75" s="168"/>
      <c r="P75" s="171"/>
      <c r="Q75" s="169"/>
      <c r="R75" s="169"/>
      <c r="S75" s="170"/>
      <c r="T75" s="169"/>
      <c r="U75" s="169"/>
      <c r="V75" s="170"/>
      <c r="W75" s="171"/>
      <c r="X75" s="171"/>
    </row>
    <row r="76" spans="2:24" ht="15" customHeight="1">
      <c r="B76" s="171"/>
      <c r="C76" s="171"/>
      <c r="D76" s="166"/>
      <c r="E76" s="167"/>
      <c r="F76" s="166"/>
      <c r="G76" s="169"/>
      <c r="H76" s="167"/>
      <c r="I76" s="166"/>
      <c r="J76" s="166"/>
      <c r="K76" s="168"/>
      <c r="L76" s="162"/>
      <c r="M76" s="169"/>
      <c r="N76" s="167"/>
      <c r="O76" s="168"/>
      <c r="P76" s="171"/>
      <c r="Q76" s="169"/>
      <c r="R76" s="169"/>
      <c r="S76" s="170"/>
      <c r="T76" s="169"/>
      <c r="U76" s="169"/>
      <c r="V76" s="170"/>
      <c r="W76" s="171"/>
      <c r="X76" s="171"/>
    </row>
    <row r="77" spans="2:24" ht="15" customHeight="1">
      <c r="B77" s="171"/>
      <c r="C77" s="171"/>
      <c r="D77" s="166"/>
      <c r="E77" s="167"/>
      <c r="F77" s="166"/>
      <c r="G77" s="169"/>
      <c r="H77" s="167"/>
      <c r="I77" s="166"/>
      <c r="J77" s="166"/>
      <c r="K77" s="168"/>
      <c r="L77" s="162"/>
      <c r="M77" s="169"/>
      <c r="N77" s="167"/>
      <c r="O77" s="168"/>
      <c r="P77" s="171"/>
      <c r="Q77" s="169"/>
      <c r="R77" s="169"/>
      <c r="S77" s="170"/>
      <c r="T77" s="169"/>
      <c r="U77" s="169"/>
      <c r="V77" s="170"/>
      <c r="W77" s="171"/>
      <c r="X77" s="171"/>
    </row>
    <row r="78" spans="2:24" ht="15" customHeight="1">
      <c r="B78" s="171"/>
      <c r="C78" s="171"/>
      <c r="D78" s="166"/>
      <c r="E78" s="167"/>
      <c r="F78" s="166"/>
      <c r="G78" s="169"/>
      <c r="H78" s="167"/>
      <c r="I78" s="166"/>
      <c r="J78" s="166"/>
      <c r="K78" s="168"/>
      <c r="L78" s="162"/>
      <c r="M78" s="169"/>
      <c r="N78" s="167"/>
      <c r="O78" s="168"/>
      <c r="P78" s="171"/>
      <c r="Q78" s="169"/>
      <c r="R78" s="169"/>
      <c r="S78" s="170"/>
      <c r="T78" s="169"/>
      <c r="U78" s="169"/>
      <c r="V78" s="170"/>
      <c r="W78" s="171"/>
      <c r="X78" s="171"/>
    </row>
    <row r="79" spans="2:24" ht="15" customHeight="1">
      <c r="B79" s="171"/>
      <c r="C79" s="171"/>
      <c r="D79" s="166"/>
      <c r="E79" s="167"/>
      <c r="F79" s="166"/>
      <c r="G79" s="169"/>
      <c r="H79" s="167"/>
      <c r="I79" s="166"/>
      <c r="J79" s="166"/>
      <c r="K79" s="168"/>
      <c r="L79" s="162"/>
      <c r="M79" s="169"/>
      <c r="N79" s="167"/>
      <c r="O79" s="168"/>
      <c r="P79" s="171"/>
      <c r="Q79" s="169"/>
      <c r="R79" s="169"/>
      <c r="S79" s="170"/>
      <c r="T79" s="169"/>
      <c r="U79" s="169"/>
      <c r="V79" s="170"/>
      <c r="W79" s="171"/>
      <c r="X79" s="171"/>
    </row>
    <row r="80" spans="2:24" ht="15" customHeight="1">
      <c r="B80" s="171"/>
      <c r="C80" s="171"/>
      <c r="D80" s="166"/>
      <c r="E80" s="167"/>
      <c r="F80" s="166"/>
      <c r="G80" s="169"/>
      <c r="H80" s="167"/>
      <c r="I80" s="166"/>
      <c r="J80" s="166"/>
      <c r="K80" s="168"/>
      <c r="L80" s="162"/>
      <c r="M80" s="169"/>
      <c r="N80" s="167"/>
      <c r="O80" s="168"/>
      <c r="P80" s="171"/>
      <c r="Q80" s="169"/>
      <c r="R80" s="169"/>
      <c r="S80" s="170"/>
      <c r="T80" s="169"/>
      <c r="U80" s="169"/>
      <c r="V80" s="170"/>
      <c r="W80" s="171"/>
      <c r="X80" s="171"/>
    </row>
    <row r="81" spans="2:24" ht="15" customHeight="1">
      <c r="B81" s="171"/>
      <c r="C81" s="171"/>
      <c r="D81" s="166"/>
      <c r="E81" s="167"/>
      <c r="F81" s="166"/>
      <c r="G81" s="169"/>
      <c r="H81" s="167"/>
      <c r="I81" s="166"/>
      <c r="J81" s="166"/>
      <c r="K81" s="168"/>
      <c r="L81" s="162"/>
      <c r="M81" s="169"/>
      <c r="N81" s="167"/>
      <c r="O81" s="168"/>
      <c r="P81" s="171"/>
      <c r="Q81" s="169"/>
      <c r="R81" s="169"/>
      <c r="S81" s="170"/>
      <c r="T81" s="169"/>
      <c r="U81" s="169"/>
      <c r="V81" s="170"/>
      <c r="W81" s="171"/>
      <c r="X81" s="171"/>
    </row>
    <row r="82" spans="2:24" ht="15" customHeight="1">
      <c r="B82" s="171"/>
      <c r="C82" s="171"/>
      <c r="D82" s="166"/>
      <c r="E82" s="167"/>
      <c r="F82" s="166"/>
      <c r="G82" s="169"/>
      <c r="H82" s="167"/>
      <c r="I82" s="166"/>
      <c r="J82" s="166"/>
      <c r="K82" s="168"/>
      <c r="L82" s="162"/>
      <c r="M82" s="169"/>
      <c r="N82" s="167"/>
      <c r="O82" s="168"/>
      <c r="P82" s="171"/>
      <c r="Q82" s="169"/>
      <c r="R82" s="169"/>
      <c r="S82" s="170"/>
      <c r="T82" s="169"/>
      <c r="U82" s="169"/>
      <c r="V82" s="170"/>
      <c r="W82" s="171"/>
      <c r="X82" s="171"/>
    </row>
    <row r="83" spans="2:24" ht="15" customHeight="1">
      <c r="B83" s="171"/>
      <c r="C83" s="171"/>
      <c r="D83" s="166"/>
      <c r="E83" s="167"/>
      <c r="F83" s="166"/>
      <c r="G83" s="169"/>
      <c r="H83" s="167"/>
      <c r="I83" s="166"/>
      <c r="J83" s="166"/>
      <c r="K83" s="168"/>
      <c r="L83" s="162"/>
      <c r="M83" s="169"/>
      <c r="N83" s="167"/>
      <c r="O83" s="168"/>
      <c r="P83" s="171"/>
      <c r="Q83" s="169"/>
      <c r="R83" s="169"/>
      <c r="S83" s="170"/>
      <c r="T83" s="169"/>
      <c r="U83" s="169"/>
      <c r="V83" s="170"/>
      <c r="W83" s="171"/>
      <c r="X83" s="171"/>
    </row>
    <row r="84" spans="2:24" ht="15" customHeight="1">
      <c r="B84" s="171"/>
      <c r="C84" s="171"/>
      <c r="D84" s="166"/>
      <c r="E84" s="167"/>
      <c r="F84" s="166"/>
      <c r="G84" s="169"/>
      <c r="H84" s="167"/>
      <c r="I84" s="166"/>
      <c r="J84" s="166"/>
      <c r="K84" s="168"/>
      <c r="L84" s="162"/>
      <c r="M84" s="169"/>
      <c r="N84" s="167"/>
      <c r="O84" s="168"/>
      <c r="P84" s="171"/>
      <c r="Q84" s="169"/>
      <c r="R84" s="169"/>
      <c r="S84" s="170"/>
      <c r="T84" s="169"/>
      <c r="U84" s="169"/>
      <c r="V84" s="170"/>
      <c r="W84" s="171"/>
      <c r="X84" s="171"/>
    </row>
    <row r="85" spans="2:24" ht="15" customHeight="1">
      <c r="B85" s="171"/>
      <c r="C85" s="171"/>
      <c r="D85" s="166"/>
      <c r="E85" s="167"/>
      <c r="F85" s="166"/>
      <c r="G85" s="169"/>
      <c r="H85" s="167"/>
      <c r="I85" s="166"/>
      <c r="J85" s="166"/>
      <c r="K85" s="168"/>
      <c r="L85" s="162"/>
      <c r="M85" s="169"/>
      <c r="N85" s="167"/>
      <c r="O85" s="168"/>
      <c r="P85" s="171"/>
      <c r="Q85" s="169"/>
      <c r="R85" s="169"/>
      <c r="S85" s="170"/>
      <c r="T85" s="169"/>
      <c r="U85" s="169"/>
      <c r="V85" s="170"/>
      <c r="W85" s="171"/>
      <c r="X85" s="171"/>
    </row>
    <row r="86" spans="2:24" ht="15" customHeight="1">
      <c r="B86" s="171"/>
      <c r="C86" s="171"/>
      <c r="D86" s="166"/>
      <c r="E86" s="167"/>
      <c r="F86" s="166"/>
      <c r="G86" s="169"/>
      <c r="H86" s="167"/>
      <c r="I86" s="166"/>
      <c r="J86" s="166"/>
      <c r="K86" s="168"/>
      <c r="L86" s="162"/>
      <c r="M86" s="169"/>
      <c r="N86" s="167"/>
      <c r="O86" s="168"/>
      <c r="P86" s="171"/>
      <c r="Q86" s="169"/>
      <c r="R86" s="169"/>
      <c r="S86" s="170"/>
      <c r="T86" s="169"/>
      <c r="U86" s="169"/>
      <c r="V86" s="170"/>
      <c r="W86" s="171"/>
      <c r="X86" s="171"/>
    </row>
    <row r="87" spans="2:24" ht="15" customHeight="1">
      <c r="B87" s="171"/>
      <c r="C87" s="171"/>
      <c r="D87" s="166"/>
      <c r="E87" s="167"/>
      <c r="F87" s="166"/>
      <c r="G87" s="169"/>
      <c r="H87" s="167"/>
      <c r="I87" s="166"/>
      <c r="J87" s="166"/>
      <c r="K87" s="168"/>
      <c r="L87" s="162"/>
      <c r="M87" s="169"/>
      <c r="N87" s="167"/>
      <c r="O87" s="168"/>
      <c r="P87" s="171"/>
      <c r="Q87" s="169"/>
      <c r="R87" s="169"/>
      <c r="S87" s="170"/>
      <c r="T87" s="169"/>
      <c r="U87" s="169"/>
      <c r="V87" s="170"/>
      <c r="W87" s="171"/>
      <c r="X87" s="171"/>
    </row>
    <row r="88" spans="2:24" ht="15" customHeight="1">
      <c r="B88" s="171"/>
      <c r="C88" s="171"/>
      <c r="D88" s="166"/>
      <c r="E88" s="167"/>
      <c r="F88" s="166"/>
      <c r="G88" s="169"/>
      <c r="H88" s="167"/>
      <c r="I88" s="166"/>
      <c r="J88" s="166"/>
      <c r="K88" s="168"/>
      <c r="L88" s="162"/>
      <c r="M88" s="169"/>
      <c r="N88" s="167"/>
      <c r="O88" s="168"/>
      <c r="P88" s="171"/>
      <c r="Q88" s="169"/>
      <c r="R88" s="169"/>
      <c r="S88" s="170"/>
      <c r="T88" s="169"/>
      <c r="U88" s="169"/>
      <c r="V88" s="170"/>
      <c r="W88" s="171"/>
      <c r="X88" s="171"/>
    </row>
    <row r="89" spans="2:24" ht="15" customHeight="1">
      <c r="B89" s="171"/>
      <c r="C89" s="171"/>
      <c r="D89" s="166"/>
      <c r="E89" s="167"/>
      <c r="F89" s="166"/>
      <c r="G89" s="169"/>
      <c r="H89" s="167"/>
      <c r="I89" s="166"/>
      <c r="J89" s="166"/>
      <c r="K89" s="168"/>
      <c r="L89" s="162"/>
      <c r="M89" s="169"/>
      <c r="N89" s="167"/>
      <c r="O89" s="168"/>
      <c r="P89" s="171"/>
      <c r="Q89" s="169"/>
      <c r="R89" s="169"/>
      <c r="S89" s="170"/>
      <c r="T89" s="169"/>
      <c r="U89" s="169"/>
      <c r="V89" s="170"/>
      <c r="W89" s="171"/>
      <c r="X89" s="171"/>
    </row>
    <row r="90" spans="2:24" ht="15" customHeight="1">
      <c r="B90" s="171"/>
      <c r="C90" s="171"/>
      <c r="D90" s="166"/>
      <c r="E90" s="167"/>
      <c r="F90" s="166"/>
      <c r="G90" s="169"/>
      <c r="H90" s="167"/>
      <c r="I90" s="166"/>
      <c r="J90" s="166"/>
      <c r="K90" s="168"/>
      <c r="L90" s="162"/>
      <c r="M90" s="169"/>
      <c r="N90" s="167"/>
      <c r="O90" s="168"/>
      <c r="P90" s="171"/>
      <c r="Q90" s="169"/>
      <c r="R90" s="169"/>
      <c r="S90" s="170"/>
      <c r="T90" s="169"/>
      <c r="U90" s="169"/>
      <c r="V90" s="170"/>
      <c r="W90" s="171"/>
      <c r="X90" s="171"/>
    </row>
    <row r="91" spans="2:24" ht="15" customHeight="1">
      <c r="B91" s="171"/>
      <c r="C91" s="171"/>
      <c r="D91" s="166"/>
      <c r="E91" s="167"/>
      <c r="F91" s="166"/>
      <c r="G91" s="169"/>
      <c r="H91" s="167"/>
      <c r="I91" s="166"/>
      <c r="J91" s="166"/>
      <c r="K91" s="168"/>
      <c r="L91" s="162"/>
      <c r="M91" s="169"/>
      <c r="N91" s="167"/>
      <c r="O91" s="168"/>
      <c r="P91" s="171"/>
      <c r="Q91" s="169"/>
      <c r="R91" s="169"/>
      <c r="S91" s="170"/>
      <c r="T91" s="169"/>
      <c r="U91" s="169"/>
      <c r="V91" s="170"/>
      <c r="W91" s="171"/>
      <c r="X91" s="171"/>
    </row>
    <row r="92" spans="2:24" ht="15" customHeight="1">
      <c r="B92" s="171"/>
      <c r="C92" s="171"/>
      <c r="D92" s="166"/>
      <c r="E92" s="167"/>
      <c r="F92" s="166"/>
      <c r="G92" s="169"/>
      <c r="H92" s="167"/>
      <c r="I92" s="166"/>
      <c r="J92" s="166"/>
      <c r="K92" s="168"/>
      <c r="L92" s="162"/>
      <c r="M92" s="169"/>
      <c r="N92" s="167"/>
      <c r="O92" s="168"/>
      <c r="P92" s="171"/>
      <c r="Q92" s="169"/>
      <c r="R92" s="169"/>
      <c r="S92" s="170"/>
      <c r="T92" s="169"/>
      <c r="U92" s="169"/>
      <c r="V92" s="170"/>
      <c r="W92" s="171"/>
      <c r="X92" s="171"/>
    </row>
    <row r="93" spans="2:24" ht="15" customHeight="1">
      <c r="B93" s="171"/>
      <c r="C93" s="171"/>
      <c r="D93" s="166"/>
      <c r="E93" s="167"/>
      <c r="F93" s="166"/>
      <c r="G93" s="169"/>
      <c r="H93" s="167"/>
      <c r="I93" s="166"/>
      <c r="J93" s="166"/>
      <c r="K93" s="168"/>
      <c r="L93" s="162"/>
      <c r="M93" s="169"/>
      <c r="N93" s="167"/>
      <c r="O93" s="168"/>
      <c r="P93" s="171"/>
      <c r="Q93" s="169"/>
      <c r="R93" s="169"/>
      <c r="S93" s="170"/>
      <c r="T93" s="169"/>
      <c r="U93" s="169"/>
      <c r="V93" s="170"/>
      <c r="W93" s="171"/>
      <c r="X93" s="171"/>
    </row>
    <row r="94" spans="2:24" ht="15" customHeight="1">
      <c r="B94" s="171"/>
      <c r="C94" s="171"/>
      <c r="D94" s="166"/>
      <c r="E94" s="167"/>
      <c r="F94" s="166"/>
      <c r="G94" s="169"/>
      <c r="H94" s="167"/>
      <c r="I94" s="166"/>
      <c r="J94" s="166"/>
      <c r="K94" s="168"/>
      <c r="L94" s="162"/>
      <c r="M94" s="169"/>
      <c r="N94" s="167"/>
      <c r="O94" s="168"/>
      <c r="P94" s="171"/>
      <c r="Q94" s="169"/>
      <c r="R94" s="169"/>
      <c r="S94" s="170"/>
      <c r="T94" s="169"/>
      <c r="U94" s="169"/>
      <c r="V94" s="170"/>
      <c r="W94" s="171"/>
      <c r="X94" s="171"/>
    </row>
    <row r="95" spans="2:24" ht="15" customHeight="1">
      <c r="B95" s="171"/>
      <c r="C95" s="171"/>
      <c r="D95" s="166"/>
      <c r="E95" s="167"/>
      <c r="F95" s="166"/>
      <c r="G95" s="169"/>
      <c r="H95" s="167"/>
      <c r="I95" s="166"/>
      <c r="J95" s="166"/>
      <c r="K95" s="168"/>
      <c r="L95" s="162"/>
      <c r="M95" s="169"/>
      <c r="N95" s="167"/>
      <c r="O95" s="168"/>
      <c r="P95" s="171"/>
      <c r="Q95" s="169"/>
      <c r="R95" s="169"/>
      <c r="S95" s="170"/>
      <c r="T95" s="169"/>
      <c r="U95" s="169"/>
      <c r="V95" s="170"/>
      <c r="W95" s="171"/>
      <c r="X95" s="171"/>
    </row>
    <row r="96" spans="2:24" ht="15" customHeight="1">
      <c r="B96" s="171"/>
      <c r="C96" s="171"/>
      <c r="D96" s="166"/>
      <c r="E96" s="167"/>
      <c r="F96" s="166"/>
      <c r="G96" s="169"/>
      <c r="H96" s="167"/>
      <c r="I96" s="166"/>
      <c r="J96" s="166"/>
      <c r="K96" s="168"/>
      <c r="L96" s="162"/>
      <c r="M96" s="169"/>
      <c r="N96" s="167"/>
      <c r="O96" s="168"/>
      <c r="P96" s="171"/>
      <c r="Q96" s="169"/>
      <c r="R96" s="169"/>
      <c r="S96" s="170"/>
      <c r="T96" s="169"/>
      <c r="U96" s="169"/>
      <c r="V96" s="170"/>
      <c r="W96" s="171"/>
      <c r="X96" s="171"/>
    </row>
    <row r="97" spans="2:24" ht="15" customHeight="1">
      <c r="B97" s="171"/>
      <c r="C97" s="171"/>
      <c r="D97" s="166"/>
      <c r="E97" s="167"/>
      <c r="F97" s="166"/>
      <c r="G97" s="169"/>
      <c r="H97" s="167"/>
      <c r="I97" s="166"/>
      <c r="J97" s="166"/>
      <c r="K97" s="168"/>
      <c r="L97" s="162"/>
      <c r="M97" s="169"/>
      <c r="N97" s="167"/>
      <c r="O97" s="168"/>
      <c r="P97" s="171"/>
      <c r="Q97" s="169"/>
      <c r="R97" s="169"/>
      <c r="S97" s="170"/>
      <c r="T97" s="169"/>
      <c r="U97" s="169"/>
      <c r="V97" s="170"/>
      <c r="W97" s="171"/>
      <c r="X97" s="171"/>
    </row>
    <row r="98" spans="2:24" ht="15" customHeight="1">
      <c r="B98" s="171"/>
      <c r="C98" s="171"/>
      <c r="D98" s="166"/>
      <c r="E98" s="167"/>
      <c r="F98" s="166"/>
      <c r="G98" s="169"/>
      <c r="H98" s="167"/>
      <c r="I98" s="166"/>
      <c r="J98" s="166"/>
      <c r="K98" s="168"/>
      <c r="L98" s="162"/>
      <c r="M98" s="169"/>
      <c r="N98" s="167"/>
      <c r="O98" s="168"/>
      <c r="P98" s="171"/>
      <c r="Q98" s="169"/>
      <c r="R98" s="169"/>
      <c r="S98" s="170"/>
      <c r="T98" s="169"/>
      <c r="U98" s="169"/>
      <c r="V98" s="170"/>
      <c r="W98" s="171"/>
      <c r="X98" s="171"/>
    </row>
    <row r="99" spans="2:24" ht="15" customHeight="1">
      <c r="B99" s="171"/>
      <c r="C99" s="171"/>
      <c r="D99" s="166"/>
      <c r="E99" s="167"/>
      <c r="F99" s="166"/>
      <c r="G99" s="169"/>
      <c r="H99" s="167"/>
      <c r="I99" s="166"/>
      <c r="J99" s="166"/>
      <c r="K99" s="168"/>
      <c r="L99" s="162"/>
      <c r="M99" s="169"/>
      <c r="N99" s="167"/>
      <c r="O99" s="168"/>
      <c r="P99" s="171"/>
      <c r="Q99" s="169"/>
      <c r="R99" s="169"/>
      <c r="S99" s="170"/>
      <c r="T99" s="169"/>
      <c r="U99" s="169"/>
      <c r="V99" s="170"/>
      <c r="W99" s="171"/>
      <c r="X99" s="171"/>
    </row>
    <row r="100" spans="2:24" ht="15" customHeight="1">
      <c r="B100" s="171"/>
      <c r="C100" s="171"/>
      <c r="D100" s="166"/>
      <c r="E100" s="167"/>
      <c r="F100" s="166"/>
      <c r="G100" s="169"/>
      <c r="H100" s="167"/>
      <c r="I100" s="166"/>
      <c r="J100" s="166"/>
      <c r="K100" s="168"/>
      <c r="L100" s="162"/>
      <c r="M100" s="169"/>
      <c r="N100" s="167"/>
      <c r="O100" s="168"/>
      <c r="P100" s="171"/>
      <c r="Q100" s="169"/>
      <c r="R100" s="169"/>
      <c r="S100" s="170"/>
      <c r="T100" s="169"/>
      <c r="U100" s="169"/>
      <c r="V100" s="170"/>
      <c r="W100" s="171"/>
      <c r="X100" s="171"/>
    </row>
  </sheetData>
  <mergeCells count="78">
    <mergeCell ref="A25:B25"/>
    <mergeCell ref="I25:J25"/>
    <mergeCell ref="K25:L25"/>
    <mergeCell ref="Q25:R25"/>
    <mergeCell ref="A27:B27"/>
    <mergeCell ref="B21:D21"/>
    <mergeCell ref="E21:F21"/>
    <mergeCell ref="G21:I21"/>
    <mergeCell ref="J21:K21"/>
    <mergeCell ref="B22:D22"/>
    <mergeCell ref="E22:F22"/>
    <mergeCell ref="G22:I22"/>
    <mergeCell ref="J22:K22"/>
    <mergeCell ref="B19:F19"/>
    <mergeCell ref="G19:K19"/>
    <mergeCell ref="L19:P19"/>
    <mergeCell ref="B20:D20"/>
    <mergeCell ref="E20:F20"/>
    <mergeCell ref="G20:I20"/>
    <mergeCell ref="J20:K20"/>
    <mergeCell ref="B17:D17"/>
    <mergeCell ref="E17:F17"/>
    <mergeCell ref="G17:I17"/>
    <mergeCell ref="J17:K17"/>
    <mergeCell ref="L17:N17"/>
    <mergeCell ref="O17:P17"/>
    <mergeCell ref="B16:D16"/>
    <mergeCell ref="E16:F16"/>
    <mergeCell ref="G16:I16"/>
    <mergeCell ref="J16:K16"/>
    <mergeCell ref="L16:N16"/>
    <mergeCell ref="O16:P16"/>
    <mergeCell ref="B14:D14"/>
    <mergeCell ref="E14:F14"/>
    <mergeCell ref="G14:I14"/>
    <mergeCell ref="J14:K14"/>
    <mergeCell ref="L14:N14"/>
    <mergeCell ref="O14:P14"/>
    <mergeCell ref="B13:D13"/>
    <mergeCell ref="E13:F13"/>
    <mergeCell ref="G13:I13"/>
    <mergeCell ref="J13:K13"/>
    <mergeCell ref="L13:N13"/>
    <mergeCell ref="O13:P13"/>
    <mergeCell ref="M10:N10"/>
    <mergeCell ref="O10:P11"/>
    <mergeCell ref="B11:C11"/>
    <mergeCell ref="D11:E11"/>
    <mergeCell ref="F11:G11"/>
    <mergeCell ref="I11:J11"/>
    <mergeCell ref="K11:L11"/>
    <mergeCell ref="M11:N11"/>
    <mergeCell ref="B9:E9"/>
    <mergeCell ref="F9:G9"/>
    <mergeCell ref="I9:L9"/>
    <mergeCell ref="M9:N9"/>
    <mergeCell ref="O9:P9"/>
    <mergeCell ref="B10:C10"/>
    <mergeCell ref="D10:E10"/>
    <mergeCell ref="F10:G10"/>
    <mergeCell ref="I10:J10"/>
    <mergeCell ref="K10:L10"/>
    <mergeCell ref="B7:G7"/>
    <mergeCell ref="I7:P7"/>
    <mergeCell ref="B8:E8"/>
    <mergeCell ref="F8:G8"/>
    <mergeCell ref="I8:L8"/>
    <mergeCell ref="M8:N8"/>
    <mergeCell ref="O8:P8"/>
    <mergeCell ref="B1:P2"/>
    <mergeCell ref="B4:D4"/>
    <mergeCell ref="E4:G4"/>
    <mergeCell ref="I4:L4"/>
    <mergeCell ref="M4:P4"/>
    <mergeCell ref="B5:C5"/>
    <mergeCell ref="D5:E5"/>
    <mergeCell ref="I5:L5"/>
    <mergeCell ref="M5:P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Y100"/>
  <sheetViews>
    <sheetView tabSelected="1" workbookViewId="0">
      <selection activeCell="F15" sqref="F15"/>
    </sheetView>
  </sheetViews>
  <sheetFormatPr defaultColWidth="14.42578125" defaultRowHeight="12.75" customHeight="1"/>
  <cols>
    <col min="1" max="1" width="9.28515625" style="3" customWidth="1"/>
    <col min="2" max="2" width="4.85546875" style="3" customWidth="1"/>
    <col min="3" max="3" width="11" style="3" customWidth="1"/>
    <col min="4" max="4" width="8.5703125" style="3" customWidth="1"/>
    <col min="5" max="5" width="8.28515625" style="3" customWidth="1"/>
    <col min="6" max="6" width="9.42578125" style="3" customWidth="1"/>
    <col min="7" max="7" width="9.85546875" style="3" customWidth="1"/>
    <col min="8" max="8" width="8.85546875" style="3" customWidth="1"/>
    <col min="9" max="9" width="10.5703125" style="3" customWidth="1"/>
    <col min="10" max="10" width="6.85546875" style="3" customWidth="1"/>
    <col min="11" max="11" width="10.42578125" style="3" customWidth="1"/>
    <col min="12" max="12" width="7.42578125" style="3" customWidth="1"/>
    <col min="13" max="13" width="8.5703125" style="3" customWidth="1"/>
    <col min="14" max="14" width="16.7109375" style="3" bestFit="1" customWidth="1"/>
    <col min="15" max="15" width="12" style="3" customWidth="1"/>
    <col min="16" max="16" width="10.140625" style="3" customWidth="1"/>
    <col min="17" max="17" width="9.5703125" style="3" customWidth="1"/>
    <col min="18" max="18" width="11.85546875" style="3" customWidth="1"/>
    <col min="19" max="19" width="10.140625" style="3" customWidth="1"/>
    <col min="20" max="20" width="10.7109375" style="3" customWidth="1"/>
    <col min="21" max="21" width="8.140625" style="3" customWidth="1"/>
    <col min="22" max="22" width="6.28515625" style="3" customWidth="1"/>
    <col min="23" max="23" width="17.28515625" style="3" customWidth="1"/>
    <col min="24" max="24" width="8.42578125" style="3" customWidth="1"/>
    <col min="25" max="25" width="24.140625" style="3" customWidth="1"/>
    <col min="26" max="16384" width="14.42578125" style="3"/>
  </cols>
  <sheetData>
    <row r="1" spans="1:25" ht="15" customHeight="1">
      <c r="A1" s="29"/>
      <c r="B1" s="30" t="s">
        <v>57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  <c r="R1" s="33"/>
      <c r="S1" s="34"/>
      <c r="T1" s="34"/>
      <c r="U1" s="34"/>
      <c r="V1" s="34"/>
      <c r="W1" s="34"/>
      <c r="X1" s="34"/>
      <c r="Y1" s="34"/>
    </row>
    <row r="2" spans="1:25" ht="15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8"/>
      <c r="S2" s="39"/>
      <c r="T2" s="39"/>
      <c r="U2" s="39"/>
      <c r="V2" s="39"/>
      <c r="W2" s="40"/>
      <c r="X2" s="41"/>
      <c r="Y2" s="34"/>
    </row>
    <row r="3" spans="1:25" ht="18.75" customHeight="1">
      <c r="A3" s="35"/>
      <c r="B3" s="42"/>
      <c r="C3" s="42"/>
      <c r="D3" s="42"/>
      <c r="E3" s="42"/>
      <c r="F3" s="42"/>
      <c r="G3" s="42"/>
      <c r="H3" s="43"/>
      <c r="I3" s="42"/>
      <c r="J3" s="42"/>
      <c r="K3" s="42"/>
      <c r="L3" s="42"/>
      <c r="M3" s="42"/>
      <c r="N3" s="43"/>
      <c r="O3" s="44"/>
      <c r="P3" s="45"/>
      <c r="Q3" s="37"/>
      <c r="R3" s="38"/>
      <c r="S3" s="46"/>
      <c r="T3" s="46"/>
      <c r="U3" s="34"/>
      <c r="V3" s="34"/>
      <c r="W3" s="34"/>
      <c r="X3" s="41"/>
      <c r="Y3" s="34"/>
    </row>
    <row r="4" spans="1:25" ht="54" customHeight="1">
      <c r="A4" s="35"/>
      <c r="B4" s="47" t="s">
        <v>18</v>
      </c>
      <c r="C4" s="48"/>
      <c r="D4" s="48"/>
      <c r="E4" s="179">
        <v>42522</v>
      </c>
      <c r="F4" s="48"/>
      <c r="G4" s="48"/>
      <c r="H4" s="49"/>
      <c r="I4" s="50" t="s">
        <v>19</v>
      </c>
      <c r="J4" s="48"/>
      <c r="K4" s="48"/>
      <c r="L4" s="48"/>
      <c r="M4" s="51">
        <f>Geral!N10</f>
        <v>33750</v>
      </c>
      <c r="N4" s="48"/>
      <c r="O4" s="48"/>
      <c r="P4" s="48"/>
      <c r="Q4" s="52"/>
      <c r="R4" s="33"/>
      <c r="S4" s="34"/>
      <c r="T4" s="34"/>
      <c r="U4" s="34"/>
      <c r="V4" s="34"/>
      <c r="W4" s="34"/>
      <c r="X4" s="41"/>
      <c r="Y4" s="34"/>
    </row>
    <row r="5" spans="1:25" ht="30" customHeight="1">
      <c r="A5" s="35"/>
      <c r="B5" s="53" t="s">
        <v>20</v>
      </c>
      <c r="C5" s="48"/>
      <c r="D5" s="54">
        <v>30</v>
      </c>
      <c r="E5" s="55"/>
      <c r="F5" s="56" t="s">
        <v>21</v>
      </c>
      <c r="G5" s="56">
        <v>30</v>
      </c>
      <c r="H5" s="57"/>
      <c r="I5" s="58" t="s">
        <v>22</v>
      </c>
      <c r="J5" s="48"/>
      <c r="K5" s="48"/>
      <c r="L5" s="48"/>
      <c r="M5" s="59">
        <f>I9/((M4/G5)*D5)</f>
        <v>2.1648897777777782</v>
      </c>
      <c r="N5" s="48"/>
      <c r="O5" s="48"/>
      <c r="P5" s="48"/>
      <c r="Q5" s="60"/>
      <c r="R5" s="33"/>
      <c r="S5" s="34"/>
      <c r="T5" s="34"/>
      <c r="U5" s="34"/>
      <c r="V5" s="34"/>
      <c r="W5" s="34"/>
      <c r="X5" s="41"/>
      <c r="Y5" s="34"/>
    </row>
    <row r="6" spans="1:25" ht="16.5" customHeight="1">
      <c r="A6" s="35"/>
      <c r="B6" s="61"/>
      <c r="C6" s="49"/>
      <c r="D6" s="49"/>
      <c r="E6" s="49"/>
      <c r="F6" s="49"/>
      <c r="G6" s="49"/>
      <c r="H6" s="49"/>
      <c r="I6" s="61"/>
      <c r="J6" s="49"/>
      <c r="K6" s="49"/>
      <c r="L6" s="49"/>
      <c r="M6" s="49"/>
      <c r="N6" s="49"/>
      <c r="O6" s="49"/>
      <c r="P6" s="49"/>
      <c r="Q6" s="60"/>
      <c r="R6" s="33"/>
      <c r="S6" s="40"/>
      <c r="T6" s="34"/>
      <c r="U6" s="34"/>
      <c r="V6" s="34"/>
      <c r="W6" s="34"/>
      <c r="X6" s="41"/>
      <c r="Y6" s="34"/>
    </row>
    <row r="7" spans="1:25" ht="30.75" customHeight="1">
      <c r="A7" s="35"/>
      <c r="B7" s="62" t="s">
        <v>10</v>
      </c>
      <c r="C7" s="48"/>
      <c r="D7" s="48"/>
      <c r="E7" s="48"/>
      <c r="F7" s="48"/>
      <c r="G7" s="48"/>
      <c r="H7" s="49"/>
      <c r="I7" s="63" t="s">
        <v>23</v>
      </c>
      <c r="J7" s="48"/>
      <c r="K7" s="48"/>
      <c r="L7" s="48"/>
      <c r="M7" s="48"/>
      <c r="N7" s="48"/>
      <c r="O7" s="48"/>
      <c r="P7" s="48"/>
      <c r="Q7" s="60"/>
      <c r="R7" s="33"/>
      <c r="S7" s="64"/>
      <c r="T7" s="34"/>
      <c r="V7" s="34"/>
      <c r="W7" s="34"/>
      <c r="X7" s="65"/>
      <c r="Y7" s="66"/>
    </row>
    <row r="8" spans="1:25" ht="31.5">
      <c r="A8" s="35"/>
      <c r="B8" s="67" t="s">
        <v>17</v>
      </c>
      <c r="C8" s="48"/>
      <c r="D8" s="48"/>
      <c r="E8" s="48"/>
      <c r="F8" s="67" t="s">
        <v>24</v>
      </c>
      <c r="G8" s="48"/>
      <c r="H8" s="68"/>
      <c r="I8" s="69" t="s">
        <v>17</v>
      </c>
      <c r="J8" s="48"/>
      <c r="K8" s="48"/>
      <c r="L8" s="48"/>
      <c r="M8" s="69" t="s">
        <v>24</v>
      </c>
      <c r="N8" s="48"/>
      <c r="O8" s="69" t="s">
        <v>16</v>
      </c>
      <c r="P8" s="48"/>
      <c r="Q8" s="52"/>
      <c r="R8" s="33"/>
      <c r="S8" s="70"/>
      <c r="T8" s="70"/>
      <c r="V8" s="71"/>
      <c r="W8" s="34"/>
      <c r="X8" s="41"/>
      <c r="Y8" s="34"/>
    </row>
    <row r="9" spans="1:25" ht="46.5">
      <c r="A9" s="35"/>
      <c r="B9" s="72">
        <f>I27</f>
        <v>101151.82999999999</v>
      </c>
      <c r="C9" s="48"/>
      <c r="D9" s="48"/>
      <c r="E9" s="48"/>
      <c r="F9" s="73">
        <f>J27</f>
        <v>921</v>
      </c>
      <c r="G9" s="48"/>
      <c r="H9" s="74"/>
      <c r="I9" s="75">
        <f>K27</f>
        <v>73065.030000000013</v>
      </c>
      <c r="J9" s="48"/>
      <c r="K9" s="48"/>
      <c r="L9" s="48"/>
      <c r="M9" s="76">
        <f>L27</f>
        <v>682</v>
      </c>
      <c r="N9" s="48"/>
      <c r="O9" s="77">
        <f>I9/B9</f>
        <v>0.72233028310016756</v>
      </c>
      <c r="P9" s="48"/>
      <c r="Q9" s="78"/>
      <c r="R9" s="33"/>
      <c r="S9" s="70"/>
      <c r="T9" s="70"/>
      <c r="V9" s="34"/>
      <c r="W9" s="34"/>
      <c r="X9" s="79"/>
      <c r="Y9" s="34"/>
    </row>
    <row r="10" spans="1:25" ht="24.75" customHeight="1">
      <c r="A10" s="35"/>
      <c r="B10" s="80" t="s">
        <v>25</v>
      </c>
      <c r="C10" s="48"/>
      <c r="D10" s="81">
        <f>M4/O10</f>
        <v>45000</v>
      </c>
      <c r="E10" s="48"/>
      <c r="F10" s="82">
        <f>D10/J13</f>
        <v>420.03678093336845</v>
      </c>
      <c r="G10" s="48"/>
      <c r="H10" s="83"/>
      <c r="I10" s="84" t="s">
        <v>26</v>
      </c>
      <c r="J10" s="48"/>
      <c r="K10" s="85">
        <f>M4</f>
        <v>33750</v>
      </c>
      <c r="L10" s="48"/>
      <c r="M10" s="86">
        <f>M4/J13</f>
        <v>315.02758570002635</v>
      </c>
      <c r="N10" s="48"/>
      <c r="O10" s="87">
        <v>0.75</v>
      </c>
      <c r="P10" s="48"/>
      <c r="Q10" s="88"/>
      <c r="R10" s="33"/>
      <c r="S10" s="34"/>
      <c r="T10" s="34"/>
      <c r="U10" s="34"/>
      <c r="V10" s="34"/>
      <c r="W10" s="34"/>
      <c r="X10" s="89"/>
      <c r="Y10" s="90"/>
    </row>
    <row r="11" spans="1:25" ht="24.75" customHeight="1">
      <c r="A11" s="35"/>
      <c r="B11" s="91" t="s">
        <v>27</v>
      </c>
      <c r="C11" s="48"/>
      <c r="D11" s="92">
        <f>(D10/G5)*D5</f>
        <v>45000</v>
      </c>
      <c r="E11" s="48"/>
      <c r="F11" s="93">
        <f>(F10/G5)*D5</f>
        <v>420.03678093336845</v>
      </c>
      <c r="G11" s="48"/>
      <c r="H11" s="94"/>
      <c r="I11" s="95" t="s">
        <v>27</v>
      </c>
      <c r="J11" s="48"/>
      <c r="K11" s="96">
        <f>(K10/G5)*D5</f>
        <v>33750</v>
      </c>
      <c r="L11" s="48"/>
      <c r="M11" s="97">
        <f>(M10/G5)*D5</f>
        <v>315.02758570002635</v>
      </c>
      <c r="N11" s="48"/>
      <c r="O11" s="48"/>
      <c r="P11" s="48"/>
      <c r="Q11" s="60"/>
      <c r="R11" s="33"/>
      <c r="T11" s="34"/>
      <c r="U11" s="34"/>
      <c r="V11" s="34"/>
      <c r="X11" s="34"/>
      <c r="Y11" s="34"/>
    </row>
    <row r="12" spans="1:25" ht="15" customHeight="1">
      <c r="A12" s="35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9"/>
      <c r="M12" s="98"/>
      <c r="N12" s="98"/>
      <c r="O12" s="98"/>
      <c r="P12" s="98"/>
      <c r="Q12" s="60"/>
      <c r="R12" s="33"/>
      <c r="T12" s="70"/>
      <c r="U12" s="70"/>
      <c r="V12" s="70"/>
      <c r="X12" s="64"/>
      <c r="Y12" s="34"/>
    </row>
    <row r="13" spans="1:25" ht="33.75" customHeight="1">
      <c r="A13" s="35"/>
      <c r="B13" s="84" t="s">
        <v>28</v>
      </c>
      <c r="C13" s="48"/>
      <c r="D13" s="48"/>
      <c r="E13" s="100">
        <f>F27</f>
        <v>25248</v>
      </c>
      <c r="F13" s="48"/>
      <c r="G13" s="101" t="s">
        <v>29</v>
      </c>
      <c r="H13" s="48"/>
      <c r="I13" s="48"/>
      <c r="J13" s="102">
        <f>H27</f>
        <v>107.1334750733138</v>
      </c>
      <c r="K13" s="48"/>
      <c r="L13" s="85" t="s">
        <v>30</v>
      </c>
      <c r="M13" s="48"/>
      <c r="N13" s="48"/>
      <c r="O13" s="77">
        <f>G27</f>
        <v>3.6478136882129281E-2</v>
      </c>
      <c r="P13" s="48"/>
      <c r="Q13" s="103"/>
      <c r="R13" s="33"/>
      <c r="T13" s="70"/>
      <c r="U13" s="34"/>
      <c r="X13" s="104"/>
    </row>
    <row r="14" spans="1:25" ht="18.75">
      <c r="A14" s="35"/>
      <c r="B14" s="105" t="s">
        <v>25</v>
      </c>
      <c r="C14" s="48"/>
      <c r="D14" s="48"/>
      <c r="E14" s="106">
        <f>Geral!H10</f>
        <v>8935.589653603718</v>
      </c>
      <c r="F14" s="48"/>
      <c r="G14" s="107" t="s">
        <v>25</v>
      </c>
      <c r="H14" s="48"/>
      <c r="I14" s="48"/>
      <c r="J14" s="108">
        <f>Geral!L10</f>
        <v>137.03514187499997</v>
      </c>
      <c r="K14" s="48"/>
      <c r="L14" s="105" t="s">
        <v>25</v>
      </c>
      <c r="M14" s="48"/>
      <c r="N14" s="48"/>
      <c r="O14" s="109">
        <f>Geral!I10</f>
        <v>3.6750000000000005E-2</v>
      </c>
      <c r="P14" s="48"/>
      <c r="Q14" s="110"/>
      <c r="R14" s="33"/>
      <c r="S14" s="34"/>
      <c r="T14" s="34"/>
      <c r="U14" s="34"/>
      <c r="V14" s="111"/>
      <c r="X14" s="112"/>
      <c r="Y14" s="90"/>
    </row>
    <row r="15" spans="1:25" ht="17.25" customHeight="1">
      <c r="A15" s="35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4"/>
      <c r="M15" s="113"/>
      <c r="N15" s="115"/>
      <c r="O15" s="113"/>
      <c r="P15" s="113"/>
      <c r="Q15" s="116"/>
      <c r="R15" s="117"/>
      <c r="S15" s="118"/>
      <c r="T15" s="118"/>
      <c r="U15" s="118"/>
      <c r="V15" s="118"/>
      <c r="W15" s="119"/>
      <c r="X15" s="120"/>
      <c r="Y15" s="34"/>
    </row>
    <row r="16" spans="1:25" ht="27.75" customHeight="1">
      <c r="A16" s="35"/>
      <c r="B16" s="107" t="s">
        <v>31</v>
      </c>
      <c r="C16" s="48"/>
      <c r="D16" s="48"/>
      <c r="E16" s="121">
        <f>J27/D5</f>
        <v>30.7</v>
      </c>
      <c r="F16" s="48"/>
      <c r="G16" s="122" t="s">
        <v>32</v>
      </c>
      <c r="H16" s="48"/>
      <c r="I16" s="48"/>
      <c r="J16" s="123">
        <f>(I9-Março!I9)/Março!I9</f>
        <v>2.2070216957448031E-2</v>
      </c>
      <c r="K16" s="48"/>
      <c r="L16" s="108" t="s">
        <v>33</v>
      </c>
      <c r="M16" s="48"/>
      <c r="N16" s="48"/>
      <c r="O16" s="124"/>
      <c r="P16" s="48"/>
      <c r="Q16" s="125"/>
      <c r="R16" s="126"/>
      <c r="S16" s="127"/>
      <c r="T16" s="127"/>
      <c r="U16" s="127"/>
      <c r="V16" s="127"/>
      <c r="W16" s="120"/>
      <c r="X16" s="120"/>
      <c r="Y16" s="34"/>
    </row>
    <row r="17" spans="1:25" ht="22.5" customHeight="1">
      <c r="A17" s="35"/>
      <c r="B17" s="108" t="s">
        <v>26</v>
      </c>
      <c r="C17" s="48"/>
      <c r="D17" s="48"/>
      <c r="E17" s="128">
        <f>F10/G5</f>
        <v>14.001226031112282</v>
      </c>
      <c r="F17" s="48"/>
      <c r="G17" s="122" t="s">
        <v>26</v>
      </c>
      <c r="H17" s="48"/>
      <c r="I17" s="48"/>
      <c r="J17" s="109">
        <f>(Geral!N8-Geral!N7)/Geral!N7</f>
        <v>0.5</v>
      </c>
      <c r="K17" s="48"/>
      <c r="L17" s="108" t="s">
        <v>26</v>
      </c>
      <c r="M17" s="48"/>
      <c r="N17" s="48"/>
      <c r="O17" s="124"/>
      <c r="P17" s="48"/>
      <c r="Q17" s="125"/>
      <c r="R17" s="126"/>
      <c r="S17" s="127"/>
      <c r="T17" s="127"/>
      <c r="U17" s="127"/>
      <c r="V17" s="127"/>
      <c r="W17" s="120"/>
      <c r="X17" s="120"/>
      <c r="Y17" s="34"/>
    </row>
    <row r="18" spans="1:25" ht="15" customHeight="1">
      <c r="A18" s="35"/>
      <c r="B18" s="49"/>
      <c r="C18" s="49"/>
      <c r="D18" s="49"/>
      <c r="E18" s="49"/>
      <c r="F18" s="49"/>
      <c r="G18" s="49"/>
      <c r="H18" s="49"/>
      <c r="I18" s="113"/>
      <c r="J18" s="129"/>
      <c r="K18" s="129"/>
      <c r="L18" s="130"/>
      <c r="M18" s="113"/>
      <c r="N18" s="115"/>
      <c r="O18" s="113"/>
      <c r="P18" s="113"/>
      <c r="Q18" s="125"/>
      <c r="R18" s="126"/>
      <c r="S18" s="127"/>
      <c r="T18" s="127"/>
      <c r="U18" s="127"/>
      <c r="V18" s="127"/>
      <c r="W18" s="120"/>
      <c r="X18" s="120"/>
      <c r="Y18" s="34"/>
    </row>
    <row r="19" spans="1:25" ht="23.25" customHeight="1">
      <c r="A19" s="35"/>
      <c r="B19" s="131" t="s">
        <v>4</v>
      </c>
      <c r="C19" s="48"/>
      <c r="D19" s="48"/>
      <c r="E19" s="48"/>
      <c r="F19" s="48"/>
      <c r="G19" s="132" t="s">
        <v>34</v>
      </c>
      <c r="H19" s="48"/>
      <c r="I19" s="48"/>
      <c r="J19" s="48"/>
      <c r="K19" s="48"/>
      <c r="L19" s="133" t="s">
        <v>51</v>
      </c>
      <c r="M19" s="48"/>
      <c r="N19" s="48"/>
      <c r="O19" s="48"/>
      <c r="P19" s="48"/>
      <c r="Q19" s="125"/>
      <c r="R19" s="126"/>
      <c r="S19" s="127"/>
      <c r="T19" s="127"/>
      <c r="U19" s="127"/>
      <c r="V19" s="127"/>
      <c r="W19" s="120"/>
      <c r="X19" s="120"/>
      <c r="Y19" s="34"/>
    </row>
    <row r="20" spans="1:25" ht="26.25" customHeight="1">
      <c r="A20" s="35"/>
      <c r="B20" s="105" t="s">
        <v>35</v>
      </c>
      <c r="C20" s="48"/>
      <c r="D20" s="48"/>
      <c r="E20" s="134">
        <f>E27</f>
        <v>6.0229927930553755</v>
      </c>
      <c r="F20" s="48"/>
      <c r="G20" s="108" t="s">
        <v>36</v>
      </c>
      <c r="H20" s="48"/>
      <c r="I20" s="48"/>
      <c r="J20" s="135">
        <f>C27</f>
        <v>7273.54</v>
      </c>
      <c r="K20" s="48"/>
      <c r="L20" s="34"/>
      <c r="M20" s="120"/>
      <c r="N20" s="136"/>
      <c r="O20" s="120"/>
      <c r="P20" s="120"/>
      <c r="Q20" s="125"/>
      <c r="R20" s="126"/>
      <c r="S20" s="127"/>
      <c r="T20" s="127"/>
      <c r="U20" s="127"/>
      <c r="V20" s="127"/>
      <c r="W20" s="120"/>
      <c r="X20" s="120"/>
      <c r="Y20" s="34"/>
    </row>
    <row r="21" spans="1:25" ht="28.5" customHeight="1">
      <c r="A21" s="35"/>
      <c r="B21" s="122" t="s">
        <v>37</v>
      </c>
      <c r="C21" s="48"/>
      <c r="D21" s="48"/>
      <c r="E21" s="134">
        <f>P27</f>
        <v>5.5864578030334302</v>
      </c>
      <c r="F21" s="48"/>
      <c r="G21" s="108" t="s">
        <v>38</v>
      </c>
      <c r="H21" s="48"/>
      <c r="I21" s="48"/>
      <c r="J21" s="137">
        <f>D27</f>
        <v>9.9548853945587906E-2</v>
      </c>
      <c r="K21" s="48"/>
      <c r="M21" s="120"/>
      <c r="N21" s="136"/>
      <c r="O21" s="120"/>
      <c r="P21" s="120"/>
      <c r="Q21" s="125"/>
      <c r="R21" s="126"/>
      <c r="S21" s="127"/>
      <c r="T21" s="127"/>
      <c r="U21" s="127"/>
      <c r="V21" s="127"/>
      <c r="W21" s="120"/>
      <c r="X21" s="120"/>
      <c r="Y21" s="34"/>
    </row>
    <row r="22" spans="1:25" ht="29.25" customHeight="1">
      <c r="A22" s="35"/>
      <c r="B22" s="122" t="s">
        <v>39</v>
      </c>
      <c r="C22" s="48"/>
      <c r="D22" s="48"/>
      <c r="E22" s="134">
        <f>S27</f>
        <v>6.6765273963196901</v>
      </c>
      <c r="F22" s="48"/>
      <c r="G22" s="107" t="s">
        <v>26</v>
      </c>
      <c r="H22" s="48"/>
      <c r="I22" s="48"/>
      <c r="J22" s="137">
        <v>0.08</v>
      </c>
      <c r="K22" s="232"/>
      <c r="M22" s="120"/>
      <c r="N22" s="136"/>
      <c r="O22" s="120"/>
      <c r="P22" s="120"/>
      <c r="Q22" s="125"/>
      <c r="R22" s="126"/>
      <c r="S22" s="127"/>
      <c r="T22" s="127"/>
      <c r="U22" s="127"/>
      <c r="V22" s="127"/>
      <c r="W22" s="120"/>
      <c r="X22" s="120"/>
      <c r="Y22" s="34"/>
    </row>
    <row r="23" spans="1:25" ht="36" customHeight="1">
      <c r="A23" s="138"/>
      <c r="B23" s="139"/>
      <c r="C23" s="139"/>
      <c r="D23" s="139"/>
      <c r="E23" s="139"/>
      <c r="F23" s="139"/>
      <c r="G23" s="139"/>
      <c r="H23" s="139"/>
      <c r="I23" s="139"/>
      <c r="J23" s="140"/>
      <c r="K23" s="141"/>
      <c r="L23" s="140"/>
      <c r="M23" s="139"/>
      <c r="N23" s="142"/>
      <c r="O23" s="139"/>
      <c r="P23" s="139"/>
      <c r="Q23" s="143"/>
      <c r="R23" s="126"/>
      <c r="S23" s="127"/>
      <c r="T23" s="127"/>
      <c r="U23" s="127"/>
      <c r="V23" s="127"/>
      <c r="W23" s="120"/>
      <c r="X23" s="120"/>
      <c r="Y23" s="34"/>
    </row>
    <row r="24" spans="1:25" ht="15" customHeight="1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6"/>
      <c r="M24" s="145"/>
      <c r="N24" s="147"/>
      <c r="O24" s="145"/>
      <c r="P24" s="145"/>
      <c r="Q24" s="148"/>
      <c r="R24" s="127"/>
      <c r="S24" s="127"/>
      <c r="T24" s="127"/>
      <c r="U24" s="127"/>
      <c r="V24" s="127"/>
      <c r="W24" s="120"/>
      <c r="X24" s="120"/>
      <c r="Y24" s="34"/>
    </row>
    <row r="25" spans="1:25" ht="31.5" customHeight="1">
      <c r="A25" s="149" t="s">
        <v>40</v>
      </c>
      <c r="B25" s="48"/>
      <c r="C25" s="150" t="s">
        <v>2</v>
      </c>
      <c r="D25" s="150" t="s">
        <v>3</v>
      </c>
      <c r="E25" s="150" t="s">
        <v>4</v>
      </c>
      <c r="F25" s="150" t="s">
        <v>28</v>
      </c>
      <c r="G25" s="151" t="s">
        <v>9</v>
      </c>
      <c r="H25" s="150" t="s">
        <v>41</v>
      </c>
      <c r="I25" s="152" t="s">
        <v>10</v>
      </c>
      <c r="J25" s="48"/>
      <c r="K25" s="153" t="s">
        <v>23</v>
      </c>
      <c r="L25" s="48"/>
      <c r="M25" s="154" t="s">
        <v>42</v>
      </c>
      <c r="N25" s="155" t="s">
        <v>37</v>
      </c>
      <c r="O25" s="155" t="s">
        <v>56</v>
      </c>
      <c r="P25" s="155" t="s">
        <v>4</v>
      </c>
      <c r="Q25" s="156" t="s">
        <v>52</v>
      </c>
      <c r="R25" s="156"/>
      <c r="S25" s="155" t="s">
        <v>4</v>
      </c>
      <c r="T25" s="157" t="s">
        <v>53</v>
      </c>
      <c r="U25" s="157" t="s">
        <v>4</v>
      </c>
      <c r="X25" s="158"/>
      <c r="Y25" s="158"/>
    </row>
    <row r="26" spans="1:25" ht="15" customHeight="1">
      <c r="B26" s="159"/>
      <c r="C26" s="160"/>
      <c r="D26" s="160"/>
      <c r="E26" s="160"/>
      <c r="F26" s="161"/>
      <c r="G26" s="160"/>
      <c r="H26" s="160"/>
      <c r="I26" s="161"/>
      <c r="J26" s="161"/>
      <c r="K26" s="162"/>
      <c r="L26" s="163"/>
      <c r="M26" s="164"/>
      <c r="N26" s="165"/>
      <c r="O26" s="165"/>
      <c r="P26" s="165"/>
      <c r="Q26" s="165"/>
      <c r="R26" s="165"/>
      <c r="S26" s="165"/>
    </row>
    <row r="27" spans="1:25" ht="21.75" customHeight="1">
      <c r="A27" s="221" t="s">
        <v>43</v>
      </c>
      <c r="B27" s="222"/>
      <c r="C27" s="223">
        <f>SUM(C29:C59)</f>
        <v>7273.54</v>
      </c>
      <c r="D27" s="224">
        <f>C27/(K27)</f>
        <v>9.9548853945587906E-2</v>
      </c>
      <c r="E27" s="223">
        <f>(O27+R27)/(N27+Q27)</f>
        <v>6.0229927930553755</v>
      </c>
      <c r="F27" s="225">
        <f>SUM(F29:F59)</f>
        <v>25248</v>
      </c>
      <c r="G27" s="224">
        <f>J27/F27</f>
        <v>3.6478136882129281E-2</v>
      </c>
      <c r="H27" s="223">
        <f>K27/L27</f>
        <v>107.1334750733138</v>
      </c>
      <c r="I27" s="223">
        <f t="shared" ref="I27:L27" si="0">SUM(I29:I59)</f>
        <v>101151.82999999999</v>
      </c>
      <c r="J27" s="226">
        <f t="shared" si="0"/>
        <v>921</v>
      </c>
      <c r="K27" s="227">
        <f t="shared" si="0"/>
        <v>73065.030000000013</v>
      </c>
      <c r="L27" s="225">
        <f t="shared" si="0"/>
        <v>682</v>
      </c>
      <c r="M27" s="228">
        <f>K27/I27</f>
        <v>0.72233028310016756</v>
      </c>
      <c r="N27" s="229">
        <f>SUM(N29:N59)</f>
        <v>4360.7400000000007</v>
      </c>
      <c r="O27" s="229">
        <f>SUM(O29:O59)</f>
        <v>24361.090000000004</v>
      </c>
      <c r="P27" s="230">
        <f>O27/N27</f>
        <v>5.5864578030334302</v>
      </c>
      <c r="Q27" s="229">
        <f>SUM(Q29:Q59)</f>
        <v>2912.8000000000011</v>
      </c>
      <c r="R27" s="229">
        <f>SUM(R29:R59)</f>
        <v>19447.388999999999</v>
      </c>
      <c r="S27" s="230">
        <f>R27/Q27</f>
        <v>6.6765273963196901</v>
      </c>
      <c r="T27" s="231"/>
      <c r="U27" s="231"/>
    </row>
    <row r="28" spans="1:25" ht="15" customHeight="1">
      <c r="B28" s="159"/>
      <c r="C28" s="160"/>
      <c r="D28" s="160"/>
      <c r="E28" s="160"/>
      <c r="F28" s="161"/>
      <c r="G28" s="160"/>
      <c r="H28" s="160"/>
      <c r="I28" s="161"/>
      <c r="J28" s="161"/>
      <c r="K28" s="162"/>
      <c r="L28" s="180"/>
      <c r="M28" s="164"/>
      <c r="N28" s="165"/>
      <c r="O28" s="165"/>
      <c r="P28" s="165"/>
      <c r="Q28" s="165"/>
      <c r="R28" s="165"/>
      <c r="S28" s="165"/>
    </row>
    <row r="29" spans="1:25" ht="15" customHeight="1">
      <c r="A29" s="181" t="s">
        <v>44</v>
      </c>
      <c r="B29" s="182">
        <v>1</v>
      </c>
      <c r="C29" s="205">
        <f>N29+Q29+T29</f>
        <v>159.82999999999998</v>
      </c>
      <c r="D29" s="208">
        <f t="shared" ref="D29:D58" si="1">C29/(K29)</f>
        <v>0.10803193035343736</v>
      </c>
      <c r="E29" s="205">
        <f>(O29+R29)/(N29+Q29)</f>
        <v>6.060877182005882</v>
      </c>
      <c r="F29" s="183">
        <v>484</v>
      </c>
      <c r="G29" s="209">
        <f t="shared" ref="G29:G58" si="2">J29/F29</f>
        <v>3.9256198347107439E-2</v>
      </c>
      <c r="H29" s="205">
        <f t="shared" ref="H29:H58" si="3">K29/L29</f>
        <v>98.63133333333333</v>
      </c>
      <c r="I29" s="184">
        <v>1817.72</v>
      </c>
      <c r="J29" s="183">
        <v>19</v>
      </c>
      <c r="K29" s="185">
        <v>1479.47</v>
      </c>
      <c r="L29" s="186">
        <v>15</v>
      </c>
      <c r="M29" s="212">
        <f t="shared" ref="M29:M58" si="4">K29/I29</f>
        <v>0.81391523446955527</v>
      </c>
      <c r="N29" s="187">
        <v>62.28</v>
      </c>
      <c r="O29" s="187">
        <v>767.89</v>
      </c>
      <c r="P29" s="215">
        <f t="shared" ref="P29:P58" si="5">O29/N29</f>
        <v>12.329640333975593</v>
      </c>
      <c r="Q29" s="187">
        <v>97.55</v>
      </c>
      <c r="R29" s="187">
        <v>200.82</v>
      </c>
      <c r="S29" s="215">
        <f t="shared" ref="S29:S58" si="6">R29/Q29</f>
        <v>2.0586365966171196</v>
      </c>
      <c r="T29" s="218"/>
      <c r="U29" s="218"/>
    </row>
    <row r="30" spans="1:25" ht="15" customHeight="1">
      <c r="A30" s="188" t="s">
        <v>45</v>
      </c>
      <c r="B30" s="189">
        <v>2</v>
      </c>
      <c r="C30" s="206">
        <f>N30+Q30+T30</f>
        <v>246.25</v>
      </c>
      <c r="D30" s="208">
        <f t="shared" si="1"/>
        <v>0.15847835040930855</v>
      </c>
      <c r="E30" s="206">
        <f>(O30+R30)/(N30+Q30)</f>
        <v>3.8492588832487309</v>
      </c>
      <c r="F30" s="190">
        <v>901</v>
      </c>
      <c r="G30" s="210">
        <f t="shared" si="2"/>
        <v>2.8856825749167592E-2</v>
      </c>
      <c r="H30" s="205">
        <f t="shared" si="3"/>
        <v>81.781052631578945</v>
      </c>
      <c r="I30" s="191">
        <v>2033.39</v>
      </c>
      <c r="J30" s="190">
        <v>26</v>
      </c>
      <c r="K30" s="192">
        <v>1553.84</v>
      </c>
      <c r="L30" s="193">
        <v>19</v>
      </c>
      <c r="M30" s="213">
        <f t="shared" si="4"/>
        <v>0.76416231023069836</v>
      </c>
      <c r="N30" s="194">
        <v>131.38999999999999</v>
      </c>
      <c r="O30" s="194">
        <v>638.23</v>
      </c>
      <c r="P30" s="216">
        <f t="shared" si="5"/>
        <v>4.8575234036075807</v>
      </c>
      <c r="Q30" s="194">
        <v>114.86</v>
      </c>
      <c r="R30" s="194">
        <v>309.64999999999998</v>
      </c>
      <c r="S30" s="216">
        <f t="shared" si="6"/>
        <v>2.6958906494863308</v>
      </c>
      <c r="T30" s="219"/>
      <c r="U30" s="219"/>
    </row>
    <row r="31" spans="1:25" ht="15" customHeight="1">
      <c r="A31" s="195" t="s">
        <v>46</v>
      </c>
      <c r="B31" s="196">
        <v>3</v>
      </c>
      <c r="C31" s="207">
        <f>N31+Q31+T31</f>
        <v>218.96</v>
      </c>
      <c r="D31" s="208">
        <f t="shared" si="1"/>
        <v>9.0563915061172839E-2</v>
      </c>
      <c r="E31" s="207">
        <f>(O31+R31)/(N31+Q31)</f>
        <v>7.6183321154548782</v>
      </c>
      <c r="F31" s="197">
        <v>868</v>
      </c>
      <c r="G31" s="211">
        <f t="shared" si="2"/>
        <v>4.9539170506912443E-2</v>
      </c>
      <c r="H31" s="205">
        <f t="shared" si="3"/>
        <v>89.545925925925914</v>
      </c>
      <c r="I31" s="198">
        <v>7365.6</v>
      </c>
      <c r="J31" s="197">
        <v>43</v>
      </c>
      <c r="K31" s="199">
        <v>2417.7399999999998</v>
      </c>
      <c r="L31" s="200">
        <v>27</v>
      </c>
      <c r="M31" s="214">
        <f t="shared" si="4"/>
        <v>0.32824752905398064</v>
      </c>
      <c r="N31" s="201">
        <v>135.08000000000001</v>
      </c>
      <c r="O31" s="201">
        <v>1407.99</v>
      </c>
      <c r="P31" s="217">
        <f t="shared" si="5"/>
        <v>10.423378738525317</v>
      </c>
      <c r="Q31" s="201">
        <v>83.88</v>
      </c>
      <c r="R31" s="201">
        <v>260.12</v>
      </c>
      <c r="S31" s="217">
        <f t="shared" si="6"/>
        <v>3.1010968049594663</v>
      </c>
      <c r="T31" s="220"/>
      <c r="U31" s="220"/>
    </row>
    <row r="32" spans="1:25" ht="15" customHeight="1">
      <c r="A32" s="195" t="s">
        <v>47</v>
      </c>
      <c r="B32" s="196">
        <v>4</v>
      </c>
      <c r="C32" s="207">
        <f>N32+Q32+T32</f>
        <v>220.91</v>
      </c>
      <c r="D32" s="208">
        <f t="shared" si="1"/>
        <v>8.1467604356051521E-2</v>
      </c>
      <c r="E32" s="207">
        <f>(O32+R32)/(N32+Q32)</f>
        <v>6.6517133674347013</v>
      </c>
      <c r="F32" s="197">
        <v>890</v>
      </c>
      <c r="G32" s="211">
        <f t="shared" si="2"/>
        <v>3.2584269662921349E-2</v>
      </c>
      <c r="H32" s="205">
        <f t="shared" si="3"/>
        <v>129.1252380952381</v>
      </c>
      <c r="I32" s="198">
        <v>4203.72</v>
      </c>
      <c r="J32" s="197">
        <v>29</v>
      </c>
      <c r="K32" s="199">
        <v>2711.63</v>
      </c>
      <c r="L32" s="200">
        <v>21</v>
      </c>
      <c r="M32" s="214">
        <f t="shared" si="4"/>
        <v>0.64505485617500691</v>
      </c>
      <c r="N32" s="201">
        <v>123.67</v>
      </c>
      <c r="O32" s="201">
        <v>558.79</v>
      </c>
      <c r="P32" s="217">
        <f t="shared" si="5"/>
        <v>4.5183957305732996</v>
      </c>
      <c r="Q32" s="201">
        <v>97.24</v>
      </c>
      <c r="R32" s="201">
        <v>910.64</v>
      </c>
      <c r="S32" s="217">
        <f t="shared" si="6"/>
        <v>9.3648704236939526</v>
      </c>
      <c r="T32" s="220"/>
      <c r="U32" s="220"/>
    </row>
    <row r="33" spans="1:21" ht="15" customHeight="1">
      <c r="A33" s="195" t="s">
        <v>48</v>
      </c>
      <c r="B33" s="196">
        <v>5</v>
      </c>
      <c r="C33" s="207">
        <f>N33+Q33+T33</f>
        <v>205.26999999999998</v>
      </c>
      <c r="D33" s="208">
        <f t="shared" si="1"/>
        <v>6.4359462349071778E-2</v>
      </c>
      <c r="E33" s="207">
        <f>(O33+R33)/(N33+Q33)</f>
        <v>9.6149461684610529</v>
      </c>
      <c r="F33" s="202">
        <v>755</v>
      </c>
      <c r="G33" s="211">
        <f t="shared" si="2"/>
        <v>4.900662251655629E-2</v>
      </c>
      <c r="H33" s="205">
        <f t="shared" si="3"/>
        <v>109.98034482758621</v>
      </c>
      <c r="I33" s="198">
        <v>4107.3599999999997</v>
      </c>
      <c r="J33" s="197">
        <v>37</v>
      </c>
      <c r="K33" s="199">
        <v>3189.43</v>
      </c>
      <c r="L33" s="200">
        <v>29</v>
      </c>
      <c r="M33" s="214">
        <f t="shared" si="4"/>
        <v>0.77651581551166693</v>
      </c>
      <c r="N33" s="201">
        <v>107.17</v>
      </c>
      <c r="O33" s="201">
        <v>1190.95</v>
      </c>
      <c r="P33" s="217">
        <f t="shared" si="5"/>
        <v>11.112718111411777</v>
      </c>
      <c r="Q33" s="201">
        <v>98.1</v>
      </c>
      <c r="R33" s="201">
        <v>782.71</v>
      </c>
      <c r="S33" s="217">
        <f t="shared" si="6"/>
        <v>7.9786952089704393</v>
      </c>
      <c r="T33" s="220"/>
      <c r="U33" s="220"/>
    </row>
    <row r="34" spans="1:21" ht="15" customHeight="1">
      <c r="A34" s="195" t="s">
        <v>49</v>
      </c>
      <c r="B34" s="196">
        <v>6</v>
      </c>
      <c r="C34" s="207">
        <f>N34+Q34+T34</f>
        <v>144.66</v>
      </c>
      <c r="D34" s="208">
        <f t="shared" si="1"/>
        <v>0.17839877663772691</v>
      </c>
      <c r="E34" s="207">
        <f>(O34+R34)/(N34+Q34)</f>
        <v>2.1582330982994606</v>
      </c>
      <c r="F34" s="202">
        <v>455</v>
      </c>
      <c r="G34" s="211">
        <f t="shared" si="2"/>
        <v>2.6373626373626374E-2</v>
      </c>
      <c r="H34" s="205">
        <f t="shared" si="3"/>
        <v>90.097777777777779</v>
      </c>
      <c r="I34" s="203">
        <v>1110.55</v>
      </c>
      <c r="J34" s="197">
        <v>12</v>
      </c>
      <c r="K34" s="199">
        <v>810.88</v>
      </c>
      <c r="L34" s="200">
        <v>9</v>
      </c>
      <c r="M34" s="214">
        <f t="shared" si="4"/>
        <v>0.73016073116924052</v>
      </c>
      <c r="N34" s="201">
        <v>76.84</v>
      </c>
      <c r="O34" s="201">
        <v>222.66</v>
      </c>
      <c r="P34" s="217">
        <f t="shared" si="5"/>
        <v>2.8977095262883914</v>
      </c>
      <c r="Q34" s="201">
        <v>67.819999999999993</v>
      </c>
      <c r="R34" s="201">
        <v>89.55</v>
      </c>
      <c r="S34" s="217">
        <f t="shared" si="6"/>
        <v>1.3204069595989385</v>
      </c>
      <c r="T34" s="220"/>
      <c r="U34" s="220"/>
    </row>
    <row r="35" spans="1:21" ht="15" customHeight="1">
      <c r="A35" s="181" t="s">
        <v>50</v>
      </c>
      <c r="B35" s="182">
        <v>7</v>
      </c>
      <c r="C35" s="205">
        <f>N35+Q35+T35</f>
        <v>162.77000000000001</v>
      </c>
      <c r="D35" s="208">
        <f t="shared" si="1"/>
        <v>0.15612979962207324</v>
      </c>
      <c r="E35" s="205">
        <f>(O35+R35)/(N35+Q35)</f>
        <v>2.8264422190821401</v>
      </c>
      <c r="F35" s="183">
        <v>631</v>
      </c>
      <c r="G35" s="209">
        <f t="shared" si="2"/>
        <v>3.1695721077654518E-2</v>
      </c>
      <c r="H35" s="205">
        <f t="shared" si="3"/>
        <v>69.501999999999995</v>
      </c>
      <c r="I35" s="184">
        <v>1336.3</v>
      </c>
      <c r="J35" s="183">
        <v>20</v>
      </c>
      <c r="K35" s="185">
        <v>1042.53</v>
      </c>
      <c r="L35" s="186">
        <v>15</v>
      </c>
      <c r="M35" s="212">
        <f t="shared" si="4"/>
        <v>0.78016164035022073</v>
      </c>
      <c r="N35" s="187">
        <v>87.93</v>
      </c>
      <c r="O35" s="187">
        <v>343.15</v>
      </c>
      <c r="P35" s="215">
        <f t="shared" si="5"/>
        <v>3.90253610826794</v>
      </c>
      <c r="Q35" s="187">
        <v>74.84</v>
      </c>
      <c r="R35" s="187">
        <v>116.91</v>
      </c>
      <c r="S35" s="217">
        <f t="shared" si="6"/>
        <v>1.5621325494388028</v>
      </c>
      <c r="T35" s="218"/>
      <c r="U35" s="218"/>
    </row>
    <row r="36" spans="1:21" ht="15" customHeight="1">
      <c r="A36" s="181" t="s">
        <v>44</v>
      </c>
      <c r="B36" s="182">
        <v>8</v>
      </c>
      <c r="C36" s="205">
        <f>N36+Q36+T36</f>
        <v>137.75</v>
      </c>
      <c r="D36" s="208">
        <f t="shared" si="1"/>
        <v>0.12785884012771961</v>
      </c>
      <c r="E36" s="205">
        <f>(O36+R36)/(N36+Q36)</f>
        <v>4.4537931034482758</v>
      </c>
      <c r="F36" s="183">
        <v>484</v>
      </c>
      <c r="G36" s="209">
        <f t="shared" si="2"/>
        <v>3.71900826446281E-2</v>
      </c>
      <c r="H36" s="205">
        <f t="shared" si="3"/>
        <v>89.779999999999987</v>
      </c>
      <c r="I36" s="184">
        <v>1571.75</v>
      </c>
      <c r="J36" s="183">
        <v>18</v>
      </c>
      <c r="K36" s="185">
        <v>1077.3599999999999</v>
      </c>
      <c r="L36" s="186">
        <v>12</v>
      </c>
      <c r="M36" s="212">
        <f t="shared" si="4"/>
        <v>0.68545252107523458</v>
      </c>
      <c r="N36" s="187">
        <v>75.38</v>
      </c>
      <c r="O36" s="187">
        <v>403.8</v>
      </c>
      <c r="P36" s="215">
        <f t="shared" si="5"/>
        <v>5.3568585831785622</v>
      </c>
      <c r="Q36" s="187">
        <v>62.37</v>
      </c>
      <c r="R36" s="187">
        <v>209.71</v>
      </c>
      <c r="S36" s="215">
        <f t="shared" si="6"/>
        <v>3.3623536956870295</v>
      </c>
      <c r="T36" s="218"/>
      <c r="U36" s="218"/>
    </row>
    <row r="37" spans="1:21" ht="15" customHeight="1">
      <c r="A37" s="195" t="s">
        <v>45</v>
      </c>
      <c r="B37" s="196">
        <v>9</v>
      </c>
      <c r="C37" s="207">
        <f>N37+Q37+T37</f>
        <v>268.60000000000002</v>
      </c>
      <c r="D37" s="208">
        <f t="shared" si="1"/>
        <v>8.5046021739612274E-2</v>
      </c>
      <c r="E37" s="207">
        <f>(O37+R37)/(N37+Q37)</f>
        <v>6.4262099776619497</v>
      </c>
      <c r="F37" s="197">
        <v>980</v>
      </c>
      <c r="G37" s="211">
        <f t="shared" si="2"/>
        <v>3.9795918367346937E-2</v>
      </c>
      <c r="H37" s="205">
        <f t="shared" si="3"/>
        <v>108.90655172413793</v>
      </c>
      <c r="I37" s="198">
        <v>4168.12</v>
      </c>
      <c r="J37" s="197">
        <v>39</v>
      </c>
      <c r="K37" s="199">
        <v>3158.29</v>
      </c>
      <c r="L37" s="200">
        <v>29</v>
      </c>
      <c r="M37" s="214">
        <f t="shared" si="4"/>
        <v>0.75772530541347183</v>
      </c>
      <c r="N37" s="201">
        <v>164.49</v>
      </c>
      <c r="O37" s="201">
        <v>1078.57</v>
      </c>
      <c r="P37" s="217">
        <f t="shared" si="5"/>
        <v>6.5570551401300987</v>
      </c>
      <c r="Q37" s="201">
        <v>104.11</v>
      </c>
      <c r="R37" s="201">
        <v>647.51</v>
      </c>
      <c r="S37" s="217">
        <f t="shared" si="6"/>
        <v>6.2194793967918551</v>
      </c>
      <c r="T37" s="220"/>
      <c r="U37" s="220"/>
    </row>
    <row r="38" spans="1:21" ht="15" customHeight="1">
      <c r="A38" s="195" t="s">
        <v>46</v>
      </c>
      <c r="B38" s="196">
        <v>10</v>
      </c>
      <c r="C38" s="207">
        <f>N38+Q38+T38</f>
        <v>240.97000000000003</v>
      </c>
      <c r="D38" s="208">
        <f t="shared" si="1"/>
        <v>0.16516446534198786</v>
      </c>
      <c r="E38" s="207">
        <f>(O38+R38)/(N38+Q38)</f>
        <v>3.9620865667925464</v>
      </c>
      <c r="F38" s="197">
        <v>990</v>
      </c>
      <c r="G38" s="211">
        <f t="shared" si="2"/>
        <v>3.1313131313131314E-2</v>
      </c>
      <c r="H38" s="205">
        <f t="shared" si="3"/>
        <v>72.948499999999996</v>
      </c>
      <c r="I38" s="198">
        <v>2292.14</v>
      </c>
      <c r="J38" s="197">
        <v>31</v>
      </c>
      <c r="K38" s="199">
        <v>1458.97</v>
      </c>
      <c r="L38" s="200">
        <v>20</v>
      </c>
      <c r="M38" s="214">
        <f t="shared" si="4"/>
        <v>0.6365099863010113</v>
      </c>
      <c r="N38" s="201">
        <v>149.61000000000001</v>
      </c>
      <c r="O38" s="201">
        <f t="shared" ref="O38:O40" si="7">N38*4</f>
        <v>598.44000000000005</v>
      </c>
      <c r="P38" s="217">
        <f t="shared" si="5"/>
        <v>4</v>
      </c>
      <c r="Q38" s="201">
        <v>91.36</v>
      </c>
      <c r="R38" s="201">
        <f t="shared" ref="R38:R40" si="8">Q38*3.9</f>
        <v>356.30399999999997</v>
      </c>
      <c r="S38" s="217">
        <f t="shared" si="6"/>
        <v>3.9</v>
      </c>
      <c r="T38" s="220"/>
      <c r="U38" s="220"/>
    </row>
    <row r="39" spans="1:21" ht="15" customHeight="1">
      <c r="A39" s="195" t="s">
        <v>47</v>
      </c>
      <c r="B39" s="196">
        <v>11</v>
      </c>
      <c r="C39" s="207">
        <f>N39+Q39+T39</f>
        <v>278.04000000000002</v>
      </c>
      <c r="D39" s="208">
        <f t="shared" si="1"/>
        <v>9.6226258375325321E-2</v>
      </c>
      <c r="E39" s="207">
        <f>(O39+R39)/(N39+Q39)</f>
        <v>3.9636563084448282</v>
      </c>
      <c r="F39" s="197">
        <v>1040</v>
      </c>
      <c r="G39" s="211">
        <f t="shared" si="2"/>
        <v>3.5576923076923075E-2</v>
      </c>
      <c r="H39" s="205">
        <f t="shared" si="3"/>
        <v>107.0162962962963</v>
      </c>
      <c r="I39" s="198">
        <v>3560.39</v>
      </c>
      <c r="J39" s="197">
        <v>37</v>
      </c>
      <c r="K39" s="199">
        <v>2889.44</v>
      </c>
      <c r="L39" s="200">
        <v>27</v>
      </c>
      <c r="M39" s="214">
        <f t="shared" si="4"/>
        <v>0.81155154351068282</v>
      </c>
      <c r="N39" s="201">
        <v>176.99</v>
      </c>
      <c r="O39" s="201">
        <f t="shared" si="7"/>
        <v>707.96</v>
      </c>
      <c r="P39" s="217">
        <f t="shared" si="5"/>
        <v>4</v>
      </c>
      <c r="Q39" s="201">
        <v>101.05</v>
      </c>
      <c r="R39" s="201">
        <f t="shared" si="8"/>
        <v>394.09499999999997</v>
      </c>
      <c r="S39" s="217">
        <f t="shared" si="6"/>
        <v>3.9</v>
      </c>
      <c r="T39" s="220"/>
      <c r="U39" s="220"/>
    </row>
    <row r="40" spans="1:21" ht="15" customHeight="1">
      <c r="A40" s="195" t="s">
        <v>48</v>
      </c>
      <c r="B40" s="196">
        <v>12</v>
      </c>
      <c r="C40" s="207">
        <f>N40+Q40+T40</f>
        <v>254.95</v>
      </c>
      <c r="D40" s="208">
        <f t="shared" si="1"/>
        <v>7.2398331388134007E-2</v>
      </c>
      <c r="E40" s="207">
        <f>(O40+R40)/(N40+Q40)</f>
        <v>3.9654049813688963</v>
      </c>
      <c r="F40" s="202">
        <v>1044</v>
      </c>
      <c r="G40" s="211">
        <f t="shared" si="2"/>
        <v>4.1187739463601533E-2</v>
      </c>
      <c r="H40" s="205">
        <f t="shared" si="3"/>
        <v>95.1754054054054</v>
      </c>
      <c r="I40" s="198">
        <v>3998.64</v>
      </c>
      <c r="J40" s="197">
        <v>43</v>
      </c>
      <c r="K40" s="199">
        <v>3521.49</v>
      </c>
      <c r="L40" s="200">
        <v>37</v>
      </c>
      <c r="M40" s="214">
        <f t="shared" si="4"/>
        <v>0.88067192845567488</v>
      </c>
      <c r="N40" s="201">
        <v>166.75</v>
      </c>
      <c r="O40" s="201">
        <f t="shared" si="7"/>
        <v>667</v>
      </c>
      <c r="P40" s="217">
        <f t="shared" si="5"/>
        <v>4</v>
      </c>
      <c r="Q40" s="201">
        <v>88.2</v>
      </c>
      <c r="R40" s="201">
        <f t="shared" si="8"/>
        <v>343.98</v>
      </c>
      <c r="S40" s="217">
        <f t="shared" si="6"/>
        <v>3.9</v>
      </c>
      <c r="T40" s="220"/>
      <c r="U40" s="220"/>
    </row>
    <row r="41" spans="1:21" ht="15" customHeight="1">
      <c r="A41" s="195" t="s">
        <v>49</v>
      </c>
      <c r="B41" s="196">
        <v>13</v>
      </c>
      <c r="C41" s="207">
        <f>N41+Q41+T41</f>
        <v>229.86</v>
      </c>
      <c r="D41" s="208">
        <f t="shared" si="1"/>
        <v>0.13939441718870341</v>
      </c>
      <c r="E41" s="207">
        <f>(O41+R41)/(N41+Q41)</f>
        <v>7.6386931175498134</v>
      </c>
      <c r="F41" s="202">
        <v>954</v>
      </c>
      <c r="G41" s="211">
        <f t="shared" si="2"/>
        <v>2.9350104821802937E-2</v>
      </c>
      <c r="H41" s="205">
        <f t="shared" si="3"/>
        <v>74.954090909090908</v>
      </c>
      <c r="I41" s="198">
        <v>2779.05</v>
      </c>
      <c r="J41" s="197">
        <v>28</v>
      </c>
      <c r="K41" s="199">
        <v>1648.99</v>
      </c>
      <c r="L41" s="200">
        <v>22</v>
      </c>
      <c r="M41" s="214">
        <f t="shared" si="4"/>
        <v>0.59336463899534009</v>
      </c>
      <c r="N41" s="201">
        <v>143.4</v>
      </c>
      <c r="O41" s="201">
        <v>1415.15</v>
      </c>
      <c r="P41" s="217">
        <f t="shared" si="5"/>
        <v>9.8685495118549511</v>
      </c>
      <c r="Q41" s="201">
        <v>86.46</v>
      </c>
      <c r="R41" s="201">
        <v>340.68</v>
      </c>
      <c r="S41" s="217">
        <f t="shared" si="6"/>
        <v>3.9403192227619712</v>
      </c>
      <c r="T41" s="220"/>
      <c r="U41" s="220"/>
    </row>
    <row r="42" spans="1:21" ht="15" customHeight="1">
      <c r="A42" s="181" t="s">
        <v>50</v>
      </c>
      <c r="B42" s="182">
        <v>14</v>
      </c>
      <c r="C42" s="205">
        <f>N42+Q42+T42</f>
        <v>160.51</v>
      </c>
      <c r="D42" s="208">
        <f t="shared" si="1"/>
        <v>0.14480189087759815</v>
      </c>
      <c r="E42" s="205">
        <f>(O42+R42)/(N42+Q42)</f>
        <v>6.8644321226091831</v>
      </c>
      <c r="F42" s="183">
        <v>600</v>
      </c>
      <c r="G42" s="209">
        <f t="shared" si="2"/>
        <v>3.3333333333333333E-2</v>
      </c>
      <c r="H42" s="205">
        <f t="shared" si="3"/>
        <v>85.267692307692315</v>
      </c>
      <c r="I42" s="184">
        <v>2120.77</v>
      </c>
      <c r="J42" s="183">
        <v>20</v>
      </c>
      <c r="K42" s="185">
        <v>1108.48</v>
      </c>
      <c r="L42" s="186">
        <v>13</v>
      </c>
      <c r="M42" s="212">
        <f t="shared" si="4"/>
        <v>0.52267808390348791</v>
      </c>
      <c r="N42" s="187">
        <v>87.1</v>
      </c>
      <c r="O42" s="187">
        <v>496.5</v>
      </c>
      <c r="P42" s="215">
        <f t="shared" si="5"/>
        <v>5.7003444316877152</v>
      </c>
      <c r="Q42" s="187">
        <v>73.41</v>
      </c>
      <c r="R42" s="187">
        <v>605.30999999999995</v>
      </c>
      <c r="S42" s="215">
        <f t="shared" si="6"/>
        <v>8.2456068655496519</v>
      </c>
      <c r="T42" s="218"/>
      <c r="U42" s="218"/>
    </row>
    <row r="43" spans="1:21" ht="15" customHeight="1">
      <c r="A43" s="181" t="s">
        <v>44</v>
      </c>
      <c r="B43" s="182">
        <v>15</v>
      </c>
      <c r="C43" s="205">
        <f>N43+Q43+T43</f>
        <v>184.76</v>
      </c>
      <c r="D43" s="208">
        <f t="shared" si="1"/>
        <v>7.8847754187560015E-2</v>
      </c>
      <c r="E43" s="205">
        <f>(O43+R43)/(N43+Q43)</f>
        <v>6.5814570253301587</v>
      </c>
      <c r="F43" s="183">
        <v>580</v>
      </c>
      <c r="G43" s="209">
        <f t="shared" si="2"/>
        <v>3.9655172413793106E-2</v>
      </c>
      <c r="H43" s="205">
        <f t="shared" si="3"/>
        <v>117.16249999999999</v>
      </c>
      <c r="I43" s="184">
        <v>2552.06</v>
      </c>
      <c r="J43" s="183">
        <v>23</v>
      </c>
      <c r="K43" s="185">
        <v>2343.25</v>
      </c>
      <c r="L43" s="186">
        <v>20</v>
      </c>
      <c r="M43" s="212">
        <f t="shared" si="4"/>
        <v>0.91817982335838499</v>
      </c>
      <c r="N43" s="187">
        <v>98.35</v>
      </c>
      <c r="O43" s="187">
        <v>937.47</v>
      </c>
      <c r="P43" s="215">
        <f t="shared" si="5"/>
        <v>9.5319776309100153</v>
      </c>
      <c r="Q43" s="187">
        <v>86.41</v>
      </c>
      <c r="R43" s="187">
        <v>278.52</v>
      </c>
      <c r="S43" s="215">
        <f t="shared" si="6"/>
        <v>3.2232380511514869</v>
      </c>
      <c r="T43" s="218"/>
      <c r="U43" s="218"/>
    </row>
    <row r="44" spans="1:21" ht="15" customHeight="1">
      <c r="A44" s="195" t="s">
        <v>45</v>
      </c>
      <c r="B44" s="196">
        <v>16</v>
      </c>
      <c r="C44" s="207">
        <f>N44+Q44+T44</f>
        <v>286.98</v>
      </c>
      <c r="D44" s="208">
        <f t="shared" si="1"/>
        <v>7.7204102056408666E-2</v>
      </c>
      <c r="E44" s="207">
        <f>(O44+R44)/(N44+Q44)</f>
        <v>7.3523242037772674</v>
      </c>
      <c r="F44" s="197">
        <v>1009</v>
      </c>
      <c r="G44" s="211">
        <f t="shared" si="2"/>
        <v>3.9643211100099107E-2</v>
      </c>
      <c r="H44" s="205">
        <f t="shared" si="3"/>
        <v>109.32823529411765</v>
      </c>
      <c r="I44" s="198">
        <v>4849.13</v>
      </c>
      <c r="J44" s="197">
        <v>40</v>
      </c>
      <c r="K44" s="199">
        <v>3717.16</v>
      </c>
      <c r="L44" s="200">
        <v>34</v>
      </c>
      <c r="M44" s="214">
        <f t="shared" si="4"/>
        <v>0.76656224931070105</v>
      </c>
      <c r="N44" s="201">
        <v>185.75</v>
      </c>
      <c r="O44" s="201">
        <v>1295.18</v>
      </c>
      <c r="P44" s="217">
        <f t="shared" si="5"/>
        <v>6.9727052489905788</v>
      </c>
      <c r="Q44" s="201">
        <v>101.23</v>
      </c>
      <c r="R44" s="201">
        <v>814.79</v>
      </c>
      <c r="S44" s="217">
        <f t="shared" si="6"/>
        <v>8.048898547861306</v>
      </c>
      <c r="T44" s="220"/>
      <c r="U44" s="220"/>
    </row>
    <row r="45" spans="1:21" ht="15" customHeight="1">
      <c r="A45" s="195" t="s">
        <v>46</v>
      </c>
      <c r="B45" s="196">
        <v>17</v>
      </c>
      <c r="C45" s="207">
        <f>N45+Q45+T45</f>
        <v>317.01</v>
      </c>
      <c r="D45" s="208">
        <f t="shared" si="1"/>
        <v>0.13824275883722756</v>
      </c>
      <c r="E45" s="207">
        <f>(O45+R45)/(N45+Q45)</f>
        <v>4.5666698211412893</v>
      </c>
      <c r="F45" s="197">
        <v>1130</v>
      </c>
      <c r="G45" s="211">
        <f t="shared" si="2"/>
        <v>3.0973451327433628E-2</v>
      </c>
      <c r="H45" s="205">
        <f t="shared" si="3"/>
        <v>99.701739130434774</v>
      </c>
      <c r="I45" s="198">
        <v>3436.7</v>
      </c>
      <c r="J45" s="197">
        <v>35</v>
      </c>
      <c r="K45" s="199">
        <v>2293.14</v>
      </c>
      <c r="L45" s="200">
        <v>23</v>
      </c>
      <c r="M45" s="214">
        <f t="shared" si="4"/>
        <v>0.66725056013035766</v>
      </c>
      <c r="N45" s="201">
        <v>240.31</v>
      </c>
      <c r="O45" s="201">
        <v>899.45</v>
      </c>
      <c r="P45" s="217">
        <f t="shared" si="5"/>
        <v>3.7428737880238026</v>
      </c>
      <c r="Q45" s="201">
        <v>76.7</v>
      </c>
      <c r="R45" s="201">
        <v>548.23</v>
      </c>
      <c r="S45" s="217">
        <f t="shared" si="6"/>
        <v>7.147718383311604</v>
      </c>
      <c r="T45" s="220"/>
      <c r="U45" s="220"/>
    </row>
    <row r="46" spans="1:21" ht="15" customHeight="1">
      <c r="A46" s="195" t="s">
        <v>47</v>
      </c>
      <c r="B46" s="196">
        <v>18</v>
      </c>
      <c r="C46" s="207">
        <f>N46+Q46+T46</f>
        <v>348.61</v>
      </c>
      <c r="D46" s="208">
        <f t="shared" si="1"/>
        <v>0.10516582902445352</v>
      </c>
      <c r="E46" s="207">
        <f>(O46+R46)/(N46+Q46)</f>
        <v>2.8772840710249272</v>
      </c>
      <c r="F46" s="197">
        <v>1187</v>
      </c>
      <c r="G46" s="211">
        <f t="shared" si="2"/>
        <v>2.6958719460825609E-2</v>
      </c>
      <c r="H46" s="205">
        <f t="shared" si="3"/>
        <v>110.49533333333333</v>
      </c>
      <c r="I46" s="198">
        <v>3792.35</v>
      </c>
      <c r="J46" s="197">
        <v>32</v>
      </c>
      <c r="K46" s="199">
        <v>3314.86</v>
      </c>
      <c r="L46" s="200">
        <v>30</v>
      </c>
      <c r="M46" s="214">
        <f t="shared" si="4"/>
        <v>0.8740912626735402</v>
      </c>
      <c r="N46" s="201">
        <v>240.92</v>
      </c>
      <c r="O46" s="201">
        <v>501.01</v>
      </c>
      <c r="P46" s="217">
        <f t="shared" si="5"/>
        <v>2.0795699817366762</v>
      </c>
      <c r="Q46" s="201">
        <v>107.69</v>
      </c>
      <c r="R46" s="201">
        <v>502.04</v>
      </c>
      <c r="S46" s="217">
        <f t="shared" si="6"/>
        <v>4.661899897854954</v>
      </c>
      <c r="T46" s="220"/>
      <c r="U46" s="220"/>
    </row>
    <row r="47" spans="1:21" ht="15" customHeight="1">
      <c r="A47" s="195" t="s">
        <v>48</v>
      </c>
      <c r="B47" s="196">
        <v>19</v>
      </c>
      <c r="C47" s="207">
        <f>N47+Q47+T47</f>
        <v>356.11</v>
      </c>
      <c r="D47" s="208">
        <f t="shared" si="1"/>
        <v>9.7249986345513129E-2</v>
      </c>
      <c r="E47" s="207">
        <f>(O47+R47)/(N47+Q47)</f>
        <v>5.1114543259105334</v>
      </c>
      <c r="F47" s="202">
        <v>1368</v>
      </c>
      <c r="G47" s="211">
        <f t="shared" si="2"/>
        <v>3.3625730994152045E-2</v>
      </c>
      <c r="H47" s="205">
        <f t="shared" si="3"/>
        <v>114.43125000000001</v>
      </c>
      <c r="I47" s="198">
        <v>4827.3599999999997</v>
      </c>
      <c r="J47" s="197">
        <v>46</v>
      </c>
      <c r="K47" s="199">
        <v>3661.8</v>
      </c>
      <c r="L47" s="200">
        <v>32</v>
      </c>
      <c r="M47" s="214">
        <f t="shared" si="4"/>
        <v>0.75855125783036703</v>
      </c>
      <c r="N47" s="201">
        <v>229.91</v>
      </c>
      <c r="O47" s="201">
        <v>1171.71</v>
      </c>
      <c r="P47" s="217">
        <f t="shared" si="5"/>
        <v>5.096385542168675</v>
      </c>
      <c r="Q47" s="201">
        <v>126.2</v>
      </c>
      <c r="R47" s="201">
        <v>648.53</v>
      </c>
      <c r="S47" s="217">
        <f t="shared" si="6"/>
        <v>5.1389064976228207</v>
      </c>
      <c r="T47" s="220"/>
      <c r="U47" s="220"/>
    </row>
    <row r="48" spans="1:21" ht="15" customHeight="1">
      <c r="A48" s="195" t="s">
        <v>49</v>
      </c>
      <c r="B48" s="196">
        <v>20</v>
      </c>
      <c r="C48" s="207">
        <f>N48+Q48+T48</f>
        <v>283.39</v>
      </c>
      <c r="D48" s="208">
        <f t="shared" si="1"/>
        <v>5.8017270676291512E-2</v>
      </c>
      <c r="E48" s="207">
        <f>(O48+R48)/(N48+Q48)</f>
        <v>15.197007657292072</v>
      </c>
      <c r="F48" s="202">
        <v>993</v>
      </c>
      <c r="G48" s="211">
        <f t="shared" si="2"/>
        <v>3.9274924471299093E-2</v>
      </c>
      <c r="H48" s="205">
        <f t="shared" si="3"/>
        <v>187.86846153846153</v>
      </c>
      <c r="I48" s="198">
        <v>5843.49</v>
      </c>
      <c r="J48" s="197">
        <v>39</v>
      </c>
      <c r="K48" s="199">
        <v>4884.58</v>
      </c>
      <c r="L48" s="200">
        <v>26</v>
      </c>
      <c r="M48" s="214">
        <f t="shared" si="4"/>
        <v>0.83590114811525307</v>
      </c>
      <c r="N48" s="201">
        <v>187.3</v>
      </c>
      <c r="O48" s="201">
        <v>1585.47</v>
      </c>
      <c r="P48" s="217">
        <f t="shared" si="5"/>
        <v>8.4648691938067273</v>
      </c>
      <c r="Q48" s="201">
        <v>96.09</v>
      </c>
      <c r="R48" s="201">
        <v>2721.21</v>
      </c>
      <c r="S48" s="217">
        <f t="shared" si="6"/>
        <v>28.319388073680923</v>
      </c>
      <c r="T48" s="220"/>
      <c r="U48" s="220"/>
    </row>
    <row r="49" spans="1:24" ht="15" customHeight="1">
      <c r="A49" s="181" t="s">
        <v>50</v>
      </c>
      <c r="B49" s="182">
        <v>21</v>
      </c>
      <c r="C49" s="205">
        <f>N49+Q49+T49</f>
        <v>239.52999999999997</v>
      </c>
      <c r="D49" s="208">
        <f t="shared" si="1"/>
        <v>0.1431482698858543</v>
      </c>
      <c r="E49" s="205">
        <f>(O49+R49)/(N49+Q49)</f>
        <v>5.7062163403331532</v>
      </c>
      <c r="F49" s="183">
        <v>755</v>
      </c>
      <c r="G49" s="209">
        <f t="shared" si="2"/>
        <v>3.1788079470198675E-2</v>
      </c>
      <c r="H49" s="205">
        <f t="shared" si="3"/>
        <v>88.068421052631578</v>
      </c>
      <c r="I49" s="184">
        <v>2392.6799999999998</v>
      </c>
      <c r="J49" s="183">
        <v>24</v>
      </c>
      <c r="K49" s="185">
        <v>1673.3</v>
      </c>
      <c r="L49" s="186">
        <v>19</v>
      </c>
      <c r="M49" s="212">
        <f t="shared" si="4"/>
        <v>0.69934132437267005</v>
      </c>
      <c r="N49" s="187">
        <v>93.33</v>
      </c>
      <c r="O49" s="187">
        <v>408.47</v>
      </c>
      <c r="P49" s="215">
        <f t="shared" si="5"/>
        <v>4.3766205935926283</v>
      </c>
      <c r="Q49" s="187">
        <v>146.19999999999999</v>
      </c>
      <c r="R49" s="187">
        <v>958.34</v>
      </c>
      <c r="S49" s="215">
        <f t="shared" si="6"/>
        <v>6.5549931600547202</v>
      </c>
      <c r="T49" s="218"/>
      <c r="U49" s="218"/>
    </row>
    <row r="50" spans="1:24" ht="15" customHeight="1">
      <c r="A50" s="181" t="s">
        <v>44</v>
      </c>
      <c r="B50" s="182">
        <v>22</v>
      </c>
      <c r="C50" s="205">
        <f>N50+Q50+T50</f>
        <v>232.17000000000002</v>
      </c>
      <c r="D50" s="208">
        <f t="shared" si="1"/>
        <v>0.14932851372559111</v>
      </c>
      <c r="E50" s="205">
        <f>(O50+R50)/(N50+Q50)</f>
        <v>6.405048025153981</v>
      </c>
      <c r="F50" s="183">
        <v>586</v>
      </c>
      <c r="G50" s="209">
        <f t="shared" si="2"/>
        <v>3.9249146757679182E-2</v>
      </c>
      <c r="H50" s="205">
        <f t="shared" si="3"/>
        <v>97.172499999999999</v>
      </c>
      <c r="I50" s="184">
        <v>2234.2199999999998</v>
      </c>
      <c r="J50" s="183">
        <v>23</v>
      </c>
      <c r="K50" s="185">
        <v>1554.76</v>
      </c>
      <c r="L50" s="186">
        <v>16</v>
      </c>
      <c r="M50" s="212">
        <f t="shared" si="4"/>
        <v>0.69588491733132818</v>
      </c>
      <c r="N50" s="187">
        <v>97.29</v>
      </c>
      <c r="O50" s="187">
        <v>682.23</v>
      </c>
      <c r="P50" s="215">
        <f t="shared" si="5"/>
        <v>7.0123342584027135</v>
      </c>
      <c r="Q50" s="187">
        <v>134.88</v>
      </c>
      <c r="R50" s="187">
        <v>804.83</v>
      </c>
      <c r="S50" s="215">
        <f t="shared" si="6"/>
        <v>5.9670077105575334</v>
      </c>
      <c r="T50" s="218"/>
      <c r="U50" s="218"/>
    </row>
    <row r="51" spans="1:24" ht="15" customHeight="1">
      <c r="A51" s="195" t="s">
        <v>45</v>
      </c>
      <c r="B51" s="196">
        <v>23</v>
      </c>
      <c r="C51" s="207">
        <f>N51+Q51+T51</f>
        <v>212.38</v>
      </c>
      <c r="D51" s="208">
        <f t="shared" si="1"/>
        <v>6.6978252094055904E-2</v>
      </c>
      <c r="E51" s="207">
        <f>(O51+R51)/(N51+Q51)</f>
        <v>6.2551558527168289</v>
      </c>
      <c r="F51" s="197">
        <v>928</v>
      </c>
      <c r="G51" s="211">
        <f t="shared" si="2"/>
        <v>4.2025862068965518E-2</v>
      </c>
      <c r="H51" s="205">
        <f t="shared" si="3"/>
        <v>102.28645161290324</v>
      </c>
      <c r="I51" s="198">
        <v>4525.42</v>
      </c>
      <c r="J51" s="197">
        <v>39</v>
      </c>
      <c r="K51" s="199">
        <v>3170.88</v>
      </c>
      <c r="L51" s="200">
        <v>31</v>
      </c>
      <c r="M51" s="214">
        <f t="shared" si="4"/>
        <v>0.70068192565551923</v>
      </c>
      <c r="N51" s="201">
        <v>211.38</v>
      </c>
      <c r="O51" s="201">
        <v>967.57</v>
      </c>
      <c r="P51" s="217">
        <f t="shared" si="5"/>
        <v>4.5773961585769705</v>
      </c>
      <c r="Q51" s="201">
        <v>1</v>
      </c>
      <c r="R51" s="201">
        <v>360.9</v>
      </c>
      <c r="S51" s="217">
        <f t="shared" si="6"/>
        <v>360.9</v>
      </c>
      <c r="T51" s="220"/>
      <c r="U51" s="220"/>
    </row>
    <row r="52" spans="1:24" ht="15" customHeight="1">
      <c r="A52" s="195" t="s">
        <v>46</v>
      </c>
      <c r="B52" s="196">
        <v>24</v>
      </c>
      <c r="C52" s="207">
        <f>N52+Q52+T52</f>
        <v>304.20999999999998</v>
      </c>
      <c r="D52" s="208">
        <f t="shared" si="1"/>
        <v>8.5495234963647443E-2</v>
      </c>
      <c r="E52" s="207">
        <f>(O52+R52)/(N52+Q52)</f>
        <v>7.2264554090924022</v>
      </c>
      <c r="F52" s="197">
        <v>961</v>
      </c>
      <c r="G52" s="211">
        <f t="shared" si="2"/>
        <v>4.3704474505723206E-2</v>
      </c>
      <c r="H52" s="205">
        <f t="shared" si="3"/>
        <v>107.82454545454546</v>
      </c>
      <c r="I52" s="198">
        <v>4556.7299999999996</v>
      </c>
      <c r="J52" s="197">
        <v>42</v>
      </c>
      <c r="K52" s="199">
        <v>3558.21</v>
      </c>
      <c r="L52" s="200">
        <v>33</v>
      </c>
      <c r="M52" s="214">
        <f t="shared" si="4"/>
        <v>0.7808691759222075</v>
      </c>
      <c r="N52" s="201">
        <v>212.85</v>
      </c>
      <c r="O52" s="201">
        <v>1232.8599999999999</v>
      </c>
      <c r="P52" s="217">
        <f t="shared" si="5"/>
        <v>5.7921540991308431</v>
      </c>
      <c r="Q52" s="201">
        <v>91.36</v>
      </c>
      <c r="R52" s="201">
        <v>965.5</v>
      </c>
      <c r="S52" s="217">
        <f t="shared" si="6"/>
        <v>10.5680823117338</v>
      </c>
      <c r="T52" s="220"/>
      <c r="U52" s="220"/>
    </row>
    <row r="53" spans="1:24" ht="15" customHeight="1">
      <c r="A53" s="195" t="s">
        <v>47</v>
      </c>
      <c r="B53" s="196">
        <v>25</v>
      </c>
      <c r="C53" s="207">
        <f>N53+Q53+T53</f>
        <v>142.12</v>
      </c>
      <c r="D53" s="208">
        <f t="shared" si="1"/>
        <v>7.1292770896978636E-2</v>
      </c>
      <c r="E53" s="207">
        <f>(O53+R53)/(N53+Q53)</f>
        <v>4.4895159020546016</v>
      </c>
      <c r="F53" s="197">
        <v>569</v>
      </c>
      <c r="G53" s="211">
        <f t="shared" si="2"/>
        <v>3.163444639718805E-2</v>
      </c>
      <c r="H53" s="205">
        <f t="shared" si="3"/>
        <v>166.1225</v>
      </c>
      <c r="I53" s="198">
        <v>2596.83</v>
      </c>
      <c r="J53" s="197">
        <v>18</v>
      </c>
      <c r="K53" s="199">
        <v>1993.47</v>
      </c>
      <c r="L53" s="200">
        <v>12</v>
      </c>
      <c r="M53" s="214">
        <f t="shared" si="4"/>
        <v>0.76765517958433938</v>
      </c>
      <c r="N53" s="201">
        <v>8.15</v>
      </c>
      <c r="O53" s="201">
        <v>0</v>
      </c>
      <c r="P53" s="217">
        <f t="shared" si="5"/>
        <v>0</v>
      </c>
      <c r="Q53" s="201">
        <v>133.97</v>
      </c>
      <c r="R53" s="201">
        <v>638.04999999999995</v>
      </c>
      <c r="S53" s="217">
        <f t="shared" si="6"/>
        <v>4.7626334253937443</v>
      </c>
      <c r="T53" s="220"/>
      <c r="U53" s="220"/>
    </row>
    <row r="54" spans="1:24" ht="15" customHeight="1">
      <c r="A54" s="188" t="s">
        <v>48</v>
      </c>
      <c r="B54" s="189">
        <v>26</v>
      </c>
      <c r="C54" s="206">
        <f>N54+Q54+T54</f>
        <v>312.86</v>
      </c>
      <c r="D54" s="208">
        <f t="shared" si="1"/>
        <v>8.437955968142577E-2</v>
      </c>
      <c r="E54" s="206">
        <f>(O54+R54)/(N54+Q54)</f>
        <v>7.1783225723965982</v>
      </c>
      <c r="F54" s="204">
        <v>1043</v>
      </c>
      <c r="G54" s="210">
        <f t="shared" si="2"/>
        <v>3.9309683604985615E-2</v>
      </c>
      <c r="H54" s="205">
        <f t="shared" si="3"/>
        <v>127.85413793103449</v>
      </c>
      <c r="I54" s="191">
        <v>4906.84</v>
      </c>
      <c r="J54" s="190">
        <v>41</v>
      </c>
      <c r="K54" s="192">
        <v>3707.77</v>
      </c>
      <c r="L54" s="193">
        <v>29</v>
      </c>
      <c r="M54" s="213">
        <f t="shared" si="4"/>
        <v>0.75563295318371904</v>
      </c>
      <c r="N54" s="194">
        <v>214.15</v>
      </c>
      <c r="O54" s="194">
        <v>1523.33</v>
      </c>
      <c r="P54" s="216">
        <f t="shared" si="5"/>
        <v>7.1133784730329204</v>
      </c>
      <c r="Q54" s="194">
        <v>98.71</v>
      </c>
      <c r="R54" s="194">
        <v>722.48</v>
      </c>
      <c r="S54" s="216">
        <f t="shared" si="6"/>
        <v>7.3192179110525792</v>
      </c>
      <c r="T54" s="219"/>
      <c r="U54" s="219"/>
    </row>
    <row r="55" spans="1:24" ht="15" customHeight="1">
      <c r="A55" s="188" t="s">
        <v>49</v>
      </c>
      <c r="B55" s="189">
        <v>27</v>
      </c>
      <c r="C55" s="206">
        <f>N55+Q55+T55</f>
        <v>271.74</v>
      </c>
      <c r="D55" s="208">
        <f t="shared" si="1"/>
        <v>0.12217975810440179</v>
      </c>
      <c r="E55" s="206">
        <f>(O55+R55)/(N55+Q55)</f>
        <v>6.2606167660263488</v>
      </c>
      <c r="F55" s="204">
        <v>834</v>
      </c>
      <c r="G55" s="210">
        <f t="shared" si="2"/>
        <v>3.5971223021582732E-2</v>
      </c>
      <c r="H55" s="205">
        <f t="shared" si="3"/>
        <v>130.82941176470587</v>
      </c>
      <c r="I55" s="191">
        <v>3512.12</v>
      </c>
      <c r="J55" s="190">
        <v>30</v>
      </c>
      <c r="K55" s="192">
        <v>2224.1</v>
      </c>
      <c r="L55" s="193">
        <v>17</v>
      </c>
      <c r="M55" s="213">
        <f t="shared" si="4"/>
        <v>0.63326423926289532</v>
      </c>
      <c r="N55" s="194">
        <v>187.94</v>
      </c>
      <c r="O55" s="194">
        <v>627.78</v>
      </c>
      <c r="P55" s="216">
        <f t="shared" si="5"/>
        <v>3.3403213791635626</v>
      </c>
      <c r="Q55" s="194">
        <v>83.8</v>
      </c>
      <c r="R55" s="194">
        <v>1073.48</v>
      </c>
      <c r="S55" s="216">
        <f t="shared" si="6"/>
        <v>12.81002386634845</v>
      </c>
      <c r="T55" s="219"/>
      <c r="U55" s="219"/>
    </row>
    <row r="56" spans="1:24" ht="15" customHeight="1">
      <c r="A56" s="181" t="s">
        <v>50</v>
      </c>
      <c r="B56" s="182">
        <v>28</v>
      </c>
      <c r="C56" s="205">
        <f>N56+Q56+T56</f>
        <v>231.38</v>
      </c>
      <c r="D56" s="208">
        <f t="shared" si="1"/>
        <v>0.10875266734975889</v>
      </c>
      <c r="E56" s="205">
        <f>(O56+R56)/(N56+Q56)</f>
        <v>7.2042095254559593</v>
      </c>
      <c r="F56" s="183">
        <v>628</v>
      </c>
      <c r="G56" s="209">
        <f t="shared" si="2"/>
        <v>3.5031847133757961E-2</v>
      </c>
      <c r="H56" s="205">
        <f t="shared" si="3"/>
        <v>111.9778947368421</v>
      </c>
      <c r="I56" s="184">
        <v>2218.7399999999998</v>
      </c>
      <c r="J56" s="183">
        <v>22</v>
      </c>
      <c r="K56" s="185">
        <v>2127.58</v>
      </c>
      <c r="L56" s="186">
        <v>19</v>
      </c>
      <c r="M56" s="212">
        <f t="shared" si="4"/>
        <v>0.95891361763884009</v>
      </c>
      <c r="N56" s="187">
        <v>117.5</v>
      </c>
      <c r="O56" s="187">
        <v>738.91</v>
      </c>
      <c r="P56" s="215">
        <f t="shared" si="5"/>
        <v>6.2885957446808511</v>
      </c>
      <c r="Q56" s="187">
        <v>113.88</v>
      </c>
      <c r="R56" s="187">
        <v>928</v>
      </c>
      <c r="S56" s="215">
        <f t="shared" si="6"/>
        <v>8.1489286968739023</v>
      </c>
      <c r="T56" s="218"/>
      <c r="U56" s="218"/>
    </row>
    <row r="57" spans="1:24" ht="15" customHeight="1">
      <c r="A57" s="181" t="s">
        <v>44</v>
      </c>
      <c r="B57" s="182">
        <v>29</v>
      </c>
      <c r="C57" s="205">
        <f>N57+Q57+T57</f>
        <v>242.14</v>
      </c>
      <c r="D57" s="208">
        <f t="shared" si="1"/>
        <v>0.15604317705816012</v>
      </c>
      <c r="E57" s="205">
        <f>(O57+R57)/(N57+Q57)</f>
        <v>5.2088874205005373</v>
      </c>
      <c r="F57" s="183">
        <v>557</v>
      </c>
      <c r="G57" s="209">
        <f t="shared" si="2"/>
        <v>3.949730700179533E-2</v>
      </c>
      <c r="H57" s="205">
        <f t="shared" si="3"/>
        <v>86.208333333333329</v>
      </c>
      <c r="I57" s="184">
        <v>1838.47</v>
      </c>
      <c r="J57" s="183">
        <v>22</v>
      </c>
      <c r="K57" s="185">
        <v>1551.75</v>
      </c>
      <c r="L57" s="186">
        <v>18</v>
      </c>
      <c r="M57" s="212">
        <f t="shared" si="4"/>
        <v>0.84404423243240301</v>
      </c>
      <c r="N57" s="187">
        <v>118.7</v>
      </c>
      <c r="O57" s="187">
        <v>687.24</v>
      </c>
      <c r="P57" s="215">
        <f t="shared" si="5"/>
        <v>5.7897219882055602</v>
      </c>
      <c r="Q57" s="187">
        <v>123.44</v>
      </c>
      <c r="R57" s="187">
        <v>574.04</v>
      </c>
      <c r="S57" s="215">
        <f t="shared" si="6"/>
        <v>4.6503564484769928</v>
      </c>
      <c r="T57" s="218"/>
      <c r="U57" s="218"/>
    </row>
    <row r="58" spans="1:24" ht="15" customHeight="1">
      <c r="A58" s="188" t="s">
        <v>45</v>
      </c>
      <c r="B58" s="189">
        <v>30</v>
      </c>
      <c r="C58" s="206">
        <f>N58+Q58+T58</f>
        <v>378.82000000000005</v>
      </c>
      <c r="D58" s="208">
        <f t="shared" si="1"/>
        <v>0.11765034721790875</v>
      </c>
      <c r="E58" s="206">
        <f>(O58+R58)/(N58+Q58)</f>
        <v>5.1364500290375368</v>
      </c>
      <c r="F58" s="190">
        <v>1044</v>
      </c>
      <c r="G58" s="210">
        <f t="shared" si="2"/>
        <v>4.1187739463601533E-2</v>
      </c>
      <c r="H58" s="205">
        <f t="shared" si="3"/>
        <v>114.99571428571429</v>
      </c>
      <c r="I58" s="191">
        <v>4603.1899999999996</v>
      </c>
      <c r="J58" s="190">
        <v>43</v>
      </c>
      <c r="K58" s="192">
        <v>3219.88</v>
      </c>
      <c r="L58" s="193">
        <v>28</v>
      </c>
      <c r="M58" s="213">
        <f t="shared" si="4"/>
        <v>0.69948883274424922</v>
      </c>
      <c r="N58" s="194">
        <v>228.83</v>
      </c>
      <c r="O58" s="194">
        <v>605.33000000000004</v>
      </c>
      <c r="P58" s="216">
        <f t="shared" si="5"/>
        <v>2.6453262247082989</v>
      </c>
      <c r="Q58" s="194">
        <v>149.99</v>
      </c>
      <c r="R58" s="194">
        <v>1340.46</v>
      </c>
      <c r="S58" s="216">
        <f t="shared" si="6"/>
        <v>8.9369957997199805</v>
      </c>
      <c r="T58" s="219"/>
      <c r="U58" s="219"/>
    </row>
    <row r="59" spans="1:24" ht="15" customHeight="1">
      <c r="A59" s="160"/>
      <c r="B59" s="173"/>
      <c r="C59" s="174"/>
      <c r="D59" s="178"/>
      <c r="E59" s="174"/>
      <c r="F59" s="161"/>
      <c r="G59" s="175"/>
      <c r="H59" s="172"/>
      <c r="I59" s="176"/>
      <c r="J59" s="161"/>
      <c r="K59" s="162"/>
      <c r="L59" s="163"/>
      <c r="M59" s="164"/>
      <c r="N59" s="177"/>
      <c r="P59" s="165"/>
      <c r="Q59" s="165"/>
      <c r="R59" s="165"/>
      <c r="S59" s="165"/>
      <c r="T59" s="165"/>
      <c r="U59" s="165"/>
    </row>
    <row r="60" spans="1:24" ht="15" customHeight="1"/>
    <row r="61" spans="1:24" ht="15" customHeight="1">
      <c r="B61" s="171"/>
      <c r="C61" s="171"/>
      <c r="D61" s="166"/>
      <c r="E61" s="167"/>
      <c r="F61" s="166"/>
      <c r="G61" s="169"/>
      <c r="H61" s="167"/>
      <c r="I61" s="166"/>
      <c r="J61" s="166"/>
      <c r="K61" s="168"/>
      <c r="L61" s="162"/>
      <c r="M61" s="169"/>
      <c r="N61" s="167"/>
      <c r="O61" s="168"/>
      <c r="P61" s="171"/>
      <c r="Q61" s="169"/>
      <c r="R61" s="169"/>
      <c r="S61" s="170"/>
      <c r="T61" s="169"/>
      <c r="U61" s="169"/>
      <c r="V61" s="170"/>
      <c r="W61" s="171"/>
      <c r="X61" s="171"/>
    </row>
    <row r="62" spans="1:24" ht="15" customHeight="1">
      <c r="B62" s="171"/>
      <c r="C62" s="171"/>
      <c r="D62" s="166"/>
      <c r="E62" s="167"/>
      <c r="F62" s="166"/>
      <c r="G62" s="169"/>
      <c r="H62" s="167"/>
      <c r="I62" s="166"/>
      <c r="J62" s="166"/>
      <c r="K62" s="168"/>
      <c r="L62" s="162"/>
      <c r="M62" s="169"/>
      <c r="N62" s="167"/>
      <c r="O62" s="168"/>
      <c r="P62" s="171"/>
      <c r="Q62" s="169"/>
      <c r="R62" s="169"/>
      <c r="S62" s="170"/>
      <c r="T62" s="169"/>
      <c r="U62" s="169"/>
      <c r="V62" s="170"/>
      <c r="W62" s="171"/>
      <c r="X62" s="171"/>
    </row>
    <row r="63" spans="1:24" ht="15" customHeight="1">
      <c r="B63" s="171"/>
      <c r="C63" s="171"/>
      <c r="D63" s="166"/>
      <c r="E63" s="167"/>
      <c r="F63" s="166"/>
      <c r="G63" s="169"/>
      <c r="H63" s="167"/>
      <c r="I63" s="166"/>
      <c r="J63" s="166"/>
      <c r="K63" s="168"/>
      <c r="L63" s="162"/>
      <c r="M63" s="169"/>
      <c r="N63" s="167"/>
      <c r="O63" s="168"/>
      <c r="P63" s="171"/>
      <c r="Q63" s="169"/>
      <c r="R63" s="169"/>
      <c r="S63" s="170"/>
      <c r="T63" s="169"/>
      <c r="U63" s="169"/>
      <c r="V63" s="170"/>
      <c r="W63" s="171"/>
      <c r="X63" s="171"/>
    </row>
    <row r="64" spans="1:24" ht="15" customHeight="1">
      <c r="B64" s="171"/>
      <c r="C64" s="171"/>
      <c r="D64" s="166"/>
      <c r="E64" s="167"/>
      <c r="F64" s="166"/>
      <c r="G64" s="169"/>
      <c r="H64" s="167"/>
      <c r="I64" s="166"/>
      <c r="J64" s="166"/>
      <c r="K64" s="168"/>
      <c r="L64" s="162"/>
      <c r="M64" s="169"/>
      <c r="N64" s="167"/>
      <c r="O64" s="168"/>
      <c r="P64" s="171"/>
      <c r="Q64" s="169"/>
      <c r="R64" s="169"/>
      <c r="S64" s="170"/>
      <c r="T64" s="169"/>
      <c r="U64" s="169"/>
      <c r="V64" s="170"/>
      <c r="W64" s="171"/>
      <c r="X64" s="171"/>
    </row>
    <row r="65" spans="2:24" ht="15" customHeight="1">
      <c r="B65" s="171"/>
      <c r="C65" s="171"/>
      <c r="D65" s="166"/>
      <c r="E65" s="167"/>
      <c r="F65" s="166"/>
      <c r="G65" s="169"/>
      <c r="H65" s="167"/>
      <c r="I65" s="166"/>
      <c r="J65" s="166"/>
      <c r="K65" s="168"/>
      <c r="L65" s="162"/>
      <c r="M65" s="169"/>
      <c r="N65" s="167"/>
      <c r="O65" s="168"/>
      <c r="P65" s="171"/>
      <c r="Q65" s="169"/>
      <c r="R65" s="169"/>
      <c r="S65" s="170"/>
      <c r="T65" s="169"/>
      <c r="U65" s="169"/>
      <c r="V65" s="170"/>
      <c r="W65" s="171"/>
      <c r="X65" s="171"/>
    </row>
    <row r="66" spans="2:24" ht="15" customHeight="1">
      <c r="B66" s="171"/>
      <c r="C66" s="171"/>
      <c r="D66" s="166"/>
      <c r="E66" s="167"/>
      <c r="F66" s="166"/>
      <c r="G66" s="169"/>
      <c r="H66" s="167"/>
      <c r="I66" s="166"/>
      <c r="J66" s="166"/>
      <c r="K66" s="168"/>
      <c r="L66" s="162"/>
      <c r="M66" s="169"/>
      <c r="N66" s="167"/>
      <c r="O66" s="168"/>
      <c r="P66" s="171"/>
      <c r="Q66" s="169"/>
      <c r="R66" s="169"/>
      <c r="S66" s="170"/>
      <c r="T66" s="169"/>
      <c r="U66" s="169"/>
      <c r="V66" s="170"/>
      <c r="W66" s="171"/>
      <c r="X66" s="171"/>
    </row>
    <row r="67" spans="2:24" ht="15" customHeight="1">
      <c r="B67" s="171"/>
      <c r="C67" s="171"/>
      <c r="D67" s="166"/>
      <c r="E67" s="167"/>
      <c r="F67" s="166"/>
      <c r="G67" s="169"/>
      <c r="H67" s="167"/>
      <c r="I67" s="166"/>
      <c r="J67" s="166"/>
      <c r="K67" s="168"/>
      <c r="L67" s="162"/>
      <c r="M67" s="169"/>
      <c r="N67" s="167"/>
      <c r="O67" s="168"/>
      <c r="P67" s="171"/>
      <c r="Q67" s="169"/>
      <c r="R67" s="169"/>
      <c r="S67" s="170"/>
      <c r="T67" s="169"/>
      <c r="U67" s="169"/>
      <c r="V67" s="170"/>
      <c r="W67" s="171"/>
      <c r="X67" s="171"/>
    </row>
    <row r="68" spans="2:24" ht="15" customHeight="1">
      <c r="B68" s="171"/>
      <c r="C68" s="171"/>
      <c r="D68" s="166"/>
      <c r="E68" s="167"/>
      <c r="F68" s="166"/>
      <c r="G68" s="169"/>
      <c r="H68" s="167"/>
      <c r="I68" s="166"/>
      <c r="J68" s="166"/>
      <c r="K68" s="168"/>
      <c r="L68" s="162"/>
      <c r="M68" s="169"/>
      <c r="N68" s="167"/>
      <c r="O68" s="168"/>
      <c r="P68" s="171"/>
      <c r="Q68" s="169"/>
      <c r="R68" s="169"/>
      <c r="S68" s="170"/>
      <c r="T68" s="169"/>
      <c r="U68" s="169"/>
      <c r="V68" s="170"/>
      <c r="W68" s="171"/>
      <c r="X68" s="171"/>
    </row>
    <row r="69" spans="2:24" ht="15" customHeight="1">
      <c r="B69" s="171"/>
      <c r="C69" s="171"/>
      <c r="D69" s="166"/>
      <c r="E69" s="167"/>
      <c r="F69" s="166"/>
      <c r="G69" s="169"/>
      <c r="H69" s="167"/>
      <c r="I69" s="166"/>
      <c r="J69" s="166"/>
      <c r="K69" s="168"/>
      <c r="L69" s="162"/>
      <c r="M69" s="169"/>
      <c r="N69" s="167"/>
      <c r="O69" s="168"/>
      <c r="P69" s="171"/>
      <c r="Q69" s="169"/>
      <c r="R69" s="169"/>
      <c r="S69" s="170"/>
      <c r="T69" s="169"/>
      <c r="U69" s="169"/>
      <c r="V69" s="170"/>
      <c r="W69" s="171"/>
      <c r="X69" s="171"/>
    </row>
    <row r="70" spans="2:24" ht="15" customHeight="1">
      <c r="B70" s="171"/>
      <c r="C70" s="171"/>
      <c r="D70" s="166"/>
      <c r="E70" s="167"/>
      <c r="F70" s="166"/>
      <c r="G70" s="169"/>
      <c r="H70" s="167"/>
      <c r="I70" s="166"/>
      <c r="J70" s="166"/>
      <c r="K70" s="168"/>
      <c r="L70" s="162"/>
      <c r="M70" s="169"/>
      <c r="N70" s="167"/>
      <c r="O70" s="168"/>
      <c r="P70" s="171"/>
      <c r="Q70" s="169"/>
      <c r="R70" s="169"/>
      <c r="S70" s="170"/>
      <c r="T70" s="169"/>
      <c r="U70" s="169"/>
      <c r="V70" s="170"/>
      <c r="W70" s="171"/>
      <c r="X70" s="171"/>
    </row>
    <row r="71" spans="2:24" ht="15" customHeight="1">
      <c r="B71" s="171"/>
      <c r="C71" s="171"/>
      <c r="D71" s="166"/>
      <c r="E71" s="167"/>
      <c r="F71" s="166"/>
      <c r="G71" s="169"/>
      <c r="H71" s="167"/>
      <c r="I71" s="166"/>
      <c r="J71" s="166"/>
      <c r="K71" s="168"/>
      <c r="L71" s="162"/>
      <c r="M71" s="169"/>
      <c r="N71" s="167"/>
      <c r="O71" s="168"/>
      <c r="P71" s="171"/>
      <c r="Q71" s="169"/>
      <c r="R71" s="169"/>
      <c r="S71" s="170"/>
      <c r="T71" s="169"/>
      <c r="U71" s="169"/>
      <c r="V71" s="170"/>
      <c r="W71" s="171"/>
      <c r="X71" s="171"/>
    </row>
    <row r="72" spans="2:24" ht="15" customHeight="1">
      <c r="B72" s="171"/>
      <c r="C72" s="171"/>
      <c r="D72" s="166"/>
      <c r="E72" s="167"/>
      <c r="F72" s="166"/>
      <c r="G72" s="169"/>
      <c r="H72" s="167"/>
      <c r="I72" s="166"/>
      <c r="J72" s="166"/>
      <c r="K72" s="168"/>
      <c r="L72" s="162"/>
      <c r="M72" s="169"/>
      <c r="N72" s="167"/>
      <c r="O72" s="168"/>
      <c r="P72" s="171"/>
      <c r="Q72" s="169"/>
      <c r="R72" s="169"/>
      <c r="S72" s="170"/>
      <c r="T72" s="169"/>
      <c r="U72" s="169"/>
      <c r="V72" s="170"/>
      <c r="W72" s="171"/>
      <c r="X72" s="171"/>
    </row>
    <row r="73" spans="2:24" ht="15" customHeight="1">
      <c r="B73" s="171"/>
      <c r="C73" s="171"/>
      <c r="D73" s="166"/>
      <c r="E73" s="167"/>
      <c r="F73" s="166"/>
      <c r="G73" s="169"/>
      <c r="H73" s="167"/>
      <c r="I73" s="166"/>
      <c r="J73" s="166"/>
      <c r="K73" s="168"/>
      <c r="L73" s="162"/>
      <c r="M73" s="169"/>
      <c r="N73" s="167"/>
      <c r="O73" s="168"/>
      <c r="P73" s="171"/>
      <c r="Q73" s="169"/>
      <c r="R73" s="169"/>
      <c r="S73" s="170"/>
      <c r="T73" s="169"/>
      <c r="U73" s="169"/>
      <c r="V73" s="170"/>
      <c r="W73" s="171"/>
      <c r="X73" s="171"/>
    </row>
    <row r="74" spans="2:24" ht="15" customHeight="1">
      <c r="B74" s="171"/>
      <c r="C74" s="171"/>
      <c r="D74" s="166"/>
      <c r="E74" s="167"/>
      <c r="F74" s="166"/>
      <c r="G74" s="169"/>
      <c r="H74" s="167"/>
      <c r="I74" s="166"/>
      <c r="J74" s="166"/>
      <c r="K74" s="168"/>
      <c r="L74" s="162"/>
      <c r="M74" s="169"/>
      <c r="N74" s="167"/>
      <c r="O74" s="168"/>
      <c r="P74" s="171"/>
      <c r="Q74" s="169"/>
      <c r="R74" s="169"/>
      <c r="S74" s="170"/>
      <c r="T74" s="169"/>
      <c r="U74" s="169"/>
      <c r="V74" s="170"/>
      <c r="W74" s="171"/>
      <c r="X74" s="171"/>
    </row>
    <row r="75" spans="2:24" ht="15" customHeight="1">
      <c r="B75" s="171"/>
      <c r="C75" s="171"/>
      <c r="D75" s="166"/>
      <c r="E75" s="167"/>
      <c r="F75" s="166"/>
      <c r="G75" s="169"/>
      <c r="H75" s="167"/>
      <c r="I75" s="166"/>
      <c r="J75" s="166"/>
      <c r="K75" s="168"/>
      <c r="L75" s="162"/>
      <c r="M75" s="169"/>
      <c r="N75" s="167"/>
      <c r="O75" s="168"/>
      <c r="P75" s="171"/>
      <c r="Q75" s="169"/>
      <c r="R75" s="169"/>
      <c r="S75" s="170"/>
      <c r="T75" s="169"/>
      <c r="U75" s="169"/>
      <c r="V75" s="170"/>
      <c r="W75" s="171"/>
      <c r="X75" s="171"/>
    </row>
    <row r="76" spans="2:24" ht="15" customHeight="1">
      <c r="B76" s="171"/>
      <c r="C76" s="171"/>
      <c r="D76" s="166"/>
      <c r="E76" s="167"/>
      <c r="F76" s="166"/>
      <c r="G76" s="169"/>
      <c r="H76" s="167"/>
      <c r="I76" s="166"/>
      <c r="J76" s="166"/>
      <c r="K76" s="168"/>
      <c r="L76" s="162"/>
      <c r="M76" s="169"/>
      <c r="N76" s="167"/>
      <c r="O76" s="168"/>
      <c r="P76" s="171"/>
      <c r="Q76" s="169"/>
      <c r="R76" s="169"/>
      <c r="S76" s="170"/>
      <c r="T76" s="169"/>
      <c r="U76" s="169"/>
      <c r="V76" s="170"/>
      <c r="W76" s="171"/>
      <c r="X76" s="171"/>
    </row>
    <row r="77" spans="2:24" ht="15" customHeight="1">
      <c r="B77" s="171"/>
      <c r="C77" s="171"/>
      <c r="D77" s="166"/>
      <c r="E77" s="167"/>
      <c r="F77" s="166"/>
      <c r="G77" s="169"/>
      <c r="H77" s="167"/>
      <c r="I77" s="166"/>
      <c r="J77" s="166"/>
      <c r="K77" s="168"/>
      <c r="L77" s="162"/>
      <c r="M77" s="169"/>
      <c r="N77" s="167"/>
      <c r="O77" s="168"/>
      <c r="P77" s="171"/>
      <c r="Q77" s="169"/>
      <c r="R77" s="169"/>
      <c r="S77" s="170"/>
      <c r="T77" s="169"/>
      <c r="U77" s="169"/>
      <c r="V77" s="170"/>
      <c r="W77" s="171"/>
      <c r="X77" s="171"/>
    </row>
    <row r="78" spans="2:24" ht="15" customHeight="1">
      <c r="B78" s="171"/>
      <c r="C78" s="171"/>
      <c r="D78" s="166"/>
      <c r="E78" s="167"/>
      <c r="F78" s="166"/>
      <c r="G78" s="169"/>
      <c r="H78" s="167"/>
      <c r="I78" s="166"/>
      <c r="J78" s="166"/>
      <c r="K78" s="168"/>
      <c r="L78" s="162"/>
      <c r="M78" s="169"/>
      <c r="N78" s="167"/>
      <c r="O78" s="168"/>
      <c r="P78" s="171"/>
      <c r="Q78" s="169"/>
      <c r="R78" s="169"/>
      <c r="S78" s="170"/>
      <c r="T78" s="169"/>
      <c r="U78" s="169"/>
      <c r="V78" s="170"/>
      <c r="W78" s="171"/>
      <c r="X78" s="171"/>
    </row>
    <row r="79" spans="2:24" ht="15" customHeight="1">
      <c r="B79" s="171"/>
      <c r="C79" s="171"/>
      <c r="D79" s="166"/>
      <c r="E79" s="167"/>
      <c r="F79" s="166"/>
      <c r="G79" s="169"/>
      <c r="H79" s="167"/>
      <c r="I79" s="166"/>
      <c r="J79" s="166"/>
      <c r="K79" s="168"/>
      <c r="L79" s="162"/>
      <c r="M79" s="169"/>
      <c r="N79" s="167"/>
      <c r="O79" s="168"/>
      <c r="P79" s="171"/>
      <c r="Q79" s="169"/>
      <c r="R79" s="169"/>
      <c r="S79" s="170"/>
      <c r="T79" s="169"/>
      <c r="U79" s="169"/>
      <c r="V79" s="170"/>
      <c r="W79" s="171"/>
      <c r="X79" s="171"/>
    </row>
    <row r="80" spans="2:24" ht="15" customHeight="1">
      <c r="B80" s="171"/>
      <c r="C80" s="171"/>
      <c r="D80" s="166"/>
      <c r="E80" s="167"/>
      <c r="F80" s="166"/>
      <c r="G80" s="169"/>
      <c r="H80" s="167"/>
      <c r="I80" s="166"/>
      <c r="J80" s="166"/>
      <c r="K80" s="168"/>
      <c r="L80" s="162"/>
      <c r="M80" s="169"/>
      <c r="N80" s="167"/>
      <c r="O80" s="168"/>
      <c r="P80" s="171"/>
      <c r="Q80" s="169"/>
      <c r="R80" s="169"/>
      <c r="S80" s="170"/>
      <c r="T80" s="169"/>
      <c r="U80" s="169"/>
      <c r="V80" s="170"/>
      <c r="W80" s="171"/>
      <c r="X80" s="171"/>
    </row>
    <row r="81" spans="2:24" ht="15" customHeight="1">
      <c r="B81" s="171"/>
      <c r="C81" s="171"/>
      <c r="D81" s="166"/>
      <c r="E81" s="167"/>
      <c r="F81" s="166"/>
      <c r="G81" s="169"/>
      <c r="H81" s="167"/>
      <c r="I81" s="166"/>
      <c r="J81" s="166"/>
      <c r="K81" s="168"/>
      <c r="L81" s="162"/>
      <c r="M81" s="169"/>
      <c r="N81" s="167"/>
      <c r="O81" s="168"/>
      <c r="P81" s="171"/>
      <c r="Q81" s="169"/>
      <c r="R81" s="169"/>
      <c r="S81" s="170"/>
      <c r="T81" s="169"/>
      <c r="U81" s="169"/>
      <c r="V81" s="170"/>
      <c r="W81" s="171"/>
      <c r="X81" s="171"/>
    </row>
    <row r="82" spans="2:24" ht="15" customHeight="1">
      <c r="B82" s="171"/>
      <c r="C82" s="171"/>
      <c r="D82" s="166"/>
      <c r="E82" s="167"/>
      <c r="F82" s="166"/>
      <c r="G82" s="169"/>
      <c r="H82" s="167"/>
      <c r="I82" s="166"/>
      <c r="J82" s="166"/>
      <c r="K82" s="168"/>
      <c r="L82" s="162"/>
      <c r="M82" s="169"/>
      <c r="N82" s="167"/>
      <c r="O82" s="168"/>
      <c r="P82" s="171"/>
      <c r="Q82" s="169"/>
      <c r="R82" s="169"/>
      <c r="S82" s="170"/>
      <c r="T82" s="169"/>
      <c r="U82" s="169"/>
      <c r="V82" s="170"/>
      <c r="W82" s="171"/>
      <c r="X82" s="171"/>
    </row>
    <row r="83" spans="2:24" ht="15" customHeight="1">
      <c r="B83" s="171"/>
      <c r="C83" s="171"/>
      <c r="D83" s="166"/>
      <c r="E83" s="167"/>
      <c r="F83" s="166"/>
      <c r="G83" s="169"/>
      <c r="H83" s="167"/>
      <c r="I83" s="166"/>
      <c r="J83" s="166"/>
      <c r="K83" s="168"/>
      <c r="L83" s="162"/>
      <c r="M83" s="169"/>
      <c r="N83" s="167"/>
      <c r="O83" s="168"/>
      <c r="P83" s="171"/>
      <c r="Q83" s="169"/>
      <c r="R83" s="169"/>
      <c r="S83" s="170"/>
      <c r="T83" s="169"/>
      <c r="U83" s="169"/>
      <c r="V83" s="170"/>
      <c r="W83" s="171"/>
      <c r="X83" s="171"/>
    </row>
    <row r="84" spans="2:24" ht="15" customHeight="1">
      <c r="B84" s="171"/>
      <c r="C84" s="171"/>
      <c r="D84" s="166"/>
      <c r="E84" s="167"/>
      <c r="F84" s="166"/>
      <c r="G84" s="169"/>
      <c r="H84" s="167"/>
      <c r="I84" s="166"/>
      <c r="J84" s="166"/>
      <c r="K84" s="168"/>
      <c r="L84" s="162"/>
      <c r="M84" s="169"/>
      <c r="N84" s="167"/>
      <c r="O84" s="168"/>
      <c r="P84" s="171"/>
      <c r="Q84" s="169"/>
      <c r="R84" s="169"/>
      <c r="S84" s="170"/>
      <c r="T84" s="169"/>
      <c r="U84" s="169"/>
      <c r="V84" s="170"/>
      <c r="W84" s="171"/>
      <c r="X84" s="171"/>
    </row>
    <row r="85" spans="2:24" ht="15" customHeight="1">
      <c r="B85" s="171"/>
      <c r="C85" s="171"/>
      <c r="D85" s="166"/>
      <c r="E85" s="167"/>
      <c r="F85" s="166"/>
      <c r="G85" s="169"/>
      <c r="H85" s="167"/>
      <c r="I85" s="166"/>
      <c r="J85" s="166"/>
      <c r="K85" s="168"/>
      <c r="L85" s="162"/>
      <c r="M85" s="169"/>
      <c r="N85" s="167"/>
      <c r="O85" s="168"/>
      <c r="P85" s="171"/>
      <c r="Q85" s="169"/>
      <c r="R85" s="169"/>
      <c r="S85" s="170"/>
      <c r="T85" s="169"/>
      <c r="U85" s="169"/>
      <c r="V85" s="170"/>
      <c r="W85" s="171"/>
      <c r="X85" s="171"/>
    </row>
    <row r="86" spans="2:24" ht="15" customHeight="1">
      <c r="B86" s="171"/>
      <c r="C86" s="171"/>
      <c r="D86" s="166"/>
      <c r="E86" s="167"/>
      <c r="F86" s="166"/>
      <c r="G86" s="169"/>
      <c r="H86" s="167"/>
      <c r="I86" s="166"/>
      <c r="J86" s="166"/>
      <c r="K86" s="168"/>
      <c r="L86" s="162"/>
      <c r="M86" s="169"/>
      <c r="N86" s="167"/>
      <c r="O86" s="168"/>
      <c r="P86" s="171"/>
      <c r="Q86" s="169"/>
      <c r="R86" s="169"/>
      <c r="S86" s="170"/>
      <c r="T86" s="169"/>
      <c r="U86" s="169"/>
      <c r="V86" s="170"/>
      <c r="W86" s="171"/>
      <c r="X86" s="171"/>
    </row>
    <row r="87" spans="2:24" ht="15" customHeight="1">
      <c r="B87" s="171"/>
      <c r="C87" s="171"/>
      <c r="D87" s="166"/>
      <c r="E87" s="167"/>
      <c r="F87" s="166"/>
      <c r="G87" s="169"/>
      <c r="H87" s="167"/>
      <c r="I87" s="166"/>
      <c r="J87" s="166"/>
      <c r="K87" s="168"/>
      <c r="L87" s="162"/>
      <c r="M87" s="169"/>
      <c r="N87" s="167"/>
      <c r="O87" s="168"/>
      <c r="P87" s="171"/>
      <c r="Q87" s="169"/>
      <c r="R87" s="169"/>
      <c r="S87" s="170"/>
      <c r="T87" s="169"/>
      <c r="U87" s="169"/>
      <c r="V87" s="170"/>
      <c r="W87" s="171"/>
      <c r="X87" s="171"/>
    </row>
    <row r="88" spans="2:24" ht="15" customHeight="1">
      <c r="B88" s="171"/>
      <c r="C88" s="171"/>
      <c r="D88" s="166"/>
      <c r="E88" s="167"/>
      <c r="F88" s="166"/>
      <c r="G88" s="169"/>
      <c r="H88" s="167"/>
      <c r="I88" s="166"/>
      <c r="J88" s="166"/>
      <c r="K88" s="168"/>
      <c r="L88" s="162"/>
      <c r="M88" s="169"/>
      <c r="N88" s="167"/>
      <c r="O88" s="168"/>
      <c r="P88" s="171"/>
      <c r="Q88" s="169"/>
      <c r="R88" s="169"/>
      <c r="S88" s="170"/>
      <c r="T88" s="169"/>
      <c r="U88" s="169"/>
      <c r="V88" s="170"/>
      <c r="W88" s="171"/>
      <c r="X88" s="171"/>
    </row>
    <row r="89" spans="2:24" ht="15" customHeight="1">
      <c r="B89" s="171"/>
      <c r="C89" s="171"/>
      <c r="D89" s="166"/>
      <c r="E89" s="167"/>
      <c r="F89" s="166"/>
      <c r="G89" s="169"/>
      <c r="H89" s="167"/>
      <c r="I89" s="166"/>
      <c r="J89" s="166"/>
      <c r="K89" s="168"/>
      <c r="L89" s="162"/>
      <c r="M89" s="169"/>
      <c r="N89" s="167"/>
      <c r="O89" s="168"/>
      <c r="P89" s="171"/>
      <c r="Q89" s="169"/>
      <c r="R89" s="169"/>
      <c r="S89" s="170"/>
      <c r="T89" s="169"/>
      <c r="U89" s="169"/>
      <c r="V89" s="170"/>
      <c r="W89" s="171"/>
      <c r="X89" s="171"/>
    </row>
    <row r="90" spans="2:24" ht="15" customHeight="1">
      <c r="B90" s="171"/>
      <c r="C90" s="171"/>
      <c r="D90" s="166"/>
      <c r="E90" s="167"/>
      <c r="F90" s="166"/>
      <c r="G90" s="169"/>
      <c r="H90" s="167"/>
      <c r="I90" s="166"/>
      <c r="J90" s="166"/>
      <c r="K90" s="168"/>
      <c r="L90" s="162"/>
      <c r="M90" s="169"/>
      <c r="N90" s="167"/>
      <c r="O90" s="168"/>
      <c r="P90" s="171"/>
      <c r="Q90" s="169"/>
      <c r="R90" s="169"/>
      <c r="S90" s="170"/>
      <c r="T90" s="169"/>
      <c r="U90" s="169"/>
      <c r="V90" s="170"/>
      <c r="W90" s="171"/>
      <c r="X90" s="171"/>
    </row>
    <row r="91" spans="2:24" ht="15" customHeight="1">
      <c r="B91" s="171"/>
      <c r="C91" s="171"/>
      <c r="D91" s="166"/>
      <c r="E91" s="167"/>
      <c r="F91" s="166"/>
      <c r="G91" s="169"/>
      <c r="H91" s="167"/>
      <c r="I91" s="166"/>
      <c r="J91" s="166"/>
      <c r="K91" s="168"/>
      <c r="L91" s="162"/>
      <c r="M91" s="169"/>
      <c r="N91" s="167"/>
      <c r="O91" s="168"/>
      <c r="P91" s="171"/>
      <c r="Q91" s="169"/>
      <c r="R91" s="169"/>
      <c r="S91" s="170"/>
      <c r="T91" s="169"/>
      <c r="U91" s="169"/>
      <c r="V91" s="170"/>
      <c r="W91" s="171"/>
      <c r="X91" s="171"/>
    </row>
    <row r="92" spans="2:24" ht="15" customHeight="1">
      <c r="B92" s="171"/>
      <c r="C92" s="171"/>
      <c r="D92" s="166"/>
      <c r="E92" s="167"/>
      <c r="F92" s="166"/>
      <c r="G92" s="169"/>
      <c r="H92" s="167"/>
      <c r="I92" s="166"/>
      <c r="J92" s="166"/>
      <c r="K92" s="168"/>
      <c r="L92" s="162"/>
      <c r="M92" s="169"/>
      <c r="N92" s="167"/>
      <c r="O92" s="168"/>
      <c r="P92" s="171"/>
      <c r="Q92" s="169"/>
      <c r="R92" s="169"/>
      <c r="S92" s="170"/>
      <c r="T92" s="169"/>
      <c r="U92" s="169"/>
      <c r="V92" s="170"/>
      <c r="W92" s="171"/>
      <c r="X92" s="171"/>
    </row>
    <row r="93" spans="2:24" ht="15" customHeight="1">
      <c r="B93" s="171"/>
      <c r="C93" s="171"/>
      <c r="D93" s="166"/>
      <c r="E93" s="167"/>
      <c r="F93" s="166"/>
      <c r="G93" s="169"/>
      <c r="H93" s="167"/>
      <c r="I93" s="166"/>
      <c r="J93" s="166"/>
      <c r="K93" s="168"/>
      <c r="L93" s="162"/>
      <c r="M93" s="169"/>
      <c r="N93" s="167"/>
      <c r="O93" s="168"/>
      <c r="P93" s="171"/>
      <c r="Q93" s="169"/>
      <c r="R93" s="169"/>
      <c r="S93" s="170"/>
      <c r="T93" s="169"/>
      <c r="U93" s="169"/>
      <c r="V93" s="170"/>
      <c r="W93" s="171"/>
      <c r="X93" s="171"/>
    </row>
    <row r="94" spans="2:24" ht="15" customHeight="1">
      <c r="B94" s="171"/>
      <c r="C94" s="171"/>
      <c r="D94" s="166"/>
      <c r="E94" s="167"/>
      <c r="F94" s="166"/>
      <c r="G94" s="169"/>
      <c r="H94" s="167"/>
      <c r="I94" s="166"/>
      <c r="J94" s="166"/>
      <c r="K94" s="168"/>
      <c r="L94" s="162"/>
      <c r="M94" s="169"/>
      <c r="N94" s="167"/>
      <c r="O94" s="168"/>
      <c r="P94" s="171"/>
      <c r="Q94" s="169"/>
      <c r="R94" s="169"/>
      <c r="S94" s="170"/>
      <c r="T94" s="169"/>
      <c r="U94" s="169"/>
      <c r="V94" s="170"/>
      <c r="W94" s="171"/>
      <c r="X94" s="171"/>
    </row>
    <row r="95" spans="2:24" ht="15" customHeight="1">
      <c r="B95" s="171"/>
      <c r="C95" s="171"/>
      <c r="D95" s="166"/>
      <c r="E95" s="167"/>
      <c r="F95" s="166"/>
      <c r="G95" s="169"/>
      <c r="H95" s="167"/>
      <c r="I95" s="166"/>
      <c r="J95" s="166"/>
      <c r="K95" s="168"/>
      <c r="L95" s="162"/>
      <c r="M95" s="169"/>
      <c r="N95" s="167"/>
      <c r="O95" s="168"/>
      <c r="P95" s="171"/>
      <c r="Q95" s="169"/>
      <c r="R95" s="169"/>
      <c r="S95" s="170"/>
      <c r="T95" s="169"/>
      <c r="U95" s="169"/>
      <c r="V95" s="170"/>
      <c r="W95" s="171"/>
      <c r="X95" s="171"/>
    </row>
    <row r="96" spans="2:24" ht="15" customHeight="1">
      <c r="B96" s="171"/>
      <c r="C96" s="171"/>
      <c r="D96" s="166"/>
      <c r="E96" s="167"/>
      <c r="F96" s="166"/>
      <c r="G96" s="169"/>
      <c r="H96" s="167"/>
      <c r="I96" s="166"/>
      <c r="J96" s="166"/>
      <c r="K96" s="168"/>
      <c r="L96" s="162"/>
      <c r="M96" s="169"/>
      <c r="N96" s="167"/>
      <c r="O96" s="168"/>
      <c r="P96" s="171"/>
      <c r="Q96" s="169"/>
      <c r="R96" s="169"/>
      <c r="S96" s="170"/>
      <c r="T96" s="169"/>
      <c r="U96" s="169"/>
      <c r="V96" s="170"/>
      <c r="W96" s="171"/>
      <c r="X96" s="171"/>
    </row>
    <row r="97" spans="2:24" ht="15" customHeight="1">
      <c r="B97" s="171"/>
      <c r="C97" s="171"/>
      <c r="D97" s="166"/>
      <c r="E97" s="167"/>
      <c r="F97" s="166"/>
      <c r="G97" s="169"/>
      <c r="H97" s="167"/>
      <c r="I97" s="166"/>
      <c r="J97" s="166"/>
      <c r="K97" s="168"/>
      <c r="L97" s="162"/>
      <c r="M97" s="169"/>
      <c r="N97" s="167"/>
      <c r="O97" s="168"/>
      <c r="P97" s="171"/>
      <c r="Q97" s="169"/>
      <c r="R97" s="169"/>
      <c r="S97" s="170"/>
      <c r="T97" s="169"/>
      <c r="U97" s="169"/>
      <c r="V97" s="170"/>
      <c r="W97" s="171"/>
      <c r="X97" s="171"/>
    </row>
    <row r="98" spans="2:24" ht="15" customHeight="1">
      <c r="B98" s="171"/>
      <c r="C98" s="171"/>
      <c r="D98" s="166"/>
      <c r="E98" s="167"/>
      <c r="F98" s="166"/>
      <c r="G98" s="169"/>
      <c r="H98" s="167"/>
      <c r="I98" s="166"/>
      <c r="J98" s="166"/>
      <c r="K98" s="168"/>
      <c r="L98" s="162"/>
      <c r="M98" s="169"/>
      <c r="N98" s="167"/>
      <c r="O98" s="168"/>
      <c r="P98" s="171"/>
      <c r="Q98" s="169"/>
      <c r="R98" s="169"/>
      <c r="S98" s="170"/>
      <c r="T98" s="169"/>
      <c r="U98" s="169"/>
      <c r="V98" s="170"/>
      <c r="W98" s="171"/>
      <c r="X98" s="171"/>
    </row>
    <row r="99" spans="2:24" ht="15" customHeight="1">
      <c r="B99" s="171"/>
      <c r="C99" s="171"/>
      <c r="D99" s="166"/>
      <c r="E99" s="167"/>
      <c r="F99" s="166"/>
      <c r="G99" s="169"/>
      <c r="H99" s="167"/>
      <c r="I99" s="166"/>
      <c r="J99" s="166"/>
      <c r="K99" s="168"/>
      <c r="L99" s="162"/>
      <c r="M99" s="169"/>
      <c r="N99" s="167"/>
      <c r="O99" s="168"/>
      <c r="P99" s="171"/>
      <c r="Q99" s="169"/>
      <c r="R99" s="169"/>
      <c r="S99" s="170"/>
      <c r="T99" s="169"/>
      <c r="U99" s="169"/>
      <c r="V99" s="170"/>
      <c r="W99" s="171"/>
      <c r="X99" s="171"/>
    </row>
    <row r="100" spans="2:24" ht="15" customHeight="1">
      <c r="B100" s="171"/>
      <c r="C100" s="171"/>
      <c r="D100" s="166"/>
      <c r="E100" s="167"/>
      <c r="F100" s="166"/>
      <c r="G100" s="169"/>
      <c r="H100" s="167"/>
      <c r="I100" s="166"/>
      <c r="J100" s="166"/>
      <c r="K100" s="168"/>
      <c r="L100" s="162"/>
      <c r="M100" s="169"/>
      <c r="N100" s="167"/>
      <c r="O100" s="168"/>
      <c r="P100" s="171"/>
      <c r="Q100" s="169"/>
      <c r="R100" s="169"/>
      <c r="S100" s="170"/>
      <c r="T100" s="169"/>
      <c r="U100" s="169"/>
      <c r="V100" s="170"/>
      <c r="W100" s="171"/>
      <c r="X100" s="171"/>
    </row>
  </sheetData>
  <mergeCells count="78">
    <mergeCell ref="A25:B25"/>
    <mergeCell ref="I25:J25"/>
    <mergeCell ref="K25:L25"/>
    <mergeCell ref="Q25:R25"/>
    <mergeCell ref="A27:B27"/>
    <mergeCell ref="B21:D21"/>
    <mergeCell ref="E21:F21"/>
    <mergeCell ref="G21:I21"/>
    <mergeCell ref="J21:K21"/>
    <mergeCell ref="B22:D22"/>
    <mergeCell ref="E22:F22"/>
    <mergeCell ref="G22:I22"/>
    <mergeCell ref="J22:K22"/>
    <mergeCell ref="B19:F19"/>
    <mergeCell ref="G19:K19"/>
    <mergeCell ref="L19:P19"/>
    <mergeCell ref="B20:D20"/>
    <mergeCell ref="E20:F20"/>
    <mergeCell ref="G20:I20"/>
    <mergeCell ref="J20:K20"/>
    <mergeCell ref="B17:D17"/>
    <mergeCell ref="E17:F17"/>
    <mergeCell ref="G17:I17"/>
    <mergeCell ref="J17:K17"/>
    <mergeCell ref="L17:N17"/>
    <mergeCell ref="O17:P17"/>
    <mergeCell ref="B16:D16"/>
    <mergeCell ref="E16:F16"/>
    <mergeCell ref="G16:I16"/>
    <mergeCell ref="J16:K16"/>
    <mergeCell ref="L16:N16"/>
    <mergeCell ref="O16:P16"/>
    <mergeCell ref="B14:D14"/>
    <mergeCell ref="E14:F14"/>
    <mergeCell ref="G14:I14"/>
    <mergeCell ref="J14:K14"/>
    <mergeCell ref="L14:N14"/>
    <mergeCell ref="O14:P14"/>
    <mergeCell ref="B13:D13"/>
    <mergeCell ref="E13:F13"/>
    <mergeCell ref="G13:I13"/>
    <mergeCell ref="J13:K13"/>
    <mergeCell ref="L13:N13"/>
    <mergeCell ref="O13:P13"/>
    <mergeCell ref="M10:N10"/>
    <mergeCell ref="O10:P11"/>
    <mergeCell ref="B11:C11"/>
    <mergeCell ref="D11:E11"/>
    <mergeCell ref="F11:G11"/>
    <mergeCell ref="I11:J11"/>
    <mergeCell ref="K11:L11"/>
    <mergeCell ref="M11:N11"/>
    <mergeCell ref="B9:E9"/>
    <mergeCell ref="F9:G9"/>
    <mergeCell ref="I9:L9"/>
    <mergeCell ref="M9:N9"/>
    <mergeCell ref="O9:P9"/>
    <mergeCell ref="B10:C10"/>
    <mergeCell ref="D10:E10"/>
    <mergeCell ref="F10:G10"/>
    <mergeCell ref="I10:J10"/>
    <mergeCell ref="K10:L10"/>
    <mergeCell ref="B7:G7"/>
    <mergeCell ref="I7:P7"/>
    <mergeCell ref="B8:E8"/>
    <mergeCell ref="F8:G8"/>
    <mergeCell ref="I8:L8"/>
    <mergeCell ref="M8:N8"/>
    <mergeCell ref="O8:P8"/>
    <mergeCell ref="B1:P2"/>
    <mergeCell ref="B4:D4"/>
    <mergeCell ref="E4:G4"/>
    <mergeCell ref="I4:L4"/>
    <mergeCell ref="M4:P4"/>
    <mergeCell ref="B5:C5"/>
    <mergeCell ref="D5:E5"/>
    <mergeCell ref="I5:L5"/>
    <mergeCell ref="M5:P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Geral</vt:lpstr>
      <vt:lpstr>Janeiro</vt:lpstr>
      <vt:lpstr>Fevereiro</vt:lpstr>
      <vt:lpstr>Março</vt:lpstr>
      <vt:lpstr>Abril</vt:lpstr>
      <vt:lpstr>Maio</vt:lpstr>
      <vt:lpstr>Junho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2016-03-04T01:44:48Z</dcterms:created>
  <dcterms:modified xsi:type="dcterms:W3CDTF">2016-03-04T10:48:01Z</dcterms:modified>
</cp:coreProperties>
</file>