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G:\Meu Drive\01. PLUS DO MEU ESCRITÓRIO\PLUS ONLINE\2. PRODUTOS\IMERSÃO REVIT ELÉTRICO\Planilha\"/>
    </mc:Choice>
  </mc:AlternateContent>
  <xr:revisionPtr revIDLastSave="0" documentId="13_ncr:1_{CB358272-E7B7-4EEB-A3C0-FBB5EF1881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stimativa Valor Proj Insta (2" sheetId="1" r:id="rId1"/>
    <sheet name="Estimativa Valor Proj Instal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BnSdt0gg+6/T8qc9bz4iJMmEWg=="/>
    </ext>
  </extLst>
</workbook>
</file>

<file path=xl/calcChain.xml><?xml version="1.0" encoding="utf-8"?>
<calcChain xmlns="http://schemas.openxmlformats.org/spreadsheetml/2006/main">
  <c r="F50" i="1" l="1"/>
  <c r="F53" i="1"/>
  <c r="F52" i="1"/>
  <c r="G64" i="1"/>
  <c r="G65" i="1"/>
  <c r="G63" i="1"/>
  <c r="G12" i="1"/>
  <c r="F22" i="1"/>
  <c r="G15" i="1" l="1"/>
  <c r="G14" i="1"/>
  <c r="G66" i="1"/>
  <c r="G72" i="1" s="1"/>
  <c r="F70" i="1"/>
  <c r="G16" i="1"/>
  <c r="G13" i="1"/>
  <c r="E21" i="1"/>
  <c r="H45" i="1"/>
  <c r="F42" i="2"/>
  <c r="D41" i="2"/>
  <c r="D40" i="2"/>
  <c r="F39" i="2"/>
  <c r="G39" i="2" s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E8" i="2"/>
  <c r="E7" i="2"/>
  <c r="E6" i="2"/>
  <c r="E5" i="2"/>
  <c r="E4" i="2"/>
  <c r="H137" i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H130" i="1"/>
  <c r="I130" i="1" s="1"/>
  <c r="J130" i="1" s="1"/>
  <c r="G128" i="1"/>
  <c r="G129" i="1" s="1"/>
  <c r="H129" i="1" s="1"/>
  <c r="F128" i="1"/>
  <c r="H54" i="1"/>
  <c r="I54" i="1" s="1"/>
  <c r="J54" i="1" s="1"/>
  <c r="H51" i="1"/>
  <c r="F49" i="1"/>
  <c r="F48" i="1"/>
  <c r="F42" i="1"/>
  <c r="F44" i="1"/>
  <c r="F43" i="1"/>
  <c r="F47" i="1"/>
  <c r="F46" i="1"/>
  <c r="F41" i="1"/>
  <c r="F40" i="1"/>
  <c r="F37" i="1"/>
  <c r="F36" i="1"/>
  <c r="F35" i="1"/>
  <c r="F39" i="1"/>
  <c r="F38" i="1"/>
  <c r="F34" i="1"/>
  <c r="F28" i="1"/>
  <c r="F33" i="1"/>
  <c r="F32" i="1"/>
  <c r="F31" i="1"/>
  <c r="F30" i="1"/>
  <c r="F29" i="1"/>
  <c r="F27" i="1"/>
  <c r="F26" i="1"/>
  <c r="F25" i="1"/>
  <c r="F24" i="1"/>
  <c r="F23" i="1"/>
  <c r="F21" i="1" l="1"/>
  <c r="D15" i="2"/>
  <c r="H39" i="2"/>
  <c r="E9" i="2"/>
  <c r="E15" i="2" s="1"/>
  <c r="G17" i="1"/>
  <c r="G21" i="1" s="1"/>
  <c r="G41" i="1" s="1"/>
  <c r="H72" i="1"/>
  <c r="G70" i="1"/>
  <c r="I45" i="1"/>
  <c r="J45" i="1" s="1"/>
  <c r="I134" i="1"/>
  <c r="I51" i="1"/>
  <c r="J51" i="1" s="1"/>
  <c r="I129" i="1"/>
  <c r="J129" i="1" s="1"/>
  <c r="H128" i="1"/>
  <c r="G42" i="2"/>
  <c r="H42" i="2" s="1"/>
  <c r="I131" i="1"/>
  <c r="J131" i="1" s="1"/>
  <c r="I135" i="1"/>
  <c r="I132" i="1"/>
  <c r="I136" i="1"/>
  <c r="I133" i="1"/>
  <c r="I137" i="1"/>
  <c r="J137" i="1" s="1"/>
  <c r="F15" i="2" l="1"/>
  <c r="G15" i="2" s="1"/>
  <c r="E24" i="2"/>
  <c r="F24" i="2" s="1"/>
  <c r="G24" i="2" s="1"/>
  <c r="E29" i="2"/>
  <c r="F29" i="2" s="1"/>
  <c r="G29" i="2" s="1"/>
  <c r="E32" i="2"/>
  <c r="F32" i="2" s="1"/>
  <c r="G32" i="2" s="1"/>
  <c r="E31" i="2"/>
  <c r="E17" i="2"/>
  <c r="E22" i="2"/>
  <c r="F22" i="2" s="1"/>
  <c r="G22" i="2" s="1"/>
  <c r="E34" i="2"/>
  <c r="F34" i="2" s="1"/>
  <c r="G34" i="2" s="1"/>
  <c r="E20" i="2"/>
  <c r="E28" i="2" s="1"/>
  <c r="F28" i="2" s="1"/>
  <c r="G28" i="2" s="1"/>
  <c r="E18" i="2"/>
  <c r="F18" i="2" s="1"/>
  <c r="G18" i="2" s="1"/>
  <c r="E23" i="2"/>
  <c r="E26" i="2" s="1"/>
  <c r="F26" i="2" s="1"/>
  <c r="G26" i="2" s="1"/>
  <c r="E35" i="2"/>
  <c r="F35" i="2" s="1"/>
  <c r="G35" i="2" s="1"/>
  <c r="E21" i="2"/>
  <c r="E41" i="2" s="1"/>
  <c r="F41" i="2" s="1"/>
  <c r="G41" i="2" s="1"/>
  <c r="E33" i="2"/>
  <c r="F33" i="2" s="1"/>
  <c r="G33" i="2" s="1"/>
  <c r="E16" i="2"/>
  <c r="E36" i="2" s="1"/>
  <c r="F36" i="2" s="1"/>
  <c r="G36" i="2" s="1"/>
  <c r="E19" i="2"/>
  <c r="E27" i="2" s="1"/>
  <c r="F27" i="2" s="1"/>
  <c r="G27" i="2" s="1"/>
  <c r="G35" i="1"/>
  <c r="H35" i="1" s="1"/>
  <c r="I35" i="1" s="1"/>
  <c r="J35" i="1" s="1"/>
  <c r="G73" i="1"/>
  <c r="H73" i="1" s="1"/>
  <c r="G47" i="1"/>
  <c r="H47" i="1" s="1"/>
  <c r="I47" i="1" s="1"/>
  <c r="J47" i="1" s="1"/>
  <c r="I72" i="1"/>
  <c r="J72" i="1" s="1"/>
  <c r="G32" i="1"/>
  <c r="H32" i="1" s="1"/>
  <c r="I32" i="1" s="1"/>
  <c r="J32" i="1" s="1"/>
  <c r="G71" i="1"/>
  <c r="H71" i="1" s="1"/>
  <c r="G30" i="1"/>
  <c r="H30" i="1" s="1"/>
  <c r="I30" i="1" s="1"/>
  <c r="J30" i="1" s="1"/>
  <c r="G23" i="1"/>
  <c r="H23" i="1" s="1"/>
  <c r="H41" i="1"/>
  <c r="I41" i="1" s="1"/>
  <c r="J41" i="1" s="1"/>
  <c r="G55" i="1"/>
  <c r="H55" i="1" s="1"/>
  <c r="I55" i="1" s="1"/>
  <c r="J55" i="1" s="1"/>
  <c r="G27" i="1"/>
  <c r="H27" i="1" s="1"/>
  <c r="I27" i="1" s="1"/>
  <c r="J27" i="1" s="1"/>
  <c r="G33" i="1"/>
  <c r="H33" i="1" s="1"/>
  <c r="I33" i="1" s="1"/>
  <c r="J33" i="1" s="1"/>
  <c r="G29" i="1"/>
  <c r="H29" i="1" s="1"/>
  <c r="I29" i="1" s="1"/>
  <c r="J29" i="1" s="1"/>
  <c r="G43" i="1"/>
  <c r="H43" i="1" s="1"/>
  <c r="G50" i="1"/>
  <c r="H50" i="1" s="1"/>
  <c r="I50" i="1" s="1"/>
  <c r="J50" i="1" s="1"/>
  <c r="G46" i="1"/>
  <c r="H46" i="1" s="1"/>
  <c r="I46" i="1" s="1"/>
  <c r="J46" i="1" s="1"/>
  <c r="G31" i="1"/>
  <c r="H31" i="1" s="1"/>
  <c r="I31" i="1" s="1"/>
  <c r="J31" i="1" s="1"/>
  <c r="G38" i="1"/>
  <c r="H38" i="1" s="1"/>
  <c r="G48" i="1"/>
  <c r="H48" i="1" s="1"/>
  <c r="I48" i="1" s="1"/>
  <c r="J48" i="1" s="1"/>
  <c r="G22" i="1"/>
  <c r="H22" i="1" s="1"/>
  <c r="G40" i="1"/>
  <c r="H40" i="1" s="1"/>
  <c r="I40" i="1" s="1"/>
  <c r="J40" i="1" s="1"/>
  <c r="G24" i="1"/>
  <c r="H24" i="1" s="1"/>
  <c r="I24" i="1" s="1"/>
  <c r="J24" i="1" s="1"/>
  <c r="G28" i="1"/>
  <c r="H28" i="1" s="1"/>
  <c r="I28" i="1" s="1"/>
  <c r="J28" i="1" s="1"/>
  <c r="G34" i="1"/>
  <c r="H34" i="1" s="1"/>
  <c r="G49" i="1"/>
  <c r="H49" i="1" s="1"/>
  <c r="I49" i="1" s="1"/>
  <c r="J49" i="1" s="1"/>
  <c r="G36" i="1"/>
  <c r="H36" i="1" s="1"/>
  <c r="I36" i="1" s="1"/>
  <c r="J36" i="1" s="1"/>
  <c r="H21" i="1"/>
  <c r="J128" i="1"/>
  <c r="F31" i="2"/>
  <c r="G31" i="2" s="1"/>
  <c r="E30" i="2"/>
  <c r="F30" i="2" s="1"/>
  <c r="G30" i="2" s="1"/>
  <c r="E25" i="2"/>
  <c r="F25" i="2" s="1"/>
  <c r="G25" i="2" s="1"/>
  <c r="F17" i="2"/>
  <c r="G17" i="2" s="1"/>
  <c r="E37" i="2"/>
  <c r="F37" i="2" s="1"/>
  <c r="G37" i="2" s="1"/>
  <c r="I128" i="1"/>
  <c r="G108" i="2"/>
  <c r="H29" i="2"/>
  <c r="H32" i="2"/>
  <c r="H22" i="2"/>
  <c r="I21" i="1" l="1"/>
  <c r="J21" i="1" s="1"/>
  <c r="E38" i="2"/>
  <c r="F38" i="2" s="1"/>
  <c r="G38" i="2" s="1"/>
  <c r="H34" i="2"/>
  <c r="H35" i="2"/>
  <c r="F23" i="2"/>
  <c r="G23" i="2" s="1"/>
  <c r="E40" i="2"/>
  <c r="F40" i="2" s="1"/>
  <c r="H24" i="2"/>
  <c r="F20" i="2"/>
  <c r="G20" i="2" s="1"/>
  <c r="H20" i="2" s="1"/>
  <c r="F21" i="2"/>
  <c r="G21" i="2" s="1"/>
  <c r="H21" i="2" s="1"/>
  <c r="F16" i="2"/>
  <c r="G16" i="2" s="1"/>
  <c r="H33" i="2"/>
  <c r="F19" i="2"/>
  <c r="G19" i="2" s="1"/>
  <c r="G42" i="1"/>
  <c r="H42" i="1" s="1"/>
  <c r="I42" i="1" s="1"/>
  <c r="J42" i="1" s="1"/>
  <c r="I73" i="1"/>
  <c r="J73" i="1" s="1"/>
  <c r="G25" i="1"/>
  <c r="H25" i="1" s="1"/>
  <c r="I25" i="1" s="1"/>
  <c r="J25" i="1" s="1"/>
  <c r="G52" i="1"/>
  <c r="H52" i="1" s="1"/>
  <c r="I52" i="1" s="1"/>
  <c r="J52" i="1" s="1"/>
  <c r="H70" i="1"/>
  <c r="I71" i="1"/>
  <c r="J71" i="1" s="1"/>
  <c r="G53" i="1"/>
  <c r="H53" i="1" s="1"/>
  <c r="I53" i="1" s="1"/>
  <c r="J53" i="1" s="1"/>
  <c r="G39" i="1"/>
  <c r="H39" i="1" s="1"/>
  <c r="I39" i="1" s="1"/>
  <c r="J39" i="1" s="1"/>
  <c r="G37" i="1"/>
  <c r="H37" i="1" s="1"/>
  <c r="I37" i="1" s="1"/>
  <c r="J37" i="1" s="1"/>
  <c r="G44" i="1"/>
  <c r="H44" i="1" s="1"/>
  <c r="I43" i="1"/>
  <c r="J43" i="1" s="1"/>
  <c r="H27" i="2"/>
  <c r="H36" i="2"/>
  <c r="I34" i="1"/>
  <c r="J34" i="1" s="1"/>
  <c r="H31" i="2"/>
  <c r="H37" i="2"/>
  <c r="H17" i="2"/>
  <c r="I23" i="1"/>
  <c r="J23" i="1" s="1"/>
  <c r="H26" i="2"/>
  <c r="I38" i="1"/>
  <c r="J38" i="1" s="1"/>
  <c r="H28" i="2"/>
  <c r="H41" i="2"/>
  <c r="H38" i="2"/>
  <c r="H25" i="2"/>
  <c r="H18" i="2"/>
  <c r="I22" i="1"/>
  <c r="J22" i="1" s="1"/>
  <c r="H30" i="2"/>
  <c r="I77" i="1" l="1"/>
  <c r="H19" i="2"/>
  <c r="H23" i="2"/>
  <c r="G40" i="2"/>
  <c r="H40" i="2" s="1"/>
  <c r="H15" i="2" s="1"/>
  <c r="G26" i="1"/>
  <c r="H26" i="1" s="1"/>
  <c r="I26" i="1" s="1"/>
  <c r="J26" i="1" s="1"/>
  <c r="I70" i="1"/>
  <c r="J70" i="1" s="1"/>
  <c r="I78" i="1" s="1"/>
  <c r="H16" i="2"/>
  <c r="I44" i="1"/>
  <c r="J44" i="1" s="1"/>
  <c r="I79" i="1" l="1"/>
  <c r="G106" i="2"/>
  <c r="H104" i="2"/>
  <c r="G107" i="2"/>
  <c r="H102" i="2"/>
</calcChain>
</file>

<file path=xl/sharedStrings.xml><?xml version="1.0" encoding="utf-8"?>
<sst xmlns="http://schemas.openxmlformats.org/spreadsheetml/2006/main" count="281" uniqueCount="181">
  <si>
    <t>COMPLEXIDADE DO PROJETO ELÉTRICO</t>
  </si>
  <si>
    <t>NÍVEL</t>
  </si>
  <si>
    <t xml:space="preserve">DESCRIÇÃO </t>
  </si>
  <si>
    <t>ADICIONAL COMPLEX.</t>
  </si>
  <si>
    <t>VALOR ADICIONADO</t>
  </si>
  <si>
    <t>TUEs</t>
  </si>
  <si>
    <t>2.1</t>
  </si>
  <si>
    <t>2.2</t>
  </si>
  <si>
    <t>2.3</t>
  </si>
  <si>
    <t>TUE (11 a 15)</t>
  </si>
  <si>
    <t>2.4</t>
  </si>
  <si>
    <t>TUE (16 a 20)</t>
  </si>
  <si>
    <t>2.5</t>
  </si>
  <si>
    <t>TUE (21 a 25)</t>
  </si>
  <si>
    <t>CONTAGEM</t>
  </si>
  <si>
    <t>PLANILHA DE ORÇAMENTO E ESTIMATIVA DOS PROJETOS DE INSTALAÇÕES ELÉTRICAS</t>
  </si>
  <si>
    <t>Etapas</t>
  </si>
  <si>
    <t xml:space="preserve">Descrição </t>
  </si>
  <si>
    <t>Nº Pontos</t>
  </si>
  <si>
    <t>Valor por ponto</t>
  </si>
  <si>
    <t xml:space="preserve">Valor total custo  </t>
  </si>
  <si>
    <r>
      <rPr>
        <b/>
        <sz val="11"/>
        <color theme="1"/>
        <rFont val="Arial"/>
      </rPr>
      <t xml:space="preserve">Impostos Simples </t>
    </r>
    <r>
      <rPr>
        <sz val="11"/>
        <color rgb="FF000000"/>
        <rFont val="Arial"/>
      </rPr>
      <t xml:space="preserve">Tributação de 16% </t>
    </r>
  </si>
  <si>
    <t>Valor total da Etapa</t>
  </si>
  <si>
    <t>Projeto Elétrico</t>
  </si>
  <si>
    <t>Quantidade</t>
  </si>
  <si>
    <t xml:space="preserve">Garagem </t>
  </si>
  <si>
    <t>Sala de TV</t>
  </si>
  <si>
    <t>Sala de Estar</t>
  </si>
  <si>
    <t>Sala de Jantar</t>
  </si>
  <si>
    <t>Brinquedoteca</t>
  </si>
  <si>
    <t>Escritório</t>
  </si>
  <si>
    <t>Quartos</t>
  </si>
  <si>
    <t>Sacada</t>
  </si>
  <si>
    <t>Closet</t>
  </si>
  <si>
    <t>Banheiros</t>
  </si>
  <si>
    <t>Circulaçao</t>
  </si>
  <si>
    <t>Pavimentos  de Escada</t>
  </si>
  <si>
    <t>1.13</t>
  </si>
  <si>
    <t>Cozinha</t>
  </si>
  <si>
    <t>1.14</t>
  </si>
  <si>
    <t>Churrasqueira</t>
  </si>
  <si>
    <t>Academia</t>
  </si>
  <si>
    <t>1.15</t>
  </si>
  <si>
    <t>Área de Serviço</t>
  </si>
  <si>
    <t>1.16</t>
  </si>
  <si>
    <t>Depósito</t>
  </si>
  <si>
    <t>1.17</t>
  </si>
  <si>
    <t>Dispensa</t>
  </si>
  <si>
    <t>1.18</t>
  </si>
  <si>
    <t>Varanda</t>
  </si>
  <si>
    <t>1.19</t>
  </si>
  <si>
    <t>Piscina</t>
  </si>
  <si>
    <t>1.20</t>
  </si>
  <si>
    <t>Iluminação de jardim</t>
  </si>
  <si>
    <t>1.21</t>
  </si>
  <si>
    <t>Iluminação circulação externa</t>
  </si>
  <si>
    <t>1.22</t>
  </si>
  <si>
    <t>Ático</t>
  </si>
  <si>
    <t>1.23</t>
  </si>
  <si>
    <t>Casa de Máquinas</t>
  </si>
  <si>
    <t>1.24</t>
  </si>
  <si>
    <t>Sauna</t>
  </si>
  <si>
    <t>1.25</t>
  </si>
  <si>
    <t xml:space="preserve">Boiler </t>
  </si>
  <si>
    <t>1.26</t>
  </si>
  <si>
    <t>Pressurizadores</t>
  </si>
  <si>
    <t>1.27</t>
  </si>
  <si>
    <t>Bomba de cisterna</t>
  </si>
  <si>
    <t>1.28</t>
  </si>
  <si>
    <t>Quadros elétricos</t>
  </si>
  <si>
    <t>NÃO USAR</t>
  </si>
  <si>
    <t>1.29</t>
  </si>
  <si>
    <t>Quadro de medição</t>
  </si>
  <si>
    <t>1.30</t>
  </si>
  <si>
    <t>Quadro VDI (Voz, Dados e Imagem)</t>
  </si>
  <si>
    <t>1.31</t>
  </si>
  <si>
    <t>Pranchas</t>
  </si>
  <si>
    <t>1.32</t>
  </si>
  <si>
    <t>SELEÇÃO  1 OU 0</t>
  </si>
  <si>
    <t>Posicionamento dos motores</t>
  </si>
  <si>
    <t>Compatibilização com as vigas</t>
  </si>
  <si>
    <t>Compatibilização do dreno</t>
  </si>
  <si>
    <t>Não usar</t>
  </si>
  <si>
    <t>Valor por ar</t>
  </si>
  <si>
    <r>
      <rPr>
        <b/>
        <sz val="11"/>
        <color theme="1"/>
        <rFont val="Arial"/>
      </rPr>
      <t xml:space="preserve">Impostos Simples </t>
    </r>
    <r>
      <rPr>
        <sz val="11"/>
        <color rgb="FF000000"/>
        <rFont val="Arial"/>
      </rPr>
      <t xml:space="preserve">Tributação de 16% </t>
    </r>
  </si>
  <si>
    <t>AR CONDICIONADO</t>
  </si>
  <si>
    <t>1.1</t>
  </si>
  <si>
    <t>SEM DIMENSIONAMENTO</t>
  </si>
  <si>
    <t>1.2</t>
  </si>
  <si>
    <t xml:space="preserve">COM DIMENSIONAMENTO </t>
  </si>
  <si>
    <t>1.3</t>
  </si>
  <si>
    <t>1.4</t>
  </si>
  <si>
    <t xml:space="preserve">obs: </t>
  </si>
  <si>
    <t>sifão tanque + vent; MLR + vent; Caixa sif. + vent; 4 registros + 4 saídas</t>
  </si>
  <si>
    <t>2 sifão tanque + 2 vent; MLR + vent; Caixa sif. + vent; 6 registros + 6 saídas</t>
  </si>
  <si>
    <t>1.5</t>
  </si>
  <si>
    <t>1.6</t>
  </si>
  <si>
    <t>1.7</t>
  </si>
  <si>
    <t>1.8</t>
  </si>
  <si>
    <t>1.9</t>
  </si>
  <si>
    <t>1.10</t>
  </si>
  <si>
    <t>1.11</t>
  </si>
  <si>
    <t>1.12</t>
  </si>
  <si>
    <t>ORÇAMENTO OU ESTIMATIVA DO PROJETO DE INSTALAÇÕES PLUVIAIS</t>
  </si>
  <si>
    <t>Área (m²)</t>
  </si>
  <si>
    <t>Valor por m²/ponto</t>
  </si>
  <si>
    <r>
      <rPr>
        <b/>
        <sz val="11"/>
        <color theme="1"/>
        <rFont val="Arial"/>
      </rPr>
      <t xml:space="preserve">Impostos Simples </t>
    </r>
    <r>
      <rPr>
        <sz val="11"/>
        <color rgb="FF000000"/>
        <rFont val="Arial"/>
      </rPr>
      <t xml:space="preserve">Tributação de 0% </t>
    </r>
  </si>
  <si>
    <t>Finalização</t>
  </si>
  <si>
    <t>Contribuição de Telhados</t>
  </si>
  <si>
    <t>não usar</t>
  </si>
  <si>
    <t>Panos de telhados</t>
  </si>
  <si>
    <t>Quantidade de tubos de quedas</t>
  </si>
  <si>
    <t>Caixas de Areia</t>
  </si>
  <si>
    <t>Reaproveitamento de água pluvial com bomba</t>
  </si>
  <si>
    <t>Linha para cisterna</t>
  </si>
  <si>
    <t>Filtro</t>
  </si>
  <si>
    <t>Bomba</t>
  </si>
  <si>
    <t>VALOR TOTAL DO PROJETO ELÉTRICO</t>
  </si>
  <si>
    <t>VALOR TOTAL DE AR CONDICIONADO</t>
  </si>
  <si>
    <t>VALOR TOTAL DO PROJETO HIDROSSANITÁRIO</t>
  </si>
  <si>
    <t>VALOR TOTAL DO PROJETO PLUVIAL</t>
  </si>
  <si>
    <t>VALOR TOTAL</t>
  </si>
  <si>
    <t>PLANILHA DE ESTIMATIVA DOS PROJETOS DE INSTALAÇÕES ELÉTRICAS</t>
  </si>
  <si>
    <t xml:space="preserve">Cliente: </t>
  </si>
  <si>
    <t>CLIENTE</t>
  </si>
  <si>
    <t xml:space="preserve">Projeto: </t>
  </si>
  <si>
    <t xml:space="preserve">Instalações Elétricas </t>
  </si>
  <si>
    <t>Área de Varal</t>
  </si>
  <si>
    <t>VALOR PARCIAL</t>
  </si>
  <si>
    <t>Quadro para Fonte da Piscina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</si>
  <si>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</si>
  <si>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</si>
  <si>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</si>
  <si>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</si>
  <si>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</si>
  <si>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</si>
  <si>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</si>
  <si>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</si>
  <si>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</si>
  <si>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ÁREA SOCIAL</t>
  </si>
  <si>
    <t>LAZER</t>
  </si>
  <si>
    <t>ÍNTIMA</t>
  </si>
  <si>
    <t>SERVIÇO</t>
  </si>
  <si>
    <t>EQUIPAMENTOS</t>
  </si>
  <si>
    <t>+</t>
  </si>
  <si>
    <t>Identificação</t>
  </si>
  <si>
    <t>Ambiente</t>
  </si>
  <si>
    <t>Item</t>
  </si>
  <si>
    <t>1.33</t>
  </si>
  <si>
    <t>1.34</t>
  </si>
  <si>
    <t>Quantidade de Ambientes</t>
  </si>
  <si>
    <t>Custo por ponto</t>
  </si>
  <si>
    <t>Valor total do Projeto</t>
  </si>
  <si>
    <t>TOTAL</t>
  </si>
  <si>
    <t>Descrição</t>
  </si>
  <si>
    <t>Adicional Complex.</t>
  </si>
  <si>
    <t>Valor Adicional</t>
  </si>
  <si>
    <t>Seleção 0 ou 1</t>
  </si>
  <si>
    <t>Seleção 0 (não) ou 1 (sim)</t>
  </si>
  <si>
    <t>TUE (26 a 35)</t>
  </si>
  <si>
    <t>TUE (36 a 45)</t>
  </si>
  <si>
    <t>TUE's</t>
  </si>
  <si>
    <t>ORÇAMENTO FINAL</t>
  </si>
  <si>
    <t>PROJETO ELÉTRICO</t>
  </si>
  <si>
    <t>ORÇAMENTO OU ESTIMATIVA</t>
  </si>
  <si>
    <t>FATORES DE COMPLEXIDADE</t>
  </si>
  <si>
    <t>Cliente:</t>
  </si>
  <si>
    <t>Cidade/UF</t>
  </si>
  <si>
    <t>Nome do Cliente</t>
  </si>
  <si>
    <t>Nome de quem indicou</t>
  </si>
  <si>
    <t>Indicação:</t>
  </si>
  <si>
    <t>Data:</t>
  </si>
  <si>
    <t>xx/xx/xxxx</t>
  </si>
  <si>
    <t>Local:</t>
  </si>
  <si>
    <t>Custo Adicional</t>
  </si>
  <si>
    <t>Proj Arquitetura:</t>
  </si>
  <si>
    <t>Terá Apresentação:</t>
  </si>
  <si>
    <t>Sim/Não</t>
  </si>
  <si>
    <t xml:space="preserve"> </t>
  </si>
  <si>
    <r>
      <t xml:space="preserve">Impostos Simples </t>
    </r>
    <r>
      <rPr>
        <sz val="11"/>
        <color rgb="FF000000"/>
        <rFont val="Arial"/>
      </rPr>
      <t xml:space="preserve">Tributação de 16% </t>
    </r>
  </si>
  <si>
    <t>Acréscimos de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</si>
</sst>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&quot;\ * #,###.00_-;\-&quot;R$&quot;\ * #,###.00_-;_-&quot;R$&quot;\ * &quot;-&quot;??_-;_-@"/>
    <numFmt numFmtId="165" formatCode="General\ &quot;vistas&quot;"/>
    <numFmt numFmtId="166" formatCode="_-&quot;R$&quot;\ * #,###.00_-;\-&quot;R$&quot;\ * #,###.00_-;_-&quot;R$&quot;\ * &quot;-&quot;??.0_-;_-@"/>
    <numFmt numFmtId="167" formatCode="_-&quot;R$&quot;\ * #,##0.00_-;\-&quot;R$&quot;\ * #,##0.00_-;_-&quot;R$&quot;\ * &quot;-&quot;??_-;_-@"/>
    <numFmt numFmtId="168" formatCode="d\.m"/>
    <numFmt numFmtId="169" formatCode="_-[$R$-416]\ * #,##0.00_-;\-[$R$-416]\ * #,##0.00_-;_-[$R$-416]\ * &quot;-&quot;??_-;_-@"/>
    <numFmt numFmtId="170" formatCode="_-[$$-409]* #,##0.00_ ;_-[$$-409]* \-#,##0.00\ ;_-[$$-409]* &quot;-&quot;??_ ;_-@_ "/>
    <numFmt numFmtId="171" formatCode="_-&quot;R$&quot;\ * #,###.00_-;\-&quot;R$&quot;\ * #,###.00_-;_-&quot;R$&quot;\ * &quot;-&quot;??.00_-;_-@"/>
  </numFmts>
  <fonts count="3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Calibri"/>
    </font>
    <font>
      <sz val="11"/>
      <name val="Calibri"/>
    </font>
    <font>
      <b/>
      <sz val="10"/>
      <color theme="1"/>
      <name val="Arial"/>
    </font>
    <font>
      <sz val="11"/>
      <color rgb="FFFFC000"/>
      <name val="Arial"/>
    </font>
    <font>
      <sz val="11"/>
      <color theme="0"/>
      <name val="Arial"/>
    </font>
    <font>
      <sz val="11"/>
      <color rgb="FF000000"/>
      <name val="Arial"/>
    </font>
    <font>
      <sz val="11"/>
      <color theme="1"/>
      <name val="Calibri"/>
      <family val="2"/>
    </font>
    <font>
      <sz val="8"/>
      <name val="Calibri"/>
      <scheme val="minor"/>
    </font>
    <font>
      <sz val="11"/>
      <color theme="1"/>
      <name val="Montserrat SemiBold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Montserrat SemiBold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theme="1"/>
      <name val="Montserrat SemiBold"/>
    </font>
    <font>
      <b/>
      <sz val="16"/>
      <color theme="1"/>
      <name val="Montserrat SemiBold"/>
    </font>
    <font>
      <sz val="18"/>
      <color theme="0"/>
      <name val="Montserrat SemiBold"/>
    </font>
    <font>
      <sz val="22"/>
      <color theme="0"/>
      <name val="Montserrat SemiBold"/>
    </font>
    <font>
      <sz val="14"/>
      <color theme="0"/>
      <name val="Montserrat SemiBold"/>
    </font>
    <font>
      <sz val="18"/>
      <color rgb="FFFFDD71"/>
      <name val="Montserrat SemiBold"/>
    </font>
    <font>
      <b/>
      <sz val="14"/>
      <color theme="0"/>
      <name val="Montserrat SemiBold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26"/>
      <color theme="0"/>
      <name val="Tw Cen MT"/>
      <family val="2"/>
    </font>
  </fonts>
  <fills count="2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FBDA5F"/>
        <bgColor indexed="64"/>
      </patternFill>
    </fill>
    <fill>
      <patternFill patternType="solid">
        <fgColor rgb="FFFBDA5F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rgb="FFFFDD71"/>
        <bgColor rgb="FFBFBFBF"/>
      </patternFill>
    </fill>
    <fill>
      <patternFill patternType="solid">
        <fgColor theme="1" tint="0.34998626667073579"/>
        <bgColor rgb="FFA5A5A5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rgb="FFA5A5A5"/>
      </patternFill>
    </fill>
    <fill>
      <patternFill patternType="solid">
        <fgColor theme="0"/>
        <bgColor rgb="FFD8D8D8"/>
      </patternFill>
    </fill>
    <fill>
      <patternFill patternType="solid">
        <fgColor theme="1" tint="0.14999847407452621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theme="2" tint="-0.249977111117893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166" fontId="5" fillId="0" borderId="0" xfId="0" applyNumberFormat="1" applyFont="1"/>
    <xf numFmtId="167" fontId="5" fillId="0" borderId="0" xfId="0" applyNumberFormat="1" applyFont="1"/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167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167" fontId="5" fillId="0" borderId="9" xfId="0" applyNumberFormat="1" applyFont="1" applyBorder="1"/>
    <xf numFmtId="167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167" fontId="4" fillId="4" borderId="8" xfId="0" applyNumberFormat="1" applyFont="1" applyFill="1" applyBorder="1"/>
    <xf numFmtId="167" fontId="5" fillId="0" borderId="8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5" fillId="0" borderId="16" xfId="0" applyFont="1" applyBorder="1" applyAlignment="1">
      <alignment horizontal="center"/>
    </xf>
    <xf numFmtId="167" fontId="5" fillId="0" borderId="16" xfId="0" applyNumberFormat="1" applyFont="1" applyBorder="1" applyAlignment="1">
      <alignment horizontal="center"/>
    </xf>
    <xf numFmtId="167" fontId="5" fillId="0" borderId="12" xfId="0" applyNumberFormat="1" applyFont="1" applyBorder="1"/>
    <xf numFmtId="0" fontId="5" fillId="5" borderId="2" xfId="0" applyFont="1" applyFill="1" applyBorder="1"/>
    <xf numFmtId="0" fontId="1" fillId="5" borderId="2" xfId="0" applyFont="1" applyFill="1" applyBorder="1"/>
    <xf numFmtId="167" fontId="5" fillId="0" borderId="10" xfId="0" applyNumberFormat="1" applyFont="1" applyBorder="1"/>
    <xf numFmtId="164" fontId="4" fillId="4" borderId="8" xfId="0" applyNumberFormat="1" applyFont="1" applyFill="1" applyBorder="1"/>
    <xf numFmtId="164" fontId="4" fillId="4" borderId="13" xfId="0" applyNumberFormat="1" applyFont="1" applyFill="1" applyBorder="1"/>
    <xf numFmtId="164" fontId="4" fillId="4" borderId="14" xfId="0" applyNumberFormat="1" applyFont="1" applyFill="1" applyBorder="1"/>
    <xf numFmtId="0" fontId="5" fillId="0" borderId="18" xfId="0" applyFont="1" applyBorder="1" applyAlignment="1">
      <alignment horizontal="left"/>
    </xf>
    <xf numFmtId="167" fontId="8" fillId="5" borderId="2" xfId="0" applyNumberFormat="1" applyFont="1" applyFill="1" applyBorder="1" applyAlignment="1">
      <alignment horizontal="center"/>
    </xf>
    <xf numFmtId="167" fontId="5" fillId="5" borderId="2" xfId="0" applyNumberFormat="1" applyFont="1" applyFill="1" applyBorder="1"/>
    <xf numFmtId="0" fontId="4" fillId="4" borderId="8" xfId="0" applyFont="1" applyFill="1" applyBorder="1" applyAlignment="1">
      <alignment horizontal="right"/>
    </xf>
    <xf numFmtId="0" fontId="5" fillId="0" borderId="21" xfId="0" applyFont="1" applyBorder="1" applyAlignment="1">
      <alignment horizontal="left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167" fontId="5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5" fillId="2" borderId="13" xfId="0" applyFont="1" applyFill="1" applyBorder="1"/>
    <xf numFmtId="0" fontId="4" fillId="2" borderId="26" xfId="0" applyFont="1" applyFill="1" applyBorder="1"/>
    <xf numFmtId="0" fontId="5" fillId="2" borderId="26" xfId="0" applyFont="1" applyFill="1" applyBorder="1"/>
    <xf numFmtId="0" fontId="4" fillId="5" borderId="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/>
    <xf numFmtId="0" fontId="4" fillId="4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4" fillId="4" borderId="28" xfId="0" applyFont="1" applyFill="1" applyBorder="1"/>
    <xf numFmtId="0" fontId="4" fillId="4" borderId="29" xfId="0" applyFont="1" applyFill="1" applyBorder="1"/>
    <xf numFmtId="167" fontId="8" fillId="4" borderId="8" xfId="0" applyNumberFormat="1" applyFont="1" applyFill="1" applyBorder="1" applyAlignment="1">
      <alignment horizontal="center"/>
    </xf>
    <xf numFmtId="0" fontId="4" fillId="6" borderId="19" xfId="0" applyFont="1" applyFill="1" applyBorder="1" applyAlignment="1">
      <alignment vertical="top"/>
    </xf>
    <xf numFmtId="0" fontId="9" fillId="6" borderId="2" xfId="0" applyFont="1" applyFill="1" applyBorder="1" applyAlignment="1">
      <alignment vertical="top"/>
    </xf>
    <xf numFmtId="0" fontId="4" fillId="6" borderId="2" xfId="0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wrapText="1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35" xfId="0" applyNumberFormat="1" applyFont="1" applyBorder="1"/>
    <xf numFmtId="0" fontId="4" fillId="3" borderId="8" xfId="0" applyFont="1" applyFill="1" applyBorder="1" applyAlignment="1">
      <alignment horizontal="center" wrapText="1"/>
    </xf>
    <xf numFmtId="0" fontId="4" fillId="5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67" fontId="8" fillId="5" borderId="29" xfId="0" applyNumberFormat="1" applyFont="1" applyFill="1" applyBorder="1" applyAlignment="1">
      <alignment horizontal="center"/>
    </xf>
    <xf numFmtId="167" fontId="5" fillId="5" borderId="36" xfId="0" applyNumberFormat="1" applyFont="1" applyFill="1" applyBorder="1"/>
    <xf numFmtId="0" fontId="5" fillId="6" borderId="2" xfId="0" applyFont="1" applyFill="1" applyBorder="1" applyAlignment="1">
      <alignment vertical="top"/>
    </xf>
    <xf numFmtId="0" fontId="5" fillId="6" borderId="13" xfId="0" applyFont="1" applyFill="1" applyBorder="1"/>
    <xf numFmtId="0" fontId="5" fillId="6" borderId="26" xfId="0" applyFont="1" applyFill="1" applyBorder="1"/>
    <xf numFmtId="170" fontId="4" fillId="6" borderId="26" xfId="0" applyNumberFormat="1" applyFont="1" applyFill="1" applyBorder="1" applyAlignment="1">
      <alignment horizontal="right"/>
    </xf>
    <xf numFmtId="0" fontId="5" fillId="6" borderId="37" xfId="0" applyFont="1" applyFill="1" applyBorder="1"/>
    <xf numFmtId="0" fontId="4" fillId="4" borderId="29" xfId="0" applyFont="1" applyFill="1" applyBorder="1" applyAlignment="1">
      <alignment horizontal="right"/>
    </xf>
    <xf numFmtId="0" fontId="4" fillId="4" borderId="29" xfId="0" applyFont="1" applyFill="1" applyBorder="1" applyAlignment="1">
      <alignment horizontal="left"/>
    </xf>
    <xf numFmtId="0" fontId="5" fillId="4" borderId="29" xfId="0" applyFont="1" applyFill="1" applyBorder="1"/>
    <xf numFmtId="171" fontId="5" fillId="4" borderId="40" xfId="0" applyNumberFormat="1" applyFont="1" applyFill="1" applyBorder="1"/>
    <xf numFmtId="0" fontId="5" fillId="4" borderId="19" xfId="0" applyFont="1" applyFill="1" applyBorder="1"/>
    <xf numFmtId="0" fontId="5" fillId="4" borderId="2" xfId="0" applyFont="1" applyFill="1" applyBorder="1"/>
    <xf numFmtId="21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171" fontId="5" fillId="4" borderId="36" xfId="0" applyNumberFormat="1" applyFont="1" applyFill="1" applyBorder="1"/>
    <xf numFmtId="171" fontId="4" fillId="4" borderId="43" xfId="0" applyNumberFormat="1" applyFont="1" applyFill="1" applyBorder="1" applyAlignment="1">
      <alignment horizontal="center"/>
    </xf>
    <xf numFmtId="0" fontId="1" fillId="0" borderId="33" xfId="0" applyFont="1" applyBorder="1"/>
    <xf numFmtId="0" fontId="0" fillId="0" borderId="33" xfId="0" applyBorder="1"/>
    <xf numFmtId="0" fontId="5" fillId="0" borderId="33" xfId="0" applyFont="1" applyBorder="1"/>
    <xf numFmtId="167" fontId="5" fillId="0" borderId="33" xfId="0" applyNumberFormat="1" applyFont="1" applyBorder="1"/>
    <xf numFmtId="0" fontId="0" fillId="0" borderId="48" xfId="0" applyBorder="1"/>
    <xf numFmtId="0" fontId="5" fillId="0" borderId="52" xfId="0" applyFont="1" applyBorder="1"/>
    <xf numFmtId="0" fontId="2" fillId="0" borderId="33" xfId="0" applyFont="1" applyBorder="1"/>
    <xf numFmtId="0" fontId="0" fillId="17" borderId="0" xfId="0" applyFill="1"/>
    <xf numFmtId="0" fontId="1" fillId="17" borderId="0" xfId="0" applyFont="1" applyFill="1"/>
    <xf numFmtId="0" fontId="1" fillId="17" borderId="33" xfId="0" applyFont="1" applyFill="1" applyBorder="1"/>
    <xf numFmtId="0" fontId="3" fillId="0" borderId="33" xfId="0" applyFont="1" applyBorder="1"/>
    <xf numFmtId="164" fontId="5" fillId="0" borderId="33" xfId="0" applyNumberFormat="1" applyFont="1" applyBorder="1"/>
    <xf numFmtId="167" fontId="4" fillId="0" borderId="33" xfId="0" applyNumberFormat="1" applyFont="1" applyBorder="1"/>
    <xf numFmtId="0" fontId="4" fillId="0" borderId="33" xfId="0" applyFont="1" applyBorder="1"/>
    <xf numFmtId="0" fontId="5" fillId="9" borderId="8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8" borderId="8" xfId="0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 applyProtection="1">
      <alignment horizontal="center"/>
      <protection locked="0"/>
    </xf>
    <xf numFmtId="0" fontId="5" fillId="13" borderId="8" xfId="0" applyFont="1" applyFill="1" applyBorder="1" applyAlignment="1" applyProtection="1">
      <alignment horizontal="center"/>
      <protection locked="0"/>
    </xf>
    <xf numFmtId="0" fontId="5" fillId="12" borderId="8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18" fillId="0" borderId="33" xfId="0" applyFont="1" applyBorder="1"/>
    <xf numFmtId="0" fontId="29" fillId="2" borderId="83" xfId="0" applyFont="1" applyFill="1" applyBorder="1" applyAlignment="1" applyProtection="1">
      <alignment vertical="center"/>
      <protection locked="0"/>
    </xf>
    <xf numFmtId="0" fontId="12" fillId="2" borderId="84" xfId="0" applyFont="1" applyFill="1" applyBorder="1" applyAlignment="1" applyProtection="1">
      <alignment vertical="center"/>
      <protection locked="0"/>
    </xf>
    <xf numFmtId="0" fontId="12" fillId="2" borderId="85" xfId="0" applyFont="1" applyFill="1" applyBorder="1" applyAlignment="1" applyProtection="1">
      <alignment vertical="center"/>
      <protection locked="0"/>
    </xf>
    <xf numFmtId="0" fontId="12" fillId="2" borderId="85" xfId="0" applyFont="1" applyFill="1" applyBorder="1" applyAlignment="1" applyProtection="1">
      <alignment horizontal="left" vertical="center"/>
      <protection locked="0"/>
    </xf>
    <xf numFmtId="0" fontId="28" fillId="2" borderId="83" xfId="0" applyFont="1" applyFill="1" applyBorder="1" applyAlignment="1" applyProtection="1">
      <alignment vertical="center"/>
      <protection locked="0"/>
    </xf>
    <xf numFmtId="0" fontId="0" fillId="17" borderId="33" xfId="0" applyFill="1" applyBorder="1" applyProtection="1">
      <protection locked="0"/>
    </xf>
    <xf numFmtId="0" fontId="1" fillId="22" borderId="33" xfId="0" applyFont="1" applyFill="1" applyBorder="1" applyProtection="1">
      <protection locked="0"/>
    </xf>
    <xf numFmtId="0" fontId="6" fillId="22" borderId="33" xfId="0" applyFont="1" applyFill="1" applyBorder="1" applyAlignment="1" applyProtection="1">
      <alignment horizontal="right"/>
      <protection locked="0"/>
    </xf>
    <xf numFmtId="165" fontId="6" fillId="22" borderId="33" xfId="0" applyNumberFormat="1" applyFont="1" applyFill="1" applyBorder="1" applyAlignment="1" applyProtection="1">
      <alignment horizontal="center"/>
      <protection locked="0"/>
    </xf>
    <xf numFmtId="0" fontId="7" fillId="17" borderId="33" xfId="0" applyFont="1" applyFill="1" applyBorder="1" applyProtection="1">
      <protection locked="0"/>
    </xf>
    <xf numFmtId="0" fontId="4" fillId="14" borderId="22" xfId="0" applyFont="1" applyFill="1" applyBorder="1" applyAlignment="1" applyProtection="1">
      <alignment horizontal="center" vertical="center"/>
      <protection hidden="1"/>
    </xf>
    <xf numFmtId="0" fontId="16" fillId="14" borderId="22" xfId="0" applyFont="1" applyFill="1" applyBorder="1" applyAlignment="1" applyProtection="1">
      <alignment horizontal="center" vertical="center" wrapText="1"/>
      <protection hidden="1"/>
    </xf>
    <xf numFmtId="0" fontId="4" fillId="14" borderId="22" xfId="0" applyFont="1" applyFill="1" applyBorder="1" applyAlignment="1" applyProtection="1">
      <alignment horizontal="center" vertical="center" wrapText="1"/>
      <protection hidden="1"/>
    </xf>
    <xf numFmtId="0" fontId="16" fillId="14" borderId="69" xfId="0" applyFont="1" applyFill="1" applyBorder="1" applyAlignment="1" applyProtection="1">
      <alignment horizontal="center" vertical="center" wrapText="1"/>
      <protection hidden="1"/>
    </xf>
    <xf numFmtId="0" fontId="19" fillId="20" borderId="55" xfId="0" applyFont="1" applyFill="1" applyBorder="1" applyAlignment="1" applyProtection="1">
      <alignment horizontal="right"/>
      <protection hidden="1"/>
    </xf>
    <xf numFmtId="0" fontId="19" fillId="20" borderId="40" xfId="0" applyFont="1" applyFill="1" applyBorder="1" applyAlignment="1" applyProtection="1">
      <alignment horizontal="left"/>
      <protection hidden="1"/>
    </xf>
    <xf numFmtId="0" fontId="19" fillId="20" borderId="8" xfId="0" applyFont="1" applyFill="1" applyBorder="1" applyProtection="1">
      <protection hidden="1"/>
    </xf>
    <xf numFmtId="0" fontId="19" fillId="20" borderId="8" xfId="0" applyFont="1" applyFill="1" applyBorder="1" applyAlignment="1" applyProtection="1">
      <alignment horizontal="center"/>
      <protection hidden="1"/>
    </xf>
    <xf numFmtId="167" fontId="19" fillId="20" borderId="8" xfId="0" applyNumberFormat="1" applyFont="1" applyFill="1" applyBorder="1" applyProtection="1">
      <protection hidden="1"/>
    </xf>
    <xf numFmtId="167" fontId="19" fillId="20" borderId="46" xfId="0" applyNumberFormat="1" applyFont="1" applyFill="1" applyBorder="1" applyProtection="1">
      <protection hidden="1"/>
    </xf>
    <xf numFmtId="168" fontId="5" fillId="9" borderId="53" xfId="0" applyNumberFormat="1" applyFont="1" applyFill="1" applyBorder="1" applyAlignment="1" applyProtection="1">
      <alignment horizontal="left"/>
      <protection hidden="1"/>
    </xf>
    <xf numFmtId="0" fontId="5" fillId="9" borderId="37" xfId="0" applyFont="1" applyFill="1" applyBorder="1" applyProtection="1">
      <protection hidden="1"/>
    </xf>
    <xf numFmtId="0" fontId="5" fillId="0" borderId="8" xfId="0" applyFont="1" applyBorder="1" applyAlignment="1" applyProtection="1">
      <alignment horizontal="center"/>
      <protection hidden="1"/>
    </xf>
    <xf numFmtId="167" fontId="5" fillId="0" borderId="8" xfId="0" applyNumberFormat="1" applyFont="1" applyBorder="1" applyProtection="1">
      <protection hidden="1"/>
    </xf>
    <xf numFmtId="167" fontId="5" fillId="0" borderId="8" xfId="0" applyNumberFormat="1" applyFont="1" applyBorder="1" applyAlignment="1" applyProtection="1">
      <alignment horizontal="center"/>
      <protection hidden="1"/>
    </xf>
    <xf numFmtId="167" fontId="5" fillId="0" borderId="47" xfId="0" applyNumberFormat="1" applyFont="1" applyBorder="1" applyProtection="1">
      <protection hidden="1"/>
    </xf>
    <xf numFmtId="168" fontId="5" fillId="8" borderId="53" xfId="0" applyNumberFormat="1" applyFont="1" applyFill="1" applyBorder="1" applyAlignment="1" applyProtection="1">
      <alignment horizontal="left"/>
      <protection hidden="1"/>
    </xf>
    <xf numFmtId="0" fontId="5" fillId="8" borderId="37" xfId="0" applyFont="1" applyFill="1" applyBorder="1" applyProtection="1">
      <protection hidden="1"/>
    </xf>
    <xf numFmtId="168" fontId="5" fillId="10" borderId="53" xfId="0" applyNumberFormat="1" applyFont="1" applyFill="1" applyBorder="1" applyAlignment="1" applyProtection="1">
      <alignment horizontal="left"/>
      <protection hidden="1"/>
    </xf>
    <xf numFmtId="0" fontId="5" fillId="10" borderId="37" xfId="0" applyFont="1" applyFill="1" applyBorder="1" applyProtection="1">
      <protection hidden="1"/>
    </xf>
    <xf numFmtId="0" fontId="15" fillId="10" borderId="53" xfId="0" applyFont="1" applyFill="1" applyBorder="1" applyAlignment="1" applyProtection="1">
      <alignment horizontal="left"/>
      <protection hidden="1"/>
    </xf>
    <xf numFmtId="0" fontId="15" fillId="13" borderId="53" xfId="0" applyFont="1" applyFill="1" applyBorder="1" applyProtection="1">
      <protection hidden="1"/>
    </xf>
    <xf numFmtId="0" fontId="5" fillId="13" borderId="37" xfId="0" applyFont="1" applyFill="1" applyBorder="1" applyProtection="1">
      <protection hidden="1"/>
    </xf>
    <xf numFmtId="168" fontId="15" fillId="13" borderId="53" xfId="0" applyNumberFormat="1" applyFont="1" applyFill="1" applyBorder="1" applyAlignment="1" applyProtection="1">
      <alignment horizontal="left"/>
      <protection hidden="1"/>
    </xf>
    <xf numFmtId="167" fontId="5" fillId="0" borderId="49" xfId="0" applyNumberFormat="1" applyFont="1" applyBorder="1" applyProtection="1">
      <protection hidden="1"/>
    </xf>
    <xf numFmtId="0" fontId="5" fillId="12" borderId="53" xfId="0" applyFont="1" applyFill="1" applyBorder="1" applyAlignment="1" applyProtection="1">
      <alignment horizontal="left"/>
      <protection hidden="1"/>
    </xf>
    <xf numFmtId="0" fontId="5" fillId="11" borderId="37" xfId="0" applyFont="1" applyFill="1" applyBorder="1" applyProtection="1">
      <protection hidden="1"/>
    </xf>
    <xf numFmtId="0" fontId="15" fillId="25" borderId="8" xfId="0" applyFont="1" applyFill="1" applyBorder="1" applyAlignment="1" applyProtection="1">
      <alignment horizontal="center"/>
      <protection hidden="1"/>
    </xf>
    <xf numFmtId="0" fontId="15" fillId="0" borderId="36" xfId="0" applyFont="1" applyBorder="1" applyAlignment="1" applyProtection="1">
      <alignment horizontal="left"/>
      <protection hidden="1"/>
    </xf>
    <xf numFmtId="0" fontId="5" fillId="0" borderId="20" xfId="0" applyFont="1" applyBorder="1" applyProtection="1">
      <protection hidden="1"/>
    </xf>
    <xf numFmtId="167" fontId="5" fillId="0" borderId="20" xfId="0" applyNumberFormat="1" applyFont="1" applyBorder="1" applyProtection="1">
      <protection hidden="1"/>
    </xf>
    <xf numFmtId="167" fontId="5" fillId="0" borderId="20" xfId="0" applyNumberFormat="1" applyFont="1" applyBorder="1" applyAlignment="1" applyProtection="1">
      <alignment horizontal="center"/>
      <protection hidden="1"/>
    </xf>
    <xf numFmtId="167" fontId="5" fillId="0" borderId="45" xfId="0" applyNumberFormat="1" applyFont="1" applyBorder="1" applyProtection="1">
      <protection hidden="1"/>
    </xf>
    <xf numFmtId="0" fontId="15" fillId="0" borderId="67" xfId="0" applyFont="1" applyBorder="1" applyAlignment="1" applyProtection="1">
      <alignment horizontal="left"/>
      <protection hidden="1"/>
    </xf>
    <xf numFmtId="0" fontId="5" fillId="0" borderId="67" xfId="0" applyFont="1" applyBorder="1" applyProtection="1">
      <protection hidden="1"/>
    </xf>
    <xf numFmtId="167" fontId="5" fillId="0" borderId="67" xfId="0" applyNumberFormat="1" applyFont="1" applyBorder="1" applyProtection="1">
      <protection hidden="1"/>
    </xf>
    <xf numFmtId="167" fontId="5" fillId="0" borderId="67" xfId="0" applyNumberFormat="1" applyFont="1" applyBorder="1" applyAlignment="1" applyProtection="1">
      <alignment horizontal="center"/>
      <protection hidden="1"/>
    </xf>
    <xf numFmtId="167" fontId="5" fillId="0" borderId="68" xfId="0" applyNumberFormat="1" applyFont="1" applyBorder="1" applyProtection="1">
      <protection hidden="1"/>
    </xf>
    <xf numFmtId="167" fontId="19" fillId="20" borderId="13" xfId="0" applyNumberFormat="1" applyFont="1" applyFill="1" applyBorder="1" applyProtection="1">
      <protection locked="0"/>
    </xf>
    <xf numFmtId="0" fontId="0" fillId="0" borderId="33" xfId="0" applyBorder="1" applyProtection="1">
      <protection hidden="1"/>
    </xf>
    <xf numFmtId="0" fontId="2" fillId="0" borderId="33" xfId="0" applyFont="1" applyBorder="1" applyAlignment="1" applyProtection="1">
      <alignment vertical="center"/>
      <protection hidden="1"/>
    </xf>
    <xf numFmtId="166" fontId="5" fillId="0" borderId="33" xfId="0" applyNumberFormat="1" applyFont="1" applyBorder="1" applyProtection="1">
      <protection hidden="1"/>
    </xf>
    <xf numFmtId="0" fontId="2" fillId="0" borderId="52" xfId="0" applyFont="1" applyBorder="1" applyProtection="1">
      <protection hidden="1"/>
    </xf>
    <xf numFmtId="0" fontId="16" fillId="18" borderId="65" xfId="0" applyFont="1" applyFill="1" applyBorder="1" applyAlignment="1" applyProtection="1">
      <alignment horizontal="center" vertical="center"/>
      <protection hidden="1"/>
    </xf>
    <xf numFmtId="0" fontId="16" fillId="18" borderId="56" xfId="0" applyFont="1" applyFill="1" applyBorder="1" applyAlignment="1" applyProtection="1">
      <alignment horizontal="center" vertical="center"/>
      <protection hidden="1"/>
    </xf>
    <xf numFmtId="0" fontId="16" fillId="18" borderId="43" xfId="0" applyFont="1" applyFill="1" applyBorder="1" applyAlignment="1" applyProtection="1">
      <alignment horizontal="center" vertical="center"/>
      <protection hidden="1"/>
    </xf>
    <xf numFmtId="0" fontId="16" fillId="18" borderId="41" xfId="0" applyFont="1" applyFill="1" applyBorder="1" applyAlignment="1" applyProtection="1">
      <alignment horizontal="center" vertical="center" wrapText="1"/>
      <protection hidden="1"/>
    </xf>
    <xf numFmtId="0" fontId="16" fillId="18" borderId="80" xfId="0" applyFont="1" applyFill="1" applyBorder="1" applyAlignment="1" applyProtection="1">
      <alignment horizontal="center" vertical="center" wrapText="1"/>
      <protection hidden="1"/>
    </xf>
    <xf numFmtId="0" fontId="16" fillId="12" borderId="33" xfId="0" applyFont="1" applyFill="1" applyBorder="1" applyAlignment="1" applyProtection="1">
      <alignment horizontal="center" vertical="center" wrapText="1"/>
      <protection hidden="1"/>
    </xf>
    <xf numFmtId="0" fontId="16" fillId="12" borderId="52" xfId="0" applyFont="1" applyFill="1" applyBorder="1" applyAlignment="1" applyProtection="1">
      <alignment horizontal="center" vertical="center" wrapText="1"/>
      <protection hidden="1"/>
    </xf>
    <xf numFmtId="0" fontId="5" fillId="17" borderId="43" xfId="0" applyFont="1" applyFill="1" applyBorder="1" applyAlignment="1" applyProtection="1">
      <alignment horizontal="left"/>
      <protection hidden="1"/>
    </xf>
    <xf numFmtId="167" fontId="5" fillId="17" borderId="77" xfId="0" applyNumberFormat="1" applyFont="1" applyFill="1" applyBorder="1" applyProtection="1">
      <protection hidden="1"/>
    </xf>
    <xf numFmtId="167" fontId="5" fillId="12" borderId="33" xfId="0" applyNumberFormat="1" applyFont="1" applyFill="1" applyBorder="1" applyProtection="1">
      <protection hidden="1"/>
    </xf>
    <xf numFmtId="167" fontId="5" fillId="12" borderId="52" xfId="0" applyNumberFormat="1" applyFont="1" applyFill="1" applyBorder="1" applyProtection="1">
      <protection hidden="1"/>
    </xf>
    <xf numFmtId="0" fontId="15" fillId="17" borderId="37" xfId="0" applyFont="1" applyFill="1" applyBorder="1" applyAlignment="1" applyProtection="1">
      <alignment horizontal="left"/>
      <protection hidden="1"/>
    </xf>
    <xf numFmtId="0" fontId="5" fillId="17" borderId="8" xfId="0" applyFont="1" applyFill="1" applyBorder="1" applyProtection="1">
      <protection hidden="1"/>
    </xf>
    <xf numFmtId="167" fontId="5" fillId="17" borderId="78" xfId="0" applyNumberFormat="1" applyFont="1" applyFill="1" applyBorder="1" applyProtection="1">
      <protection hidden="1"/>
    </xf>
    <xf numFmtId="0" fontId="15" fillId="17" borderId="8" xfId="0" applyFont="1" applyFill="1" applyBorder="1" applyProtection="1">
      <protection hidden="1"/>
    </xf>
    <xf numFmtId="0" fontId="15" fillId="17" borderId="50" xfId="0" applyFont="1" applyFill="1" applyBorder="1" applyProtection="1">
      <protection hidden="1"/>
    </xf>
    <xf numFmtId="167" fontId="5" fillId="17" borderId="81" xfId="0" applyNumberFormat="1" applyFont="1" applyFill="1" applyBorder="1" applyProtection="1">
      <protection hidden="1"/>
    </xf>
    <xf numFmtId="167" fontId="8" fillId="4" borderId="44" xfId="0" applyNumberFormat="1" applyFont="1" applyFill="1" applyBorder="1" applyAlignment="1" applyProtection="1">
      <alignment horizontal="center"/>
      <protection hidden="1"/>
    </xf>
    <xf numFmtId="0" fontId="5" fillId="17" borderId="13" xfId="0" applyFont="1" applyFill="1" applyBorder="1" applyAlignment="1" applyProtection="1">
      <alignment horizontal="center"/>
      <protection locked="0"/>
    </xf>
    <xf numFmtId="0" fontId="5" fillId="17" borderId="74" xfId="0" applyFont="1" applyFill="1" applyBorder="1" applyAlignment="1" applyProtection="1">
      <alignment horizontal="center"/>
      <protection locked="0"/>
    </xf>
    <xf numFmtId="167" fontId="5" fillId="17" borderId="8" xfId="0" applyNumberFormat="1" applyFont="1" applyFill="1" applyBorder="1" applyProtection="1">
      <protection locked="0"/>
    </xf>
    <xf numFmtId="167" fontId="5" fillId="17" borderId="50" xfId="0" applyNumberFormat="1" applyFont="1" applyFill="1" applyBorder="1" applyProtection="1">
      <protection locked="0"/>
    </xf>
    <xf numFmtId="0" fontId="0" fillId="0" borderId="48" xfId="0" applyBorder="1" applyProtection="1">
      <protection hidden="1"/>
    </xf>
    <xf numFmtId="0" fontId="0" fillId="0" borderId="52" xfId="0" applyBorder="1" applyProtection="1">
      <protection hidden="1"/>
    </xf>
    <xf numFmtId="0" fontId="4" fillId="12" borderId="33" xfId="0" applyFont="1" applyFill="1" applyBorder="1" applyAlignment="1" applyProtection="1">
      <alignment horizontal="center" wrapText="1"/>
      <protection hidden="1"/>
    </xf>
    <xf numFmtId="0" fontId="0" fillId="12" borderId="33" xfId="0" applyFill="1" applyBorder="1" applyProtection="1">
      <protection hidden="1"/>
    </xf>
    <xf numFmtId="0" fontId="0" fillId="12" borderId="52" xfId="0" applyFill="1" applyBorder="1" applyProtection="1">
      <protection hidden="1"/>
    </xf>
    <xf numFmtId="0" fontId="16" fillId="18" borderId="54" xfId="0" applyFont="1" applyFill="1" applyBorder="1" applyAlignment="1" applyProtection="1">
      <alignment horizontal="center"/>
      <protection hidden="1"/>
    </xf>
    <xf numFmtId="0" fontId="16" fillId="18" borderId="43" xfId="0" applyFont="1" applyFill="1" applyBorder="1" applyAlignment="1" applyProtection="1">
      <alignment horizontal="center"/>
      <protection hidden="1"/>
    </xf>
    <xf numFmtId="0" fontId="16" fillId="18" borderId="22" xfId="0" applyFont="1" applyFill="1" applyBorder="1" applyAlignment="1" applyProtection="1">
      <alignment horizontal="center"/>
      <protection hidden="1"/>
    </xf>
    <xf numFmtId="0" fontId="16" fillId="18" borderId="41" xfId="0" applyFont="1" applyFill="1" applyBorder="1" applyAlignment="1" applyProtection="1">
      <alignment horizontal="center" wrapText="1"/>
      <protection hidden="1"/>
    </xf>
    <xf numFmtId="0" fontId="16" fillId="18" borderId="49" xfId="0" applyFont="1" applyFill="1" applyBorder="1" applyAlignment="1" applyProtection="1">
      <alignment horizontal="center" wrapText="1"/>
      <protection hidden="1"/>
    </xf>
    <xf numFmtId="0" fontId="14" fillId="0" borderId="62" xfId="0" applyFont="1" applyBorder="1" applyAlignment="1" applyProtection="1">
      <alignment vertical="center" textRotation="90"/>
      <protection hidden="1"/>
    </xf>
    <xf numFmtId="0" fontId="5" fillId="0" borderId="37" xfId="0" applyFont="1" applyBorder="1" applyAlignment="1" applyProtection="1">
      <alignment horizontal="left"/>
      <protection hidden="1"/>
    </xf>
    <xf numFmtId="0" fontId="5" fillId="0" borderId="8" xfId="0" applyFont="1" applyBorder="1" applyProtection="1">
      <protection hidden="1"/>
    </xf>
    <xf numFmtId="0" fontId="5" fillId="0" borderId="40" xfId="0" applyFont="1" applyBorder="1" applyAlignment="1" applyProtection="1">
      <alignment horizontal="left"/>
      <protection hidden="1"/>
    </xf>
    <xf numFmtId="167" fontId="8" fillId="4" borderId="82" xfId="0" applyNumberFormat="1" applyFont="1" applyFill="1" applyBorder="1" applyAlignment="1" applyProtection="1">
      <alignment horizontal="center"/>
      <protection hidden="1"/>
    </xf>
    <xf numFmtId="167" fontId="8" fillId="12" borderId="33" xfId="0" applyNumberFormat="1" applyFont="1" applyFill="1" applyBorder="1" applyAlignment="1" applyProtection="1">
      <alignment horizontal="center"/>
      <protection hidden="1"/>
    </xf>
    <xf numFmtId="0" fontId="14" fillId="0" borderId="48" xfId="0" applyFont="1" applyBorder="1" applyAlignment="1" applyProtection="1">
      <alignment vertical="center" textRotation="90"/>
      <protection hidden="1"/>
    </xf>
    <xf numFmtId="0" fontId="4" fillId="0" borderId="33" xfId="0" applyFont="1" applyBorder="1" applyAlignment="1" applyProtection="1">
      <alignment horizontal="right"/>
      <protection hidden="1"/>
    </xf>
    <xf numFmtId="0" fontId="4" fillId="0" borderId="33" xfId="0" applyFont="1" applyBorder="1" applyAlignment="1" applyProtection="1">
      <alignment horizontal="center"/>
      <protection hidden="1"/>
    </xf>
    <xf numFmtId="167" fontId="8" fillId="0" borderId="33" xfId="0" applyNumberFormat="1" applyFont="1" applyBorder="1" applyAlignment="1" applyProtection="1">
      <alignment horizontal="center"/>
      <protection hidden="1"/>
    </xf>
    <xf numFmtId="0" fontId="1" fillId="0" borderId="33" xfId="0" applyFont="1" applyBorder="1" applyProtection="1">
      <protection hidden="1"/>
    </xf>
    <xf numFmtId="0" fontId="1" fillId="0" borderId="52" xfId="0" applyFont="1" applyBorder="1" applyProtection="1">
      <protection hidden="1"/>
    </xf>
    <xf numFmtId="0" fontId="0" fillId="14" borderId="62" xfId="0" applyFill="1" applyBorder="1" applyProtection="1">
      <protection hidden="1"/>
    </xf>
    <xf numFmtId="0" fontId="16" fillId="14" borderId="43" xfId="0" applyFont="1" applyFill="1" applyBorder="1" applyAlignment="1" applyProtection="1">
      <alignment horizontal="center" vertical="center"/>
      <protection hidden="1"/>
    </xf>
    <xf numFmtId="0" fontId="16" fillId="14" borderId="22" xfId="0" applyFont="1" applyFill="1" applyBorder="1" applyAlignment="1" applyProtection="1">
      <alignment horizontal="center" vertical="center"/>
      <protection hidden="1"/>
    </xf>
    <xf numFmtId="0" fontId="4" fillId="14" borderId="25" xfId="0" applyFont="1" applyFill="1" applyBorder="1" applyAlignment="1" applyProtection="1">
      <alignment horizontal="center" wrapText="1"/>
      <protection hidden="1"/>
    </xf>
    <xf numFmtId="0" fontId="4" fillId="14" borderId="69" xfId="0" applyFont="1" applyFill="1" applyBorder="1" applyAlignment="1" applyProtection="1">
      <alignment horizontal="center" wrapText="1"/>
      <protection hidden="1"/>
    </xf>
    <xf numFmtId="0" fontId="4" fillId="4" borderId="62" xfId="0" applyFont="1" applyFill="1" applyBorder="1" applyAlignment="1" applyProtection="1">
      <alignment horizontal="left"/>
      <protection hidden="1"/>
    </xf>
    <xf numFmtId="0" fontId="4" fillId="4" borderId="37" xfId="0" applyFont="1" applyFill="1" applyBorder="1" applyAlignment="1" applyProtection="1">
      <alignment horizontal="left"/>
      <protection hidden="1"/>
    </xf>
    <xf numFmtId="0" fontId="4" fillId="4" borderId="8" xfId="0" applyFont="1" applyFill="1" applyBorder="1" applyProtection="1">
      <protection hidden="1"/>
    </xf>
    <xf numFmtId="164" fontId="4" fillId="4" borderId="8" xfId="0" applyNumberFormat="1" applyFont="1" applyFill="1" applyBorder="1" applyProtection="1">
      <protection hidden="1"/>
    </xf>
    <xf numFmtId="164" fontId="4" fillId="4" borderId="46" xfId="0" applyNumberFormat="1" applyFont="1" applyFill="1" applyBorder="1" applyProtection="1">
      <protection hidden="1"/>
    </xf>
    <xf numFmtId="0" fontId="0" fillId="0" borderId="62" xfId="0" applyBorder="1" applyProtection="1">
      <protection hidden="1"/>
    </xf>
    <xf numFmtId="0" fontId="0" fillId="0" borderId="66" xfId="0" applyBorder="1" applyProtection="1">
      <protection hidden="1"/>
    </xf>
    <xf numFmtId="0" fontId="5" fillId="0" borderId="57" xfId="0" applyFont="1" applyBorder="1" applyAlignment="1" applyProtection="1">
      <alignment horizontal="left"/>
      <protection hidden="1"/>
    </xf>
    <xf numFmtId="0" fontId="5" fillId="0" borderId="50" xfId="0" applyFont="1" applyBorder="1" applyProtection="1">
      <protection hidden="1"/>
    </xf>
    <xf numFmtId="167" fontId="5" fillId="0" borderId="50" xfId="0" applyNumberFormat="1" applyFont="1" applyBorder="1" applyAlignment="1" applyProtection="1">
      <alignment horizontal="center"/>
      <protection hidden="1"/>
    </xf>
    <xf numFmtId="167" fontId="5" fillId="0" borderId="51" xfId="0" applyNumberFormat="1" applyFont="1" applyBorder="1" applyProtection="1">
      <protection hidden="1"/>
    </xf>
    <xf numFmtId="0" fontId="0" fillId="17" borderId="0" xfId="0" applyFill="1" applyProtection="1">
      <protection hidden="1"/>
    </xf>
    <xf numFmtId="0" fontId="21" fillId="0" borderId="75" xfId="0" applyFont="1" applyBorder="1" applyAlignment="1" applyProtection="1">
      <alignment horizontal="center"/>
      <protection hidden="1"/>
    </xf>
    <xf numFmtId="0" fontId="21" fillId="0" borderId="62" xfId="0" applyFont="1" applyBorder="1" applyAlignment="1" applyProtection="1">
      <alignment horizontal="center"/>
      <protection hidden="1"/>
    </xf>
    <xf numFmtId="0" fontId="21" fillId="15" borderId="66" xfId="0" applyFont="1" applyFill="1" applyBorder="1" applyAlignment="1" applyProtection="1">
      <alignment horizontal="center"/>
      <protection hidden="1"/>
    </xf>
    <xf numFmtId="167" fontId="5" fillId="0" borderId="13" xfId="0" applyNumberFormat="1" applyFont="1" applyBorder="1" applyProtection="1">
      <protection locked="0"/>
    </xf>
    <xf numFmtId="167" fontId="5" fillId="0" borderId="28" xfId="0" applyNumberFormat="1" applyFont="1" applyBorder="1" applyProtection="1"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167" fontId="4" fillId="4" borderId="8" xfId="0" applyNumberFormat="1" applyFont="1" applyFill="1" applyBorder="1" applyProtection="1">
      <protection locked="0"/>
    </xf>
    <xf numFmtId="167" fontId="5" fillId="0" borderId="8" xfId="0" applyNumberFormat="1" applyFont="1" applyBorder="1" applyAlignment="1" applyProtection="1">
      <alignment horizont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167" fontId="5" fillId="0" borderId="50" xfId="0" applyNumberFormat="1" applyFont="1" applyBorder="1" applyAlignment="1" applyProtection="1">
      <alignment horizontal="center"/>
      <protection locked="0"/>
    </xf>
    <xf numFmtId="164" fontId="4" fillId="4" borderId="13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23" fillId="24" borderId="48" xfId="0" applyFont="1" applyFill="1" applyBorder="1" applyAlignment="1" applyProtection="1">
      <alignment vertical="center"/>
      <protection hidden="1"/>
    </xf>
    <xf numFmtId="0" fontId="23" fillId="24" borderId="33" xfId="0" applyFont="1" applyFill="1" applyBorder="1" applyAlignment="1" applyProtection="1">
      <alignment vertical="center"/>
      <protection hidden="1"/>
    </xf>
    <xf numFmtId="0" fontId="24" fillId="24" borderId="33" xfId="0" applyFont="1" applyFill="1" applyBorder="1" applyAlignment="1" applyProtection="1">
      <alignment horizontal="center" vertical="center" wrapText="1"/>
      <protection hidden="1"/>
    </xf>
    <xf numFmtId="0" fontId="24" fillId="24" borderId="52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>
      <alignment horizontal="center" vertical="center" wrapText="1"/>
    </xf>
    <xf numFmtId="0" fontId="15" fillId="0" borderId="8" xfId="0" applyFont="1" applyBorder="1"/>
    <xf numFmtId="0" fontId="4" fillId="4" borderId="8" xfId="0" applyFont="1" applyFill="1" applyBorder="1" applyProtection="1">
      <protection locked="0"/>
    </xf>
    <xf numFmtId="0" fontId="5" fillId="0" borderId="8" xfId="0" applyFont="1" applyBorder="1" applyProtection="1">
      <protection locked="0"/>
    </xf>
    <xf numFmtId="167" fontId="5" fillId="0" borderId="8" xfId="0" applyNumberFormat="1" applyFont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169" fontId="19" fillId="6" borderId="90" xfId="0" applyNumberFormat="1" applyFont="1" applyFill="1" applyBorder="1" applyAlignment="1" applyProtection="1">
      <alignment horizontal="center"/>
      <protection hidden="1"/>
    </xf>
    <xf numFmtId="0" fontId="20" fillId="0" borderId="76" xfId="0" applyFont="1" applyBorder="1" applyProtection="1">
      <protection hidden="1"/>
    </xf>
    <xf numFmtId="169" fontId="19" fillId="6" borderId="93" xfId="0" applyNumberFormat="1" applyFont="1" applyFill="1" applyBorder="1" applyAlignment="1" applyProtection="1">
      <alignment horizontal="center"/>
      <protection hidden="1"/>
    </xf>
    <xf numFmtId="169" fontId="19" fillId="6" borderId="92" xfId="0" applyNumberFormat="1" applyFont="1" applyFill="1" applyBorder="1" applyAlignment="1" applyProtection="1">
      <alignment horizontal="center"/>
      <protection hidden="1"/>
    </xf>
    <xf numFmtId="0" fontId="25" fillId="19" borderId="58" xfId="0" applyFont="1" applyFill="1" applyBorder="1" applyAlignment="1" applyProtection="1">
      <alignment horizontal="left" vertical="top"/>
      <protection hidden="1"/>
    </xf>
    <xf numFmtId="0" fontId="25" fillId="19" borderId="59" xfId="0" applyFont="1" applyFill="1" applyBorder="1" applyAlignment="1" applyProtection="1">
      <alignment horizontal="left" vertical="top"/>
      <protection hidden="1"/>
    </xf>
    <xf numFmtId="0" fontId="21" fillId="0" borderId="87" xfId="0" applyFont="1" applyBorder="1" applyAlignment="1" applyProtection="1">
      <alignment horizontal="left"/>
      <protection hidden="1"/>
    </xf>
    <xf numFmtId="0" fontId="21" fillId="0" borderId="88" xfId="0" applyFont="1" applyBorder="1" applyAlignment="1" applyProtection="1">
      <alignment horizontal="left"/>
      <protection hidden="1"/>
    </xf>
    <xf numFmtId="0" fontId="21" fillId="0" borderId="92" xfId="0" applyFont="1" applyBorder="1" applyAlignment="1" applyProtection="1">
      <alignment horizontal="left"/>
      <protection hidden="1"/>
    </xf>
    <xf numFmtId="0" fontId="21" fillId="0" borderId="89" xfId="0" applyFont="1" applyBorder="1" applyAlignment="1" applyProtection="1">
      <alignment horizontal="left"/>
      <protection hidden="1"/>
    </xf>
    <xf numFmtId="0" fontId="21" fillId="0" borderId="91" xfId="0" applyFont="1" applyBorder="1" applyAlignment="1" applyProtection="1">
      <alignment horizontal="left"/>
      <protection hidden="1"/>
    </xf>
    <xf numFmtId="0" fontId="23" fillId="21" borderId="58" xfId="0" applyFont="1" applyFill="1" applyBorder="1" applyAlignment="1" applyProtection="1">
      <alignment horizontal="center" vertical="top"/>
      <protection hidden="1"/>
    </xf>
    <xf numFmtId="0" fontId="23" fillId="21" borderId="59" xfId="0" applyFont="1" applyFill="1" applyBorder="1" applyAlignment="1" applyProtection="1">
      <alignment horizontal="center" vertical="top"/>
      <protection hidden="1"/>
    </xf>
    <xf numFmtId="0" fontId="23" fillId="21" borderId="60" xfId="0" applyFont="1" applyFill="1" applyBorder="1" applyAlignment="1" applyProtection="1">
      <alignment horizontal="center" vertical="top"/>
      <protection hidden="1"/>
    </xf>
    <xf numFmtId="0" fontId="16" fillId="14" borderId="61" xfId="0" applyFont="1" applyFill="1" applyBorder="1" applyAlignment="1" applyProtection="1">
      <alignment horizontal="center" vertical="center"/>
      <protection hidden="1"/>
    </xf>
    <xf numFmtId="0" fontId="4" fillId="14" borderId="43" xfId="0" applyFont="1" applyFill="1" applyBorder="1" applyAlignment="1" applyProtection="1">
      <alignment horizontal="center" vertical="center"/>
      <protection hidden="1"/>
    </xf>
    <xf numFmtId="0" fontId="26" fillId="21" borderId="58" xfId="0" applyFont="1" applyFill="1" applyBorder="1" applyAlignment="1" applyProtection="1">
      <alignment horizontal="center" vertical="top"/>
      <protection hidden="1"/>
    </xf>
    <xf numFmtId="0" fontId="26" fillId="21" borderId="59" xfId="0" applyFont="1" applyFill="1" applyBorder="1" applyAlignment="1" applyProtection="1">
      <alignment horizontal="center" vertical="top"/>
      <protection hidden="1"/>
    </xf>
    <xf numFmtId="0" fontId="26" fillId="21" borderId="60" xfId="0" applyFont="1" applyFill="1" applyBorder="1" applyAlignment="1" applyProtection="1">
      <alignment horizontal="center" vertical="top"/>
      <protection hidden="1"/>
    </xf>
    <xf numFmtId="0" fontId="14" fillId="12" borderId="63" xfId="0" applyFont="1" applyFill="1" applyBorder="1" applyAlignment="1" applyProtection="1">
      <alignment horizontal="center" vertical="center" textRotation="90"/>
      <protection hidden="1"/>
    </xf>
    <xf numFmtId="0" fontId="14" fillId="12" borderId="64" xfId="0" applyFont="1" applyFill="1" applyBorder="1" applyAlignment="1" applyProtection="1">
      <alignment horizontal="center" vertical="center" textRotation="90"/>
      <protection hidden="1"/>
    </xf>
    <xf numFmtId="0" fontId="14" fillId="12" borderId="65" xfId="0" applyFont="1" applyFill="1" applyBorder="1" applyAlignment="1" applyProtection="1">
      <alignment horizontal="center" vertical="center" textRotation="90"/>
      <protection hidden="1"/>
    </xf>
    <xf numFmtId="0" fontId="14" fillId="9" borderId="62" xfId="0" applyFont="1" applyFill="1" applyBorder="1" applyAlignment="1" applyProtection="1">
      <alignment horizontal="center" vertical="center" textRotation="90"/>
      <protection hidden="1"/>
    </xf>
    <xf numFmtId="169" fontId="18" fillId="16" borderId="70" xfId="0" applyNumberFormat="1" applyFont="1" applyFill="1" applyBorder="1" applyAlignment="1" applyProtection="1">
      <alignment horizontal="center"/>
      <protection hidden="1"/>
    </xf>
    <xf numFmtId="169" fontId="18" fillId="16" borderId="72" xfId="0" applyNumberFormat="1" applyFont="1" applyFill="1" applyBorder="1" applyAlignment="1" applyProtection="1">
      <alignment horizontal="center"/>
      <protection hidden="1"/>
    </xf>
    <xf numFmtId="0" fontId="22" fillId="15" borderId="86" xfId="0" applyFont="1" applyFill="1" applyBorder="1" applyAlignment="1" applyProtection="1">
      <alignment horizontal="left"/>
      <protection hidden="1"/>
    </xf>
    <xf numFmtId="0" fontId="22" fillId="15" borderId="71" xfId="0" applyFont="1" applyFill="1" applyBorder="1" applyAlignment="1" applyProtection="1">
      <alignment horizontal="left"/>
      <protection hidden="1"/>
    </xf>
    <xf numFmtId="0" fontId="22" fillId="15" borderId="72" xfId="0" applyFont="1" applyFill="1" applyBorder="1" applyAlignment="1" applyProtection="1">
      <alignment horizontal="left"/>
      <protection hidden="1"/>
    </xf>
    <xf numFmtId="0" fontId="30" fillId="23" borderId="94" xfId="0" applyFont="1" applyFill="1" applyBorder="1" applyAlignment="1" applyProtection="1">
      <alignment horizontal="center" vertical="center" wrapText="1"/>
      <protection hidden="1"/>
    </xf>
    <xf numFmtId="0" fontId="30" fillId="23" borderId="95" xfId="0" applyFont="1" applyFill="1" applyBorder="1" applyAlignment="1" applyProtection="1">
      <alignment horizontal="center" vertical="center" wrapText="1"/>
      <protection hidden="1"/>
    </xf>
    <xf numFmtId="0" fontId="30" fillId="23" borderId="97" xfId="0" applyFont="1" applyFill="1" applyBorder="1" applyAlignment="1" applyProtection="1">
      <alignment horizontal="center" vertical="center" wrapText="1"/>
      <protection hidden="1"/>
    </xf>
    <xf numFmtId="0" fontId="23" fillId="23" borderId="94" xfId="0" applyFont="1" applyFill="1" applyBorder="1" applyAlignment="1" applyProtection="1">
      <alignment horizontal="center" vertical="center"/>
      <protection hidden="1"/>
    </xf>
    <xf numFmtId="0" fontId="23" fillId="23" borderId="96" xfId="0" applyFont="1" applyFill="1" applyBorder="1" applyAlignment="1" applyProtection="1">
      <alignment horizontal="center" vertical="center"/>
      <protection hidden="1"/>
    </xf>
    <xf numFmtId="0" fontId="16" fillId="4" borderId="73" xfId="0" applyFont="1" applyFill="1" applyBorder="1" applyAlignment="1" applyProtection="1">
      <alignment horizontal="left"/>
      <protection hidden="1"/>
    </xf>
    <xf numFmtId="0" fontId="16" fillId="4" borderId="71" xfId="0" applyFont="1" applyFill="1" applyBorder="1" applyAlignment="1" applyProtection="1">
      <alignment horizontal="left"/>
      <protection hidden="1"/>
    </xf>
    <xf numFmtId="0" fontId="16" fillId="4" borderId="72" xfId="0" applyFont="1" applyFill="1" applyBorder="1" applyAlignment="1" applyProtection="1">
      <alignment horizontal="left"/>
      <protection hidden="1"/>
    </xf>
    <xf numFmtId="0" fontId="25" fillId="19" borderId="58" xfId="0" applyFont="1" applyFill="1" applyBorder="1" applyAlignment="1" applyProtection="1">
      <alignment horizontal="left" vertical="center"/>
      <protection hidden="1"/>
    </xf>
    <xf numFmtId="0" fontId="25" fillId="19" borderId="59" xfId="0" applyFont="1" applyFill="1" applyBorder="1" applyAlignment="1" applyProtection="1">
      <alignment horizontal="left" vertical="center"/>
      <protection hidden="1"/>
    </xf>
    <xf numFmtId="0" fontId="17" fillId="0" borderId="62" xfId="0" applyFont="1" applyBorder="1" applyAlignment="1" applyProtection="1">
      <alignment horizontal="center" vertical="center" textRotation="90"/>
      <protection hidden="1"/>
    </xf>
    <xf numFmtId="0" fontId="17" fillId="0" borderId="66" xfId="0" applyFont="1" applyBorder="1" applyAlignment="1" applyProtection="1">
      <alignment horizontal="center" vertical="center" textRotation="90"/>
      <protection hidden="1"/>
    </xf>
    <xf numFmtId="0" fontId="18" fillId="0" borderId="48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18" fillId="12" borderId="33" xfId="0" applyFont="1" applyFill="1" applyBorder="1" applyAlignment="1" applyProtection="1">
      <alignment horizontal="center" vertical="center"/>
      <protection hidden="1"/>
    </xf>
    <xf numFmtId="0" fontId="2" fillId="12" borderId="33" xfId="0" applyFont="1" applyFill="1" applyBorder="1" applyAlignment="1" applyProtection="1">
      <alignment horizontal="center" vertical="center"/>
      <protection hidden="1"/>
    </xf>
    <xf numFmtId="0" fontId="2" fillId="12" borderId="52" xfId="0" applyFont="1" applyFill="1" applyBorder="1" applyAlignment="1" applyProtection="1">
      <alignment horizontal="center" vertical="center"/>
      <protection hidden="1"/>
    </xf>
    <xf numFmtId="0" fontId="21" fillId="17" borderId="13" xfId="0" applyFont="1" applyFill="1" applyBorder="1" applyAlignment="1" applyProtection="1">
      <alignment horizontal="center" vertical="top"/>
      <protection hidden="1"/>
    </xf>
    <xf numFmtId="0" fontId="21" fillId="17" borderId="27" xfId="0" applyFont="1" applyFill="1" applyBorder="1" applyAlignment="1" applyProtection="1">
      <alignment horizontal="center" vertical="top"/>
      <protection hidden="1"/>
    </xf>
    <xf numFmtId="0" fontId="21" fillId="17" borderId="79" xfId="0" applyFont="1" applyFill="1" applyBorder="1" applyAlignment="1" applyProtection="1">
      <alignment horizontal="center" vertical="top"/>
      <protection hidden="1"/>
    </xf>
    <xf numFmtId="0" fontId="14" fillId="17" borderId="62" xfId="0" applyFont="1" applyFill="1" applyBorder="1" applyAlignment="1" applyProtection="1">
      <alignment horizontal="center" vertical="center" textRotation="90"/>
      <protection hidden="1"/>
    </xf>
    <xf numFmtId="0" fontId="14" fillId="17" borderId="66" xfId="0" applyFont="1" applyFill="1" applyBorder="1" applyAlignment="1" applyProtection="1">
      <alignment horizontal="center" vertical="center" textRotation="90"/>
      <protection hidden="1"/>
    </xf>
    <xf numFmtId="0" fontId="27" fillId="19" borderId="70" xfId="0" applyFont="1" applyFill="1" applyBorder="1" applyAlignment="1" applyProtection="1">
      <alignment horizontal="left" vertical="top"/>
      <protection hidden="1"/>
    </xf>
    <xf numFmtId="0" fontId="27" fillId="19" borderId="71" xfId="0" applyFont="1" applyFill="1" applyBorder="1" applyAlignment="1" applyProtection="1">
      <alignment horizontal="left" vertical="top"/>
      <protection hidden="1"/>
    </xf>
    <xf numFmtId="0" fontId="27" fillId="19" borderId="72" xfId="0" applyFont="1" applyFill="1" applyBorder="1" applyAlignment="1" applyProtection="1">
      <alignment horizontal="left" vertical="top"/>
      <protection hidden="1"/>
    </xf>
    <xf numFmtId="0" fontId="16" fillId="4" borderId="70" xfId="0" applyFont="1" applyFill="1" applyBorder="1" applyAlignment="1" applyProtection="1">
      <alignment horizontal="left"/>
      <protection hidden="1"/>
    </xf>
    <xf numFmtId="0" fontId="14" fillId="13" borderId="63" xfId="0" applyFont="1" applyFill="1" applyBorder="1" applyAlignment="1" applyProtection="1">
      <alignment horizontal="center" vertical="center" textRotation="90"/>
      <protection hidden="1"/>
    </xf>
    <xf numFmtId="0" fontId="14" fillId="13" borderId="64" xfId="0" applyFont="1" applyFill="1" applyBorder="1" applyAlignment="1" applyProtection="1">
      <alignment horizontal="center" vertical="center" textRotation="90"/>
      <protection hidden="1"/>
    </xf>
    <xf numFmtId="0" fontId="14" fillId="13" borderId="65" xfId="0" applyFont="1" applyFill="1" applyBorder="1" applyAlignment="1" applyProtection="1">
      <alignment horizontal="center" vertical="center" textRotation="90"/>
      <protection hidden="1"/>
    </xf>
    <xf numFmtId="0" fontId="14" fillId="10" borderId="63" xfId="0" applyFont="1" applyFill="1" applyBorder="1" applyAlignment="1" applyProtection="1">
      <alignment horizontal="center" textRotation="90"/>
      <protection hidden="1"/>
    </xf>
    <xf numFmtId="0" fontId="14" fillId="10" borderId="64" xfId="0" applyFont="1" applyFill="1" applyBorder="1" applyAlignment="1" applyProtection="1">
      <alignment horizontal="center" textRotation="90"/>
      <protection hidden="1"/>
    </xf>
    <xf numFmtId="0" fontId="14" fillId="10" borderId="65" xfId="0" applyFont="1" applyFill="1" applyBorder="1" applyAlignment="1" applyProtection="1">
      <alignment horizontal="center" textRotation="90"/>
      <protection hidden="1"/>
    </xf>
    <xf numFmtId="0" fontId="14" fillId="8" borderId="63" xfId="0" applyFont="1" applyFill="1" applyBorder="1" applyAlignment="1" applyProtection="1">
      <alignment horizontal="center" vertical="center" textRotation="90"/>
      <protection hidden="1"/>
    </xf>
    <xf numFmtId="0" fontId="14" fillId="8" borderId="64" xfId="0" applyFont="1" applyFill="1" applyBorder="1" applyAlignment="1" applyProtection="1">
      <alignment horizontal="center" vertical="center" textRotation="90"/>
      <protection hidden="1"/>
    </xf>
    <xf numFmtId="0" fontId="14" fillId="8" borderId="65" xfId="0" applyFont="1" applyFill="1" applyBorder="1" applyAlignment="1" applyProtection="1">
      <alignment horizontal="center" vertical="center" textRotation="90"/>
      <protection hidden="1"/>
    </xf>
    <xf numFmtId="0" fontId="23" fillId="19" borderId="58" xfId="0" applyFont="1" applyFill="1" applyBorder="1" applyAlignment="1" applyProtection="1">
      <alignment horizontal="left" vertical="top"/>
      <protection hidden="1"/>
    </xf>
    <xf numFmtId="0" fontId="23" fillId="19" borderId="59" xfId="0" applyFont="1" applyFill="1" applyBorder="1" applyAlignment="1" applyProtection="1">
      <alignment horizontal="left" vertical="top"/>
      <protection hidden="1"/>
    </xf>
    <xf numFmtId="0" fontId="23" fillId="19" borderId="60" xfId="0" applyFont="1" applyFill="1" applyBorder="1" applyAlignment="1" applyProtection="1">
      <alignment horizontal="left" vertical="top"/>
      <protection hidden="1"/>
    </xf>
    <xf numFmtId="0" fontId="12" fillId="2" borderId="86" xfId="0" applyFont="1" applyFill="1" applyBorder="1" applyAlignment="1" applyProtection="1">
      <alignment horizontal="left" vertical="center"/>
      <protection locked="0"/>
    </xf>
    <xf numFmtId="0" fontId="1" fillId="2" borderId="72" xfId="0" applyFont="1" applyFill="1" applyBorder="1" applyAlignment="1" applyProtection="1">
      <alignment horizontal="left" vertical="center"/>
      <protection locked="0"/>
    </xf>
    <xf numFmtId="0" fontId="12" fillId="2" borderId="72" xfId="0" applyFont="1" applyFill="1" applyBorder="1" applyAlignment="1" applyProtection="1">
      <alignment horizontal="left" vertical="center"/>
      <protection locked="0"/>
    </xf>
    <xf numFmtId="0" fontId="1" fillId="2" borderId="86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center" vertical="center"/>
      <protection locked="0"/>
    </xf>
    <xf numFmtId="0" fontId="29" fillId="2" borderId="83" xfId="0" applyFont="1" applyFill="1" applyBorder="1" applyAlignment="1" applyProtection="1">
      <alignment horizontal="center" vertical="center"/>
      <protection locked="0"/>
    </xf>
    <xf numFmtId="0" fontId="29" fillId="2" borderId="84" xfId="0" applyFont="1" applyFill="1" applyBorder="1" applyAlignment="1" applyProtection="1">
      <alignment horizontal="center" vertical="center"/>
      <protection locked="0"/>
    </xf>
    <xf numFmtId="169" fontId="4" fillId="7" borderId="3" xfId="0" applyNumberFormat="1" applyFont="1" applyFill="1" applyBorder="1" applyAlignment="1">
      <alignment horizontal="center"/>
    </xf>
    <xf numFmtId="0" fontId="7" fillId="0" borderId="34" xfId="0" applyFont="1" applyBorder="1"/>
    <xf numFmtId="0" fontId="2" fillId="3" borderId="10" xfId="0" applyFont="1" applyFill="1" applyBorder="1" applyAlignment="1">
      <alignment horizontal="center" vertical="center"/>
    </xf>
    <xf numFmtId="0" fontId="7" fillId="0" borderId="27" xfId="0" applyFont="1" applyBorder="1"/>
    <xf numFmtId="0" fontId="7" fillId="0" borderId="11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5" fillId="0" borderId="10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0" fontId="10" fillId="6" borderId="3" xfId="0" applyFont="1" applyFill="1" applyBorder="1" applyAlignment="1">
      <alignment horizontal="left" vertical="top" wrapText="1"/>
    </xf>
    <xf numFmtId="0" fontId="7" fillId="0" borderId="33" xfId="0" applyFont="1" applyBorder="1"/>
    <xf numFmtId="0" fontId="2" fillId="3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right"/>
    </xf>
    <xf numFmtId="0" fontId="7" fillId="0" borderId="39" xfId="0" applyFont="1" applyBorder="1"/>
    <xf numFmtId="0" fontId="4" fillId="4" borderId="41" xfId="0" applyFont="1" applyFill="1" applyBorder="1" applyAlignment="1">
      <alignment horizontal="right"/>
    </xf>
    <xf numFmtId="0" fontId="7" fillId="0" borderId="42" xfId="0" applyFont="1" applyBorder="1"/>
    <xf numFmtId="0" fontId="5" fillId="0" borderId="6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47"/>
      <color rgb="FFFFDD71"/>
      <color rgb="FFFBDA5F"/>
      <color rgb="FFFFB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140678</xdr:colOff>
      <xdr:row>0</xdr:row>
      <xdr:rowOff>140677</xdr:rowOff>
    </xdr:from>
    <xdr:to>
      <xdr:col>2</xdr:col>
      <xdr:colOff>633046</xdr:colOff>
      <xdr:row>0</xdr:row>
      <xdr:rowOff>990599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D456519-AF44-4F90-5F04-E28E6609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24" y="140677"/>
          <a:ext cx="849922" cy="849922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0</xdr:row>
      <xdr:rowOff>960120</xdr:rowOff>
    </xdr:from>
    <xdr:to>
      <xdr:col>9</xdr:col>
      <xdr:colOff>1082040</xdr:colOff>
      <xdr:row>0</xdr:row>
      <xdr:rowOff>1181100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63A2507-05BC-9537-39D0-28A746A10608}"/>
            </a:ext>
          </a:extLst>
        </xdr:cNvPr>
        <xdr:cNvSpPr txBox="1"/>
      </xdr:nvSpPr>
      <xdr:spPr>
        <a:xfrm>
          <a:off x="8092440" y="960120"/>
          <a:ext cx="2217420" cy="22098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>
              <a:solidFill>
                <a:srgbClr val="FFD347"/>
              </a:solidFill>
              <a:latin typeface="Mangal Pro" panose="00000500000000000000" pitchFamily="2" charset="0"/>
            </a:rPr>
            <a:t>@plusdomeuescritorio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H1006"/>
  <sheetViews>
    <sheetView tabSelected="1" zoomScale="85" zoomScaleNormal="85" workbookViewId="0">
      <selection activeCell="F55" sqref="F55"/>
    </sheetView>
  </sheetViews>
  <sheetFormatPr defaultColWidth="14.44140625" defaultRowHeight="15" customHeight="1"/>
  <cols>
    <col min="1" max="1" width="1.44140625" customWidth="1"/>
    <col min="2" max="2" width="5.21875" customWidth="1"/>
    <col min="3" max="3" width="11.44140625" customWidth="1"/>
    <col min="4" max="4" width="28.6640625" customWidth="1"/>
    <col min="5" max="5" width="17" customWidth="1"/>
    <col min="6" max="6" width="16.88671875" customWidth="1"/>
    <col min="7" max="7" width="18" customWidth="1"/>
    <col min="8" max="8" width="16.5546875" customWidth="1"/>
    <col min="9" max="9" width="19.33203125" customWidth="1"/>
    <col min="10" max="10" width="16.21875" customWidth="1"/>
    <col min="11" max="11" width="12.33203125" customWidth="1"/>
    <col min="12" max="12" width="12.5546875" customWidth="1"/>
    <col min="13" max="14" width="13.44140625" customWidth="1"/>
    <col min="15" max="28" width="8.6640625" customWidth="1"/>
  </cols>
  <sheetData>
    <row r="1" spans="1:34" ht="95.4" customHeight="1" thickBot="1">
      <c r="A1" s="239"/>
      <c r="B1" s="283"/>
      <c r="C1" s="284"/>
      <c r="D1" s="280" t="s">
        <v>15</v>
      </c>
      <c r="E1" s="281"/>
      <c r="F1" s="281"/>
      <c r="G1" s="281"/>
      <c r="H1" s="281"/>
      <c r="I1" s="281"/>
      <c r="J1" s="282"/>
      <c r="K1" s="2"/>
      <c r="L1" s="113" t="s">
        <v>178</v>
      </c>
      <c r="M1" s="98"/>
      <c r="N1" s="98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3"/>
      <c r="AD1" s="93"/>
      <c r="AE1" s="93"/>
      <c r="AF1" s="93"/>
      <c r="AG1" s="93"/>
      <c r="AH1" s="93"/>
    </row>
    <row r="2" spans="1:34" ht="15.6" customHeight="1" thickBot="1">
      <c r="A2" s="239"/>
      <c r="B2" s="240"/>
      <c r="C2" s="241"/>
      <c r="D2" s="241"/>
      <c r="E2" s="242"/>
      <c r="F2" s="242"/>
      <c r="G2" s="242"/>
      <c r="H2" s="242"/>
      <c r="I2" s="242"/>
      <c r="J2" s="243"/>
      <c r="K2" s="2"/>
      <c r="L2" s="98"/>
      <c r="M2" s="98"/>
      <c r="N2" s="98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3"/>
      <c r="AD2" s="93"/>
      <c r="AE2" s="93"/>
      <c r="AF2" s="93"/>
      <c r="AG2" s="93"/>
      <c r="AH2" s="93"/>
    </row>
    <row r="3" spans="1:34" ht="18.600000000000001" customHeight="1" thickBot="1">
      <c r="B3" s="323" t="s">
        <v>166</v>
      </c>
      <c r="C3" s="324"/>
      <c r="D3" s="318" t="s">
        <v>168</v>
      </c>
      <c r="E3" s="319"/>
      <c r="F3" s="114" t="s">
        <v>170</v>
      </c>
      <c r="G3" s="115" t="s">
        <v>169</v>
      </c>
      <c r="H3" s="116"/>
      <c r="I3" s="114" t="s">
        <v>171</v>
      </c>
      <c r="J3" s="117" t="s">
        <v>172</v>
      </c>
      <c r="K3" s="5"/>
      <c r="L3" s="103"/>
      <c r="M3" s="94"/>
      <c r="N3" s="10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 ht="23.4" customHeight="1" thickBot="1">
      <c r="B4" s="323" t="s">
        <v>173</v>
      </c>
      <c r="C4" s="324"/>
      <c r="D4" s="318" t="s">
        <v>167</v>
      </c>
      <c r="E4" s="320"/>
      <c r="F4" s="114" t="s">
        <v>175</v>
      </c>
      <c r="G4" s="321"/>
      <c r="H4" s="322"/>
      <c r="I4" s="118" t="s">
        <v>176</v>
      </c>
      <c r="J4" s="117" t="s">
        <v>177</v>
      </c>
      <c r="K4" s="5"/>
      <c r="L4" s="103"/>
      <c r="M4" s="94"/>
      <c r="N4" s="10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</row>
    <row r="5" spans="1:34" ht="15.6">
      <c r="B5" s="119"/>
      <c r="C5" s="120"/>
      <c r="D5" s="120"/>
      <c r="E5" s="120"/>
      <c r="F5" s="120"/>
      <c r="G5" s="120"/>
      <c r="H5" s="121"/>
      <c r="I5" s="122"/>
      <c r="J5" s="123"/>
      <c r="K5" s="5"/>
      <c r="L5" s="103"/>
      <c r="M5" s="94"/>
      <c r="N5" s="10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</row>
    <row r="6" spans="1:34" thickBot="1">
      <c r="B6" s="99"/>
      <c r="C6" s="100"/>
      <c r="D6" s="100"/>
      <c r="E6" s="100"/>
      <c r="F6" s="100"/>
      <c r="G6" s="101"/>
      <c r="H6" s="100"/>
      <c r="I6" s="100"/>
      <c r="J6" s="100"/>
      <c r="K6" s="5"/>
      <c r="L6" s="94"/>
      <c r="M6" s="94"/>
      <c r="N6" s="94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ht="25.2" customHeight="1">
      <c r="B7" s="268" t="s">
        <v>163</v>
      </c>
      <c r="C7" s="269"/>
      <c r="D7" s="269"/>
      <c r="E7" s="269"/>
      <c r="F7" s="269"/>
      <c r="G7" s="269"/>
      <c r="H7" s="269"/>
      <c r="I7" s="269"/>
      <c r="J7" s="270"/>
      <c r="K7" s="5"/>
      <c r="L7" s="94"/>
      <c r="M7" s="94"/>
      <c r="N7" s="94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</row>
    <row r="8" spans="1:34" ht="18" thickBot="1">
      <c r="B8" s="292"/>
      <c r="C8" s="293"/>
      <c r="D8" s="293"/>
      <c r="E8" s="293"/>
      <c r="F8" s="293"/>
      <c r="G8" s="163"/>
      <c r="H8" s="164"/>
      <c r="I8" s="165"/>
      <c r="J8" s="166"/>
      <c r="K8" s="5"/>
      <c r="L8" s="94"/>
      <c r="M8" s="94"/>
      <c r="N8" s="95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</row>
    <row r="9" spans="1:34" ht="19.8" customHeight="1" thickBot="1">
      <c r="B9" s="302" t="s">
        <v>165</v>
      </c>
      <c r="C9" s="303"/>
      <c r="D9" s="303"/>
      <c r="E9" s="303"/>
      <c r="F9" s="303"/>
      <c r="G9" s="304"/>
      <c r="H9" s="294"/>
      <c r="I9" s="295"/>
      <c r="J9" s="296"/>
      <c r="K9" s="94"/>
      <c r="L9" s="94"/>
      <c r="M9" s="94"/>
      <c r="N9" s="94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3"/>
      <c r="AD9" s="93"/>
      <c r="AE9" s="93"/>
      <c r="AF9" s="93"/>
      <c r="AG9" s="93"/>
      <c r="AH9" s="93"/>
    </row>
    <row r="10" spans="1:34" ht="27.6">
      <c r="B10" s="167"/>
      <c r="C10" s="168" t="s">
        <v>147</v>
      </c>
      <c r="D10" s="169" t="s">
        <v>154</v>
      </c>
      <c r="E10" s="170" t="s">
        <v>155</v>
      </c>
      <c r="F10" s="170" t="s">
        <v>158</v>
      </c>
      <c r="G10" s="171" t="s">
        <v>174</v>
      </c>
      <c r="H10" s="172"/>
      <c r="I10" s="172"/>
      <c r="J10" s="173"/>
      <c r="K10" s="94"/>
      <c r="L10" s="104"/>
      <c r="M10" s="94"/>
      <c r="N10" s="94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>
      <c r="B11" s="300" t="s">
        <v>161</v>
      </c>
      <c r="C11" s="174">
        <v>1</v>
      </c>
      <c r="D11" s="297" t="s">
        <v>161</v>
      </c>
      <c r="E11" s="298"/>
      <c r="F11" s="299"/>
      <c r="G11" s="175"/>
      <c r="H11" s="176"/>
      <c r="I11" s="176"/>
      <c r="J11" s="177"/>
      <c r="K11" s="4"/>
      <c r="L11" s="105"/>
      <c r="M11" s="105"/>
      <c r="N11" s="105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93"/>
      <c r="AD11" s="93"/>
      <c r="AE11" s="93"/>
      <c r="AF11" s="93"/>
      <c r="AG11" s="93"/>
      <c r="AH11" s="93"/>
    </row>
    <row r="12" spans="1:34" ht="14.4">
      <c r="B12" s="300"/>
      <c r="C12" s="178" t="s">
        <v>86</v>
      </c>
      <c r="D12" s="179" t="s">
        <v>9</v>
      </c>
      <c r="E12" s="187">
        <v>1</v>
      </c>
      <c r="F12" s="185">
        <v>0</v>
      </c>
      <c r="G12" s="175">
        <f t="shared" ref="G12:G16" si="0">IF(F12&gt;0,E12,0)</f>
        <v>0</v>
      </c>
      <c r="H12" s="176"/>
      <c r="I12" s="176"/>
      <c r="J12" s="177"/>
      <c r="K12" s="5"/>
      <c r="L12" s="94"/>
      <c r="M12" s="94"/>
      <c r="N12" s="94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4" ht="14.4">
      <c r="B13" s="300"/>
      <c r="C13" s="178" t="s">
        <v>88</v>
      </c>
      <c r="D13" s="179" t="s">
        <v>11</v>
      </c>
      <c r="E13" s="187">
        <v>2</v>
      </c>
      <c r="F13" s="185">
        <v>0</v>
      </c>
      <c r="G13" s="175">
        <f t="shared" si="0"/>
        <v>0</v>
      </c>
      <c r="H13" s="176"/>
      <c r="I13" s="176"/>
      <c r="J13" s="177"/>
      <c r="K13" s="5"/>
      <c r="L13" s="94"/>
      <c r="M13" s="94"/>
      <c r="N13" s="94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</row>
    <row r="14" spans="1:34" ht="14.4">
      <c r="B14" s="300"/>
      <c r="C14" s="178" t="s">
        <v>90</v>
      </c>
      <c r="D14" s="179" t="s">
        <v>13</v>
      </c>
      <c r="E14" s="187">
        <v>4</v>
      </c>
      <c r="F14" s="185">
        <v>1</v>
      </c>
      <c r="G14" s="180">
        <f t="shared" ref="G14:G15" si="1">IF(F14&gt;0,E14,0)</f>
        <v>4</v>
      </c>
      <c r="H14" s="176"/>
      <c r="I14" s="176"/>
      <c r="J14" s="177"/>
      <c r="K14" s="5"/>
      <c r="L14" s="94"/>
      <c r="M14" s="94"/>
      <c r="N14" s="94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</row>
    <row r="15" spans="1:34" ht="14.4">
      <c r="B15" s="300"/>
      <c r="C15" s="178" t="s">
        <v>91</v>
      </c>
      <c r="D15" s="181" t="s">
        <v>159</v>
      </c>
      <c r="E15" s="187">
        <v>6</v>
      </c>
      <c r="F15" s="185">
        <v>0</v>
      </c>
      <c r="G15" s="180">
        <f t="shared" si="1"/>
        <v>0</v>
      </c>
      <c r="H15" s="176"/>
      <c r="I15" s="176"/>
      <c r="J15" s="177"/>
      <c r="K15" s="5"/>
      <c r="L15" s="94"/>
      <c r="M15" s="94"/>
      <c r="N15" s="94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</row>
    <row r="16" spans="1:34" ht="15.75" customHeight="1" thickBot="1">
      <c r="B16" s="301"/>
      <c r="C16" s="178" t="s">
        <v>95</v>
      </c>
      <c r="D16" s="182" t="s">
        <v>160</v>
      </c>
      <c r="E16" s="188">
        <v>8</v>
      </c>
      <c r="F16" s="186">
        <v>0</v>
      </c>
      <c r="G16" s="183">
        <f t="shared" si="0"/>
        <v>0</v>
      </c>
      <c r="H16" s="176"/>
      <c r="I16" s="176"/>
      <c r="J16" s="177"/>
      <c r="K16" s="5"/>
      <c r="L16" s="94"/>
      <c r="M16" s="94"/>
      <c r="N16" s="94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</row>
    <row r="17" spans="2:34" ht="15.75" customHeight="1" thickBot="1">
      <c r="B17" s="305" t="s">
        <v>153</v>
      </c>
      <c r="C17" s="286"/>
      <c r="D17" s="286"/>
      <c r="E17" s="286"/>
      <c r="F17" s="287"/>
      <c r="G17" s="184">
        <f>SUM(G11:G16)</f>
        <v>4</v>
      </c>
      <c r="H17" s="176"/>
      <c r="I17" s="176"/>
      <c r="J17" s="177"/>
      <c r="K17" s="5"/>
      <c r="L17" s="94"/>
      <c r="M17" s="94"/>
      <c r="N17" s="94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</row>
    <row r="18" spans="2:34" ht="15.75" customHeight="1" thickBot="1">
      <c r="B18" s="96"/>
      <c r="C18" s="94"/>
      <c r="D18" s="94"/>
      <c r="E18" s="94"/>
      <c r="F18" s="94"/>
      <c r="G18" s="94"/>
      <c r="H18" s="94"/>
      <c r="I18" s="94"/>
      <c r="J18" s="97"/>
      <c r="K18" s="5"/>
      <c r="L18" s="94"/>
      <c r="M18" s="94"/>
      <c r="N18" s="94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</row>
    <row r="19" spans="2:34" ht="28.8" customHeight="1">
      <c r="B19" s="315" t="s">
        <v>164</v>
      </c>
      <c r="C19" s="316"/>
      <c r="D19" s="316"/>
      <c r="E19" s="316"/>
      <c r="F19" s="316"/>
      <c r="G19" s="316"/>
      <c r="H19" s="316"/>
      <c r="I19" s="316"/>
      <c r="J19" s="317"/>
      <c r="K19" s="5"/>
      <c r="L19" s="94"/>
      <c r="M19" s="94"/>
      <c r="N19" s="94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</row>
    <row r="20" spans="2:34" ht="28.2" thickBot="1">
      <c r="B20" s="266" t="s">
        <v>145</v>
      </c>
      <c r="C20" s="267"/>
      <c r="D20" s="124" t="s">
        <v>17</v>
      </c>
      <c r="E20" s="125" t="s">
        <v>150</v>
      </c>
      <c r="F20" s="126" t="s">
        <v>18</v>
      </c>
      <c r="G20" s="125" t="s">
        <v>151</v>
      </c>
      <c r="H20" s="126" t="s">
        <v>20</v>
      </c>
      <c r="I20" s="126" t="s">
        <v>21</v>
      </c>
      <c r="J20" s="127" t="s">
        <v>152</v>
      </c>
      <c r="K20" s="5"/>
      <c r="L20" s="94"/>
      <c r="M20" s="94"/>
      <c r="N20" s="94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</row>
    <row r="21" spans="2:34" ht="15.75" customHeight="1" thickBot="1">
      <c r="B21" s="128"/>
      <c r="C21" s="129" t="s">
        <v>147</v>
      </c>
      <c r="D21" s="130" t="s">
        <v>146</v>
      </c>
      <c r="E21" s="131">
        <f>SUM(E22:E44)</f>
        <v>20</v>
      </c>
      <c r="F21" s="131">
        <f>SUM(F22:F44)+F46+F47+F48+F49+F50+F52+F53+F55</f>
        <v>227</v>
      </c>
      <c r="G21" s="132">
        <f>7+G17</f>
        <v>11</v>
      </c>
      <c r="H21" s="132">
        <f>(F21*G21)+H51+H54</f>
        <v>3747</v>
      </c>
      <c r="I21" s="162">
        <f t="shared" ref="I21:I55" si="2">H21*0.16</f>
        <v>599.52</v>
      </c>
      <c r="J21" s="133">
        <f>H21+I21</f>
        <v>4346.5200000000004</v>
      </c>
      <c r="K21" s="5"/>
      <c r="L21" s="94"/>
      <c r="M21" s="94"/>
      <c r="N21" s="94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5.75" customHeight="1">
      <c r="B22" s="274" t="s">
        <v>139</v>
      </c>
      <c r="C22" s="134" t="s">
        <v>130</v>
      </c>
      <c r="D22" s="135" t="s">
        <v>25</v>
      </c>
      <c r="E22" s="106">
        <v>1</v>
      </c>
      <c r="F22" s="136">
        <f>E22*12</f>
        <v>12</v>
      </c>
      <c r="G22" s="137">
        <f>G21</f>
        <v>11</v>
      </c>
      <c r="H22" s="138">
        <f t="shared" ref="H22:H50" si="3">G22*F22</f>
        <v>132</v>
      </c>
      <c r="I22" s="138">
        <f t="shared" si="2"/>
        <v>21.12</v>
      </c>
      <c r="J22" s="139">
        <f t="shared" ref="J22:J55" si="4">SUM(H22:I22)</f>
        <v>153.12</v>
      </c>
      <c r="K22" s="5"/>
      <c r="L22" s="94"/>
      <c r="M22" s="94"/>
      <c r="N22" s="94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</row>
    <row r="23" spans="2:34" ht="15.75" customHeight="1">
      <c r="B23" s="274"/>
      <c r="C23" s="134" t="s">
        <v>131</v>
      </c>
      <c r="D23" s="135" t="s">
        <v>26</v>
      </c>
      <c r="E23" s="106">
        <v>1</v>
      </c>
      <c r="F23" s="136">
        <f>E23*15</f>
        <v>15</v>
      </c>
      <c r="G23" s="137">
        <f>G21</f>
        <v>11</v>
      </c>
      <c r="H23" s="138">
        <f t="shared" si="3"/>
        <v>165</v>
      </c>
      <c r="I23" s="138">
        <f t="shared" si="2"/>
        <v>26.400000000000002</v>
      </c>
      <c r="J23" s="139">
        <f t="shared" si="4"/>
        <v>191.4</v>
      </c>
      <c r="K23" s="5"/>
      <c r="L23" s="94"/>
      <c r="M23" s="94"/>
      <c r="N23" s="94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</row>
    <row r="24" spans="2:34" ht="15.75" customHeight="1">
      <c r="B24" s="274"/>
      <c r="C24" s="134" t="s">
        <v>132</v>
      </c>
      <c r="D24" s="135" t="s">
        <v>27</v>
      </c>
      <c r="E24" s="106">
        <v>0</v>
      </c>
      <c r="F24" s="136">
        <f t="shared" ref="F24:F25" si="5">E24*8</f>
        <v>0</v>
      </c>
      <c r="G24" s="137">
        <f>G21</f>
        <v>11</v>
      </c>
      <c r="H24" s="138">
        <f t="shared" si="3"/>
        <v>0</v>
      </c>
      <c r="I24" s="138">
        <f t="shared" si="2"/>
        <v>0</v>
      </c>
      <c r="J24" s="139">
        <f t="shared" si="4"/>
        <v>0</v>
      </c>
      <c r="K24" s="5"/>
      <c r="L24" s="94"/>
      <c r="M24" s="94"/>
      <c r="N24" s="94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15.75" customHeight="1">
      <c r="B25" s="274"/>
      <c r="C25" s="134" t="s">
        <v>133</v>
      </c>
      <c r="D25" s="135" t="s">
        <v>28</v>
      </c>
      <c r="E25" s="106">
        <v>1</v>
      </c>
      <c r="F25" s="136">
        <f t="shared" si="5"/>
        <v>8</v>
      </c>
      <c r="G25" s="137">
        <f>G43</f>
        <v>11</v>
      </c>
      <c r="H25" s="138">
        <f t="shared" si="3"/>
        <v>88</v>
      </c>
      <c r="I25" s="138">
        <f t="shared" si="2"/>
        <v>14.08</v>
      </c>
      <c r="J25" s="139">
        <f t="shared" si="4"/>
        <v>102.08</v>
      </c>
      <c r="K25" s="5"/>
      <c r="L25" s="94"/>
      <c r="M25" s="94"/>
      <c r="N25" s="94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</row>
    <row r="26" spans="2:34" ht="15.75" customHeight="1">
      <c r="B26" s="274"/>
      <c r="C26" s="134" t="s">
        <v>134</v>
      </c>
      <c r="D26" s="135" t="s">
        <v>29</v>
      </c>
      <c r="E26" s="106">
        <v>0</v>
      </c>
      <c r="F26" s="136">
        <f>E26*6</f>
        <v>0</v>
      </c>
      <c r="G26" s="137">
        <f>G44</f>
        <v>11</v>
      </c>
      <c r="H26" s="138">
        <f t="shared" si="3"/>
        <v>0</v>
      </c>
      <c r="I26" s="138">
        <f t="shared" si="2"/>
        <v>0</v>
      </c>
      <c r="J26" s="139">
        <f t="shared" si="4"/>
        <v>0</v>
      </c>
      <c r="K26" s="5"/>
      <c r="L26" s="94"/>
      <c r="M26" s="94"/>
      <c r="N26" s="94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15.75" customHeight="1">
      <c r="B27" s="274"/>
      <c r="C27" s="134" t="s">
        <v>135</v>
      </c>
      <c r="D27" s="135" t="s">
        <v>30</v>
      </c>
      <c r="E27" s="106">
        <v>0</v>
      </c>
      <c r="F27" s="136">
        <f>E27*8</f>
        <v>0</v>
      </c>
      <c r="G27" s="137">
        <f>G21</f>
        <v>11</v>
      </c>
      <c r="H27" s="138">
        <f t="shared" si="3"/>
        <v>0</v>
      </c>
      <c r="I27" s="138">
        <f t="shared" si="2"/>
        <v>0</v>
      </c>
      <c r="J27" s="139">
        <f t="shared" si="4"/>
        <v>0</v>
      </c>
      <c r="K27" s="5"/>
      <c r="L27" s="94"/>
      <c r="M27" s="94"/>
      <c r="N27" s="94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</row>
    <row r="28" spans="2:34" ht="15.75" customHeight="1">
      <c r="B28" s="274"/>
      <c r="C28" s="134" t="s">
        <v>136</v>
      </c>
      <c r="D28" s="135" t="s">
        <v>36</v>
      </c>
      <c r="E28" s="106">
        <v>0</v>
      </c>
      <c r="F28" s="136">
        <f>E28*3</f>
        <v>0</v>
      </c>
      <c r="G28" s="137">
        <f>G21</f>
        <v>11</v>
      </c>
      <c r="H28" s="138">
        <f>G28*F28</f>
        <v>0</v>
      </c>
      <c r="I28" s="138">
        <f>H28*0.16</f>
        <v>0</v>
      </c>
      <c r="J28" s="139">
        <f>SUM(H28:I28)</f>
        <v>0</v>
      </c>
      <c r="K28" s="5"/>
      <c r="L28" s="94"/>
      <c r="M28" s="94"/>
      <c r="N28" s="94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</row>
    <row r="29" spans="2:34" ht="15.75" customHeight="1">
      <c r="B29" s="312" t="s">
        <v>141</v>
      </c>
      <c r="C29" s="140" t="s">
        <v>137</v>
      </c>
      <c r="D29" s="141" t="s">
        <v>31</v>
      </c>
      <c r="E29" s="108">
        <v>3</v>
      </c>
      <c r="F29" s="136">
        <f>E29*12</f>
        <v>36</v>
      </c>
      <c r="G29" s="137">
        <f>G21</f>
        <v>11</v>
      </c>
      <c r="H29" s="138">
        <f t="shared" si="3"/>
        <v>396</v>
      </c>
      <c r="I29" s="138">
        <f t="shared" si="2"/>
        <v>63.36</v>
      </c>
      <c r="J29" s="139">
        <f t="shared" si="4"/>
        <v>459.36</v>
      </c>
      <c r="K29" s="5"/>
      <c r="L29" s="94"/>
      <c r="M29" s="94"/>
      <c r="N29" s="94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</row>
    <row r="30" spans="2:34" ht="15.75" customHeight="1">
      <c r="B30" s="313"/>
      <c r="C30" s="140" t="s">
        <v>138</v>
      </c>
      <c r="D30" s="141" t="s">
        <v>32</v>
      </c>
      <c r="E30" s="108">
        <v>0</v>
      </c>
      <c r="F30" s="136">
        <f>E30*3</f>
        <v>0</v>
      </c>
      <c r="G30" s="137">
        <f>G21</f>
        <v>11</v>
      </c>
      <c r="H30" s="138">
        <f t="shared" si="3"/>
        <v>0</v>
      </c>
      <c r="I30" s="138">
        <f t="shared" si="2"/>
        <v>0</v>
      </c>
      <c r="J30" s="139">
        <f t="shared" si="4"/>
        <v>0</v>
      </c>
      <c r="K30" s="5"/>
      <c r="L30" s="94"/>
      <c r="M30" s="94"/>
      <c r="N30" s="94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</row>
    <row r="31" spans="2:34" ht="15.75" customHeight="1">
      <c r="B31" s="313"/>
      <c r="C31" s="140" t="s">
        <v>100</v>
      </c>
      <c r="D31" s="141" t="s">
        <v>33</v>
      </c>
      <c r="E31" s="108">
        <v>1</v>
      </c>
      <c r="F31" s="136">
        <f t="shared" ref="F31:F32" si="6">E31*6</f>
        <v>6</v>
      </c>
      <c r="G31" s="137">
        <f>G21</f>
        <v>11</v>
      </c>
      <c r="H31" s="138">
        <f t="shared" si="3"/>
        <v>66</v>
      </c>
      <c r="I31" s="138">
        <f t="shared" si="2"/>
        <v>10.56</v>
      </c>
      <c r="J31" s="139">
        <f t="shared" si="4"/>
        <v>76.56</v>
      </c>
      <c r="K31" s="5"/>
      <c r="L31" s="94"/>
      <c r="M31" s="94"/>
      <c r="N31" s="94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</row>
    <row r="32" spans="2:34" ht="15.75" customHeight="1">
      <c r="B32" s="313"/>
      <c r="C32" s="140" t="s">
        <v>101</v>
      </c>
      <c r="D32" s="141" t="s">
        <v>34</v>
      </c>
      <c r="E32" s="108">
        <v>5</v>
      </c>
      <c r="F32" s="136">
        <f t="shared" si="6"/>
        <v>30</v>
      </c>
      <c r="G32" s="137">
        <f>G21</f>
        <v>11</v>
      </c>
      <c r="H32" s="138">
        <f t="shared" si="3"/>
        <v>330</v>
      </c>
      <c r="I32" s="138">
        <f t="shared" si="2"/>
        <v>52.800000000000004</v>
      </c>
      <c r="J32" s="139">
        <f t="shared" si="4"/>
        <v>382.8</v>
      </c>
      <c r="K32" s="5"/>
      <c r="L32" s="94"/>
      <c r="M32" s="94"/>
      <c r="N32" s="94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15.75" customHeight="1">
      <c r="B33" s="314"/>
      <c r="C33" s="140" t="s">
        <v>102</v>
      </c>
      <c r="D33" s="141" t="s">
        <v>35</v>
      </c>
      <c r="E33" s="108">
        <v>2</v>
      </c>
      <c r="F33" s="136">
        <f>E33*4</f>
        <v>8</v>
      </c>
      <c r="G33" s="137">
        <f>G21</f>
        <v>11</v>
      </c>
      <c r="H33" s="138">
        <f t="shared" si="3"/>
        <v>88</v>
      </c>
      <c r="I33" s="138">
        <f t="shared" si="2"/>
        <v>14.08</v>
      </c>
      <c r="J33" s="139">
        <f t="shared" si="4"/>
        <v>102.08</v>
      </c>
      <c r="K33" s="5"/>
      <c r="L33" s="94"/>
      <c r="M33" s="94"/>
      <c r="N33" s="94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</row>
    <row r="34" spans="2:34" ht="15.75" customHeight="1">
      <c r="B34" s="309" t="s">
        <v>142</v>
      </c>
      <c r="C34" s="142" t="s">
        <v>37</v>
      </c>
      <c r="D34" s="143" t="s">
        <v>38</v>
      </c>
      <c r="E34" s="109">
        <v>1</v>
      </c>
      <c r="F34" s="136">
        <f t="shared" ref="F34:F39" si="7">E34*20</f>
        <v>20</v>
      </c>
      <c r="G34" s="137">
        <f>G21</f>
        <v>11</v>
      </c>
      <c r="H34" s="138">
        <f t="shared" si="3"/>
        <v>220</v>
      </c>
      <c r="I34" s="138">
        <f t="shared" si="2"/>
        <v>35.200000000000003</v>
      </c>
      <c r="J34" s="139">
        <f t="shared" si="4"/>
        <v>255.2</v>
      </c>
      <c r="K34" s="5"/>
      <c r="L34" s="94"/>
      <c r="M34" s="94"/>
      <c r="N34" s="94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15.75" customHeight="1">
      <c r="B35" s="310"/>
      <c r="C35" s="144" t="s">
        <v>39</v>
      </c>
      <c r="D35" s="143" t="s">
        <v>43</v>
      </c>
      <c r="E35" s="109">
        <v>1</v>
      </c>
      <c r="F35" s="136">
        <f t="shared" ref="F35:F37" si="8">E35*6</f>
        <v>6</v>
      </c>
      <c r="G35" s="137">
        <f>G21</f>
        <v>11</v>
      </c>
      <c r="H35" s="138">
        <f>G35*F35</f>
        <v>66</v>
      </c>
      <c r="I35" s="138">
        <f>H35*0.16</f>
        <v>10.56</v>
      </c>
      <c r="J35" s="139">
        <f>SUM(H35:I35)</f>
        <v>76.56</v>
      </c>
      <c r="K35" s="5"/>
      <c r="L35" s="5"/>
      <c r="M35" s="5"/>
      <c r="N35" s="5"/>
    </row>
    <row r="36" spans="2:34" ht="15.75" customHeight="1">
      <c r="B36" s="310"/>
      <c r="C36" s="142" t="s">
        <v>42</v>
      </c>
      <c r="D36" s="143" t="s">
        <v>45</v>
      </c>
      <c r="E36" s="109">
        <v>0</v>
      </c>
      <c r="F36" s="136">
        <f t="shared" si="8"/>
        <v>0</v>
      </c>
      <c r="G36" s="137">
        <f>G21</f>
        <v>11</v>
      </c>
      <c r="H36" s="138">
        <f>G36*F36</f>
        <v>0</v>
      </c>
      <c r="I36" s="138">
        <f>H36*0.16</f>
        <v>0</v>
      </c>
      <c r="J36" s="139">
        <f>SUM(H36:I36)</f>
        <v>0</v>
      </c>
      <c r="K36" s="5"/>
      <c r="L36" s="5"/>
      <c r="M36" s="5"/>
      <c r="N36" s="5"/>
    </row>
    <row r="37" spans="2:34" ht="15.75" customHeight="1">
      <c r="B37" s="311"/>
      <c r="C37" s="144" t="s">
        <v>44</v>
      </c>
      <c r="D37" s="143" t="s">
        <v>47</v>
      </c>
      <c r="E37" s="109">
        <v>0</v>
      </c>
      <c r="F37" s="136">
        <f t="shared" si="8"/>
        <v>0</v>
      </c>
      <c r="G37" s="137">
        <f>G22</f>
        <v>11</v>
      </c>
      <c r="H37" s="138">
        <f>G37*F37</f>
        <v>0</v>
      </c>
      <c r="I37" s="138">
        <f>H37*0.16</f>
        <v>0</v>
      </c>
      <c r="J37" s="139">
        <f>SUM(H37:I37)</f>
        <v>0</v>
      </c>
      <c r="K37" s="5"/>
      <c r="L37" s="5"/>
      <c r="M37" s="5"/>
      <c r="N37" s="5"/>
    </row>
    <row r="38" spans="2:34" ht="15.75" customHeight="1">
      <c r="B38" s="306" t="s">
        <v>140</v>
      </c>
      <c r="C38" s="145" t="s">
        <v>46</v>
      </c>
      <c r="D38" s="146" t="s">
        <v>40</v>
      </c>
      <c r="E38" s="110">
        <v>1</v>
      </c>
      <c r="F38" s="136">
        <f>E38*20</f>
        <v>20</v>
      </c>
      <c r="G38" s="137">
        <f>G21</f>
        <v>11</v>
      </c>
      <c r="H38" s="138">
        <f>G38*F38</f>
        <v>220</v>
      </c>
      <c r="I38" s="138">
        <f>H38*0.16</f>
        <v>35.200000000000003</v>
      </c>
      <c r="J38" s="139">
        <f>SUM(H38:I38)</f>
        <v>255.2</v>
      </c>
      <c r="K38" s="5"/>
      <c r="L38" s="5"/>
      <c r="M38" s="5"/>
      <c r="N38" s="5"/>
    </row>
    <row r="39" spans="2:34" ht="15.75" customHeight="1">
      <c r="B39" s="307"/>
      <c r="C39" s="147" t="s">
        <v>48</v>
      </c>
      <c r="D39" s="146" t="s">
        <v>41</v>
      </c>
      <c r="E39" s="110">
        <v>0</v>
      </c>
      <c r="F39" s="136">
        <f t="shared" si="7"/>
        <v>0</v>
      </c>
      <c r="G39" s="137">
        <f>G22</f>
        <v>11</v>
      </c>
      <c r="H39" s="138">
        <f t="shared" si="3"/>
        <v>0</v>
      </c>
      <c r="I39" s="138">
        <f t="shared" si="2"/>
        <v>0</v>
      </c>
      <c r="J39" s="139">
        <f t="shared" si="4"/>
        <v>0</v>
      </c>
      <c r="K39" s="5"/>
      <c r="L39" s="5"/>
      <c r="M39" s="5"/>
      <c r="N39" s="5"/>
    </row>
    <row r="40" spans="2:34" ht="15.75" customHeight="1">
      <c r="B40" s="307"/>
      <c r="C40" s="145" t="s">
        <v>50</v>
      </c>
      <c r="D40" s="146" t="s">
        <v>49</v>
      </c>
      <c r="E40" s="110">
        <v>0</v>
      </c>
      <c r="F40" s="136">
        <f>E40*15</f>
        <v>0</v>
      </c>
      <c r="G40" s="137">
        <f>G21</f>
        <v>11</v>
      </c>
      <c r="H40" s="138">
        <f t="shared" si="3"/>
        <v>0</v>
      </c>
      <c r="I40" s="138">
        <f t="shared" si="2"/>
        <v>0</v>
      </c>
      <c r="J40" s="139">
        <f t="shared" si="4"/>
        <v>0</v>
      </c>
      <c r="K40" s="5"/>
      <c r="L40" s="5"/>
      <c r="M40" s="5"/>
      <c r="N40" s="5"/>
    </row>
    <row r="41" spans="2:34" ht="15.75" customHeight="1">
      <c r="B41" s="307"/>
      <c r="C41" s="147" t="s">
        <v>52</v>
      </c>
      <c r="D41" s="146" t="s">
        <v>51</v>
      </c>
      <c r="E41" s="110">
        <v>1</v>
      </c>
      <c r="F41" s="136">
        <f>E41*10</f>
        <v>10</v>
      </c>
      <c r="G41" s="137">
        <f>G21</f>
        <v>11</v>
      </c>
      <c r="H41" s="138">
        <f t="shared" si="3"/>
        <v>110</v>
      </c>
      <c r="I41" s="138">
        <f t="shared" si="2"/>
        <v>17.600000000000001</v>
      </c>
      <c r="J41" s="139">
        <f t="shared" si="4"/>
        <v>127.6</v>
      </c>
      <c r="K41" s="5"/>
      <c r="L41" s="5"/>
      <c r="M41" s="5"/>
      <c r="N41" s="5"/>
    </row>
    <row r="42" spans="2:34" ht="15.75" customHeight="1">
      <c r="B42" s="308"/>
      <c r="C42" s="145" t="s">
        <v>54</v>
      </c>
      <c r="D42" s="146" t="s">
        <v>61</v>
      </c>
      <c r="E42" s="110">
        <v>0</v>
      </c>
      <c r="F42" s="136">
        <f>E42*8</f>
        <v>0</v>
      </c>
      <c r="G42" s="137">
        <f>G23</f>
        <v>11</v>
      </c>
      <c r="H42" s="138">
        <f>G42*F42</f>
        <v>0</v>
      </c>
      <c r="I42" s="138">
        <f>H42*0.16</f>
        <v>0</v>
      </c>
      <c r="J42" s="148">
        <f>SUM(H42:I42)</f>
        <v>0</v>
      </c>
      <c r="K42" s="5"/>
      <c r="L42" s="5"/>
      <c r="M42" s="5"/>
      <c r="N42" s="5"/>
    </row>
    <row r="43" spans="2:34" ht="15.75" customHeight="1">
      <c r="B43" s="271" t="s">
        <v>143</v>
      </c>
      <c r="C43" s="149" t="s">
        <v>56</v>
      </c>
      <c r="D43" s="150" t="s">
        <v>57</v>
      </c>
      <c r="E43" s="111">
        <v>1</v>
      </c>
      <c r="F43" s="136">
        <f>E43*6</f>
        <v>6</v>
      </c>
      <c r="G43" s="137">
        <f>G21</f>
        <v>11</v>
      </c>
      <c r="H43" s="138">
        <f>G43*F43</f>
        <v>66</v>
      </c>
      <c r="I43" s="138">
        <f>H43*0.16</f>
        <v>10.56</v>
      </c>
      <c r="J43" s="148">
        <f>SUM(H43:I43)</f>
        <v>76.56</v>
      </c>
      <c r="K43" s="5"/>
      <c r="L43" s="5"/>
      <c r="M43" s="5"/>
      <c r="N43" s="5"/>
    </row>
    <row r="44" spans="2:34" ht="15.75" customHeight="1">
      <c r="B44" s="272"/>
      <c r="C44" s="149" t="s">
        <v>58</v>
      </c>
      <c r="D44" s="150" t="s">
        <v>59</v>
      </c>
      <c r="E44" s="111">
        <v>1</v>
      </c>
      <c r="F44" s="136">
        <f>E44*10</f>
        <v>10</v>
      </c>
      <c r="G44" s="137">
        <f>G22</f>
        <v>11</v>
      </c>
      <c r="H44" s="138">
        <f>G44*F44</f>
        <v>110</v>
      </c>
      <c r="I44" s="138">
        <f>H44*0.16</f>
        <v>17.600000000000001</v>
      </c>
      <c r="J44" s="148">
        <f>SUM(H44:I44)</f>
        <v>127.6</v>
      </c>
      <c r="K44" s="5"/>
      <c r="L44" s="5"/>
      <c r="M44" s="5"/>
      <c r="N44" s="5"/>
    </row>
    <row r="45" spans="2:34" ht="15.75" customHeight="1">
      <c r="B45" s="272"/>
      <c r="C45" s="149" t="s">
        <v>60</v>
      </c>
      <c r="D45" s="150" t="s">
        <v>129</v>
      </c>
      <c r="E45" s="111">
        <v>1</v>
      </c>
      <c r="F45" s="151" t="s">
        <v>109</v>
      </c>
      <c r="G45" s="137">
        <v>150</v>
      </c>
      <c r="H45" s="138">
        <f>E45*G45</f>
        <v>150</v>
      </c>
      <c r="I45" s="138">
        <f t="shared" ref="I45" si="9">H45*0.16</f>
        <v>24</v>
      </c>
      <c r="J45" s="139">
        <f t="shared" ref="J45" si="10">SUM(H45:I45)</f>
        <v>174</v>
      </c>
      <c r="K45" s="5"/>
      <c r="L45" s="5"/>
      <c r="M45" s="5"/>
      <c r="N45" s="5"/>
    </row>
    <row r="46" spans="2:34" ht="15.75" customHeight="1">
      <c r="B46" s="272"/>
      <c r="C46" s="149" t="s">
        <v>62</v>
      </c>
      <c r="D46" s="150" t="s">
        <v>53</v>
      </c>
      <c r="E46" s="111">
        <v>0</v>
      </c>
      <c r="F46" s="136">
        <f>E46*20</f>
        <v>0</v>
      </c>
      <c r="G46" s="137">
        <f>G21</f>
        <v>11</v>
      </c>
      <c r="H46" s="138">
        <f t="shared" si="3"/>
        <v>0</v>
      </c>
      <c r="I46" s="138">
        <f t="shared" si="2"/>
        <v>0</v>
      </c>
      <c r="J46" s="139">
        <f t="shared" si="4"/>
        <v>0</v>
      </c>
      <c r="K46" s="5"/>
      <c r="L46" s="5"/>
      <c r="M46" s="5"/>
      <c r="N46" s="5"/>
    </row>
    <row r="47" spans="2:34" ht="15.75" customHeight="1">
      <c r="B47" s="272"/>
      <c r="C47" s="149" t="s">
        <v>64</v>
      </c>
      <c r="D47" s="150" t="s">
        <v>55</v>
      </c>
      <c r="E47" s="111">
        <v>1</v>
      </c>
      <c r="F47" s="136">
        <f>E47*15</f>
        <v>15</v>
      </c>
      <c r="G47" s="137">
        <f>G21</f>
        <v>11</v>
      </c>
      <c r="H47" s="138">
        <f t="shared" si="3"/>
        <v>165</v>
      </c>
      <c r="I47" s="138">
        <f t="shared" si="2"/>
        <v>26.400000000000002</v>
      </c>
      <c r="J47" s="139">
        <f t="shared" si="4"/>
        <v>191.4</v>
      </c>
      <c r="K47" s="5"/>
      <c r="L47" s="5"/>
      <c r="M47" s="5"/>
      <c r="N47" s="5"/>
    </row>
    <row r="48" spans="2:34" ht="15.75" customHeight="1">
      <c r="B48" s="272"/>
      <c r="C48" s="149" t="s">
        <v>66</v>
      </c>
      <c r="D48" s="150" t="s">
        <v>63</v>
      </c>
      <c r="E48" s="111">
        <v>1</v>
      </c>
      <c r="F48" s="136">
        <f>E48*6</f>
        <v>6</v>
      </c>
      <c r="G48" s="137">
        <f>G21</f>
        <v>11</v>
      </c>
      <c r="H48" s="138">
        <f t="shared" si="3"/>
        <v>66</v>
      </c>
      <c r="I48" s="138">
        <f t="shared" si="2"/>
        <v>10.56</v>
      </c>
      <c r="J48" s="139">
        <f t="shared" si="4"/>
        <v>76.56</v>
      </c>
      <c r="K48" s="5"/>
      <c r="L48" s="5"/>
      <c r="M48" s="5"/>
      <c r="N48" s="5"/>
    </row>
    <row r="49" spans="2:14" ht="15.75" customHeight="1">
      <c r="B49" s="272"/>
      <c r="C49" s="149" t="s">
        <v>68</v>
      </c>
      <c r="D49" s="150" t="s">
        <v>65</v>
      </c>
      <c r="E49" s="111">
        <v>4</v>
      </c>
      <c r="F49" s="136">
        <f>E49*3</f>
        <v>12</v>
      </c>
      <c r="G49" s="137">
        <f>G21</f>
        <v>11</v>
      </c>
      <c r="H49" s="138">
        <f t="shared" si="3"/>
        <v>132</v>
      </c>
      <c r="I49" s="138">
        <f t="shared" si="2"/>
        <v>21.12</v>
      </c>
      <c r="J49" s="139">
        <f t="shared" si="4"/>
        <v>153.12</v>
      </c>
      <c r="K49" s="5"/>
      <c r="L49" s="5"/>
      <c r="M49" s="5"/>
      <c r="N49" s="5"/>
    </row>
    <row r="50" spans="2:14" ht="15.75" customHeight="1">
      <c r="B50" s="272"/>
      <c r="C50" s="149" t="s">
        <v>71</v>
      </c>
      <c r="D50" s="150" t="s">
        <v>67</v>
      </c>
      <c r="E50" s="111">
        <v>0</v>
      </c>
      <c r="F50" s="136">
        <f>E50*3</f>
        <v>0</v>
      </c>
      <c r="G50" s="137">
        <f>G21</f>
        <v>11</v>
      </c>
      <c r="H50" s="138">
        <f t="shared" si="3"/>
        <v>0</v>
      </c>
      <c r="I50" s="138">
        <f t="shared" si="2"/>
        <v>0</v>
      </c>
      <c r="J50" s="139">
        <f t="shared" si="4"/>
        <v>0</v>
      </c>
      <c r="K50" s="5"/>
      <c r="L50" s="5"/>
      <c r="M50" s="5"/>
      <c r="N50" s="5"/>
    </row>
    <row r="51" spans="2:14" ht="15.75" customHeight="1">
      <c r="B51" s="272"/>
      <c r="C51" s="149" t="s">
        <v>73</v>
      </c>
      <c r="D51" s="150" t="s">
        <v>69</v>
      </c>
      <c r="E51" s="111">
        <v>3</v>
      </c>
      <c r="F51" s="151" t="s">
        <v>109</v>
      </c>
      <c r="G51" s="137">
        <v>250</v>
      </c>
      <c r="H51" s="138">
        <f>E51*G51</f>
        <v>750</v>
      </c>
      <c r="I51" s="138">
        <f t="shared" si="2"/>
        <v>120</v>
      </c>
      <c r="J51" s="139">
        <f t="shared" si="4"/>
        <v>870</v>
      </c>
      <c r="K51" s="5"/>
      <c r="L51" s="5"/>
      <c r="M51" s="5"/>
      <c r="N51" s="5"/>
    </row>
    <row r="52" spans="2:14" ht="15.75" customHeight="1">
      <c r="B52" s="272"/>
      <c r="C52" s="149" t="s">
        <v>75</v>
      </c>
      <c r="D52" s="150" t="s">
        <v>72</v>
      </c>
      <c r="E52" s="111">
        <v>1</v>
      </c>
      <c r="F52" s="136">
        <f>E52*2</f>
        <v>2</v>
      </c>
      <c r="G52" s="137">
        <f>G34</f>
        <v>11</v>
      </c>
      <c r="H52" s="138">
        <f t="shared" ref="H52:H53" si="11">G52*F52</f>
        <v>22</v>
      </c>
      <c r="I52" s="138">
        <f t="shared" si="2"/>
        <v>3.52</v>
      </c>
      <c r="J52" s="139">
        <f t="shared" si="4"/>
        <v>25.52</v>
      </c>
      <c r="K52" s="5"/>
      <c r="L52" s="5"/>
      <c r="M52" s="5"/>
      <c r="N52" s="5"/>
    </row>
    <row r="53" spans="2:14" ht="15.75" customHeight="1">
      <c r="B53" s="273"/>
      <c r="C53" s="149" t="s">
        <v>77</v>
      </c>
      <c r="D53" s="150" t="s">
        <v>74</v>
      </c>
      <c r="E53" s="111">
        <v>1</v>
      </c>
      <c r="F53" s="136">
        <f>E53*5</f>
        <v>5</v>
      </c>
      <c r="G53" s="137">
        <f>G38</f>
        <v>11</v>
      </c>
      <c r="H53" s="138">
        <f t="shared" si="11"/>
        <v>55</v>
      </c>
      <c r="I53" s="138">
        <f t="shared" si="2"/>
        <v>8.8000000000000007</v>
      </c>
      <c r="J53" s="139">
        <f t="shared" si="4"/>
        <v>63.8</v>
      </c>
      <c r="K53" s="5"/>
      <c r="L53" s="5"/>
      <c r="M53" s="5"/>
      <c r="N53" s="5"/>
    </row>
    <row r="54" spans="2:14" ht="15.75" customHeight="1">
      <c r="B54" s="290" t="s">
        <v>144</v>
      </c>
      <c r="C54" s="152" t="s">
        <v>148</v>
      </c>
      <c r="D54" s="153" t="s">
        <v>76</v>
      </c>
      <c r="E54" s="112">
        <v>10</v>
      </c>
      <c r="F54" s="151" t="s">
        <v>109</v>
      </c>
      <c r="G54" s="154">
        <v>50</v>
      </c>
      <c r="H54" s="155">
        <f>E54*G54</f>
        <v>500</v>
      </c>
      <c r="I54" s="155">
        <f t="shared" si="2"/>
        <v>80</v>
      </c>
      <c r="J54" s="156">
        <f t="shared" si="4"/>
        <v>580</v>
      </c>
      <c r="K54" s="5"/>
      <c r="L54" s="5"/>
      <c r="M54" s="5"/>
      <c r="N54" s="5"/>
    </row>
    <row r="55" spans="2:14" ht="15.75" customHeight="1" thickBot="1">
      <c r="B55" s="291"/>
      <c r="C55" s="157" t="s">
        <v>149</v>
      </c>
      <c r="D55" s="158" t="s">
        <v>180</v>
      </c>
      <c r="E55" s="151" t="s">
        <v>109</v>
      </c>
      <c r="F55" s="344">
        <v>0</v>
      </c>
      <c r="G55" s="159">
        <f>G21</f>
        <v>11</v>
      </c>
      <c r="H55" s="160">
        <f>F55*G55</f>
        <v>0</v>
      </c>
      <c r="I55" s="160">
        <f t="shared" si="2"/>
        <v>0</v>
      </c>
      <c r="J55" s="161">
        <f t="shared" si="4"/>
        <v>0</v>
      </c>
      <c r="K55" s="5"/>
      <c r="L55" s="5"/>
      <c r="M55" s="5"/>
      <c r="N55" s="5"/>
    </row>
    <row r="56" spans="2:14" ht="15.75" customHeight="1">
      <c r="B56" s="99"/>
      <c r="C56" s="99"/>
      <c r="D56" s="99"/>
      <c r="E56" s="99"/>
      <c r="F56" s="99"/>
      <c r="G56" s="99"/>
      <c r="H56" s="99"/>
      <c r="I56" s="99"/>
      <c r="J56" s="99"/>
      <c r="K56" s="5"/>
      <c r="L56" s="5"/>
      <c r="M56" s="5"/>
      <c r="N56" s="5"/>
    </row>
    <row r="57" spans="2:14" ht="15.75" customHeight="1">
      <c r="B57" s="99"/>
      <c r="C57" s="99"/>
      <c r="D57" s="99"/>
      <c r="E57" s="99"/>
      <c r="F57" s="99"/>
      <c r="G57" s="99"/>
      <c r="H57" s="99"/>
      <c r="I57" s="99"/>
      <c r="J57" s="99"/>
      <c r="K57" s="5"/>
      <c r="L57" s="5"/>
      <c r="M57" s="5"/>
      <c r="N57" s="5"/>
    </row>
    <row r="58" spans="2:14" ht="15.75" customHeight="1" thickBot="1">
      <c r="B58" s="99"/>
      <c r="C58" s="99"/>
      <c r="D58" s="99"/>
      <c r="E58" s="99"/>
      <c r="F58" s="99"/>
      <c r="G58" s="99"/>
      <c r="H58" s="99"/>
      <c r="I58" s="99"/>
      <c r="J58" s="99"/>
      <c r="K58" s="5"/>
      <c r="L58" s="5"/>
      <c r="M58" s="5"/>
      <c r="N58" s="5"/>
    </row>
    <row r="59" spans="2:14" ht="31.2" customHeight="1">
      <c r="B59" s="268" t="s">
        <v>85</v>
      </c>
      <c r="C59" s="269"/>
      <c r="D59" s="269"/>
      <c r="E59" s="269"/>
      <c r="F59" s="269"/>
      <c r="G59" s="269"/>
      <c r="H59" s="269"/>
      <c r="I59" s="269"/>
      <c r="J59" s="270"/>
      <c r="K59" s="5"/>
      <c r="L59" s="5"/>
      <c r="M59" s="5"/>
      <c r="N59" s="5"/>
    </row>
    <row r="60" spans="2:14" ht="15.75" customHeight="1" thickBot="1">
      <c r="B60" s="189"/>
      <c r="C60" s="163"/>
      <c r="D60" s="163"/>
      <c r="E60" s="163"/>
      <c r="F60" s="163"/>
      <c r="G60" s="163"/>
      <c r="H60" s="163"/>
      <c r="I60" s="163"/>
      <c r="J60" s="190"/>
      <c r="K60" s="5"/>
      <c r="L60" s="5"/>
      <c r="M60" s="5"/>
      <c r="N60" s="5"/>
    </row>
    <row r="61" spans="2:14" ht="19.8" customHeight="1">
      <c r="B61" s="288" t="s">
        <v>165</v>
      </c>
      <c r="C61" s="289"/>
      <c r="D61" s="289"/>
      <c r="E61" s="289"/>
      <c r="F61" s="289"/>
      <c r="G61" s="289"/>
      <c r="H61" s="191"/>
      <c r="I61" s="192"/>
      <c r="J61" s="193"/>
      <c r="K61" s="5"/>
      <c r="L61" s="5"/>
      <c r="M61" s="5"/>
      <c r="N61" s="5"/>
    </row>
    <row r="62" spans="2:14" ht="28.2">
      <c r="B62" s="194"/>
      <c r="C62" s="195" t="s">
        <v>147</v>
      </c>
      <c r="D62" s="196" t="s">
        <v>154</v>
      </c>
      <c r="E62" s="197" t="s">
        <v>155</v>
      </c>
      <c r="F62" s="196" t="s">
        <v>157</v>
      </c>
      <c r="G62" s="198" t="s">
        <v>156</v>
      </c>
      <c r="H62" s="191"/>
      <c r="I62" s="192"/>
      <c r="J62" s="193"/>
      <c r="K62" s="5"/>
      <c r="L62" s="5"/>
      <c r="M62" s="5"/>
      <c r="N62" s="5"/>
    </row>
    <row r="63" spans="2:14" ht="14.4">
      <c r="B63" s="199"/>
      <c r="C63" s="200">
        <v>1</v>
      </c>
      <c r="D63" s="201" t="s">
        <v>79</v>
      </c>
      <c r="E63" s="231">
        <v>30</v>
      </c>
      <c r="F63" s="107">
        <v>1</v>
      </c>
      <c r="G63" s="139">
        <f>IF(E63&gt;0,E63,0)</f>
        <v>30</v>
      </c>
      <c r="H63" s="176"/>
      <c r="I63" s="192"/>
      <c r="J63" s="193"/>
      <c r="K63" s="5"/>
      <c r="L63" s="5"/>
      <c r="M63" s="5"/>
      <c r="N63" s="5"/>
    </row>
    <row r="64" spans="2:14" ht="14.25" customHeight="1">
      <c r="B64" s="199"/>
      <c r="C64" s="200">
        <v>2</v>
      </c>
      <c r="D64" s="201" t="s">
        <v>80</v>
      </c>
      <c r="E64" s="231">
        <v>30</v>
      </c>
      <c r="F64" s="107">
        <v>1</v>
      </c>
      <c r="G64" s="139">
        <f t="shared" ref="G64:G65" si="12">IF(E64&gt;0,E64,0)</f>
        <v>30</v>
      </c>
      <c r="H64" s="176"/>
      <c r="I64" s="192"/>
      <c r="J64" s="193"/>
      <c r="K64" s="5"/>
      <c r="L64" s="5"/>
      <c r="M64" s="5"/>
      <c r="N64" s="5"/>
    </row>
    <row r="65" spans="2:28" ht="15.75" customHeight="1" thickBot="1">
      <c r="B65" s="199"/>
      <c r="C65" s="202">
        <v>3</v>
      </c>
      <c r="D65" s="153" t="s">
        <v>81</v>
      </c>
      <c r="E65" s="232"/>
      <c r="F65" s="112">
        <v>0</v>
      </c>
      <c r="G65" s="139">
        <f t="shared" si="12"/>
        <v>0</v>
      </c>
      <c r="H65" s="176"/>
      <c r="I65" s="192"/>
      <c r="J65" s="193"/>
      <c r="K65" s="28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2:28" ht="17.399999999999999" customHeight="1" thickBot="1">
      <c r="B66" s="285" t="s">
        <v>153</v>
      </c>
      <c r="C66" s="286"/>
      <c r="D66" s="286"/>
      <c r="E66" s="286"/>
      <c r="F66" s="287"/>
      <c r="G66" s="203">
        <f>SUM(G63:G65)</f>
        <v>60</v>
      </c>
      <c r="H66" s="204"/>
      <c r="I66" s="192"/>
      <c r="J66" s="193"/>
      <c r="K66" s="5"/>
      <c r="L66" s="5"/>
      <c r="M66" s="5"/>
      <c r="N66" s="5"/>
    </row>
    <row r="67" spans="2:28" ht="15.75" customHeight="1" thickBot="1">
      <c r="B67" s="205"/>
      <c r="C67" s="206"/>
      <c r="D67" s="207"/>
      <c r="E67" s="207"/>
      <c r="F67" s="207"/>
      <c r="G67" s="208"/>
      <c r="H67" s="208"/>
      <c r="I67" s="209"/>
      <c r="J67" s="210"/>
      <c r="K67" s="5"/>
      <c r="L67" s="5"/>
      <c r="M67" s="5"/>
      <c r="N67" s="5"/>
    </row>
    <row r="68" spans="2:28" ht="18.600000000000001" customHeight="1">
      <c r="B68" s="256" t="s">
        <v>164</v>
      </c>
      <c r="C68" s="257"/>
      <c r="D68" s="257"/>
      <c r="E68" s="257"/>
      <c r="F68" s="257"/>
      <c r="G68" s="257"/>
      <c r="H68" s="257"/>
      <c r="I68" s="257"/>
      <c r="J68" s="257"/>
      <c r="K68" s="5"/>
      <c r="L68" s="5"/>
      <c r="M68" s="5"/>
      <c r="N68" s="5"/>
    </row>
    <row r="69" spans="2:28" ht="28.8" thickBot="1">
      <c r="B69" s="211"/>
      <c r="C69" s="212" t="s">
        <v>147</v>
      </c>
      <c r="D69" s="213" t="s">
        <v>154</v>
      </c>
      <c r="E69" s="124" t="s">
        <v>82</v>
      </c>
      <c r="F69" s="126" t="s">
        <v>24</v>
      </c>
      <c r="G69" s="126" t="s">
        <v>83</v>
      </c>
      <c r="H69" s="126" t="s">
        <v>20</v>
      </c>
      <c r="I69" s="214" t="s">
        <v>84</v>
      </c>
      <c r="J69" s="215" t="s">
        <v>22</v>
      </c>
      <c r="K69" s="5"/>
      <c r="L69" s="5"/>
      <c r="M69" s="5"/>
      <c r="N69" s="5"/>
    </row>
    <row r="70" spans="2:28" ht="15.75" customHeight="1" thickBot="1">
      <c r="B70" s="216"/>
      <c r="C70" s="217">
        <v>1</v>
      </c>
      <c r="D70" s="218" t="s">
        <v>85</v>
      </c>
      <c r="E70" s="218"/>
      <c r="F70" s="233">
        <f>SUM('Estimativa Valor Proj Insta (2'!F139:F144)</f>
        <v>0</v>
      </c>
      <c r="G70" s="234">
        <f>IF($G$66&gt;0,80+$G$66,50)</f>
        <v>140</v>
      </c>
      <c r="H70" s="219">
        <f>SUM(H71:H73)</f>
        <v>840</v>
      </c>
      <c r="I70" s="238">
        <f>H70*0.16</f>
        <v>134.4</v>
      </c>
      <c r="J70" s="220">
        <f>H70+I70</f>
        <v>974.4</v>
      </c>
      <c r="K70" s="5"/>
      <c r="L70" s="5"/>
      <c r="M70" s="5"/>
      <c r="N70" s="5"/>
    </row>
    <row r="71" spans="2:28" ht="15.75" customHeight="1">
      <c r="B71" s="221"/>
      <c r="C71" s="200" t="s">
        <v>86</v>
      </c>
      <c r="D71" s="201" t="s">
        <v>87</v>
      </c>
      <c r="E71" s="201"/>
      <c r="F71" s="107">
        <v>6</v>
      </c>
      <c r="G71" s="235">
        <f>G70</f>
        <v>140</v>
      </c>
      <c r="H71" s="138">
        <f>G71*F71</f>
        <v>840</v>
      </c>
      <c r="I71" s="138">
        <f>H71*0.16</f>
        <v>134.4</v>
      </c>
      <c r="J71" s="148">
        <f>SUM(H71:I71)</f>
        <v>974.4</v>
      </c>
      <c r="K71" s="5"/>
      <c r="L71" s="5"/>
      <c r="M71" s="5"/>
      <c r="N71" s="5"/>
    </row>
    <row r="72" spans="2:28" ht="15.75" customHeight="1">
      <c r="B72" s="221"/>
      <c r="C72" s="200" t="s">
        <v>88</v>
      </c>
      <c r="D72" s="201" t="s">
        <v>89</v>
      </c>
      <c r="E72" s="201"/>
      <c r="F72" s="107"/>
      <c r="G72" s="235">
        <f>150+G66</f>
        <v>210</v>
      </c>
      <c r="H72" s="138">
        <f>G72*F72</f>
        <v>0</v>
      </c>
      <c r="I72" s="138">
        <f>H72*0.16</f>
        <v>0</v>
      </c>
      <c r="J72" s="139">
        <f>SUM(H72:I72)</f>
        <v>0</v>
      </c>
      <c r="K72" s="5"/>
      <c r="L72" s="5"/>
      <c r="M72" s="5"/>
      <c r="N72" s="5"/>
    </row>
    <row r="73" spans="2:28" ht="15.75" customHeight="1" thickBot="1">
      <c r="B73" s="222"/>
      <c r="C73" s="223" t="s">
        <v>90</v>
      </c>
      <c r="D73" s="224"/>
      <c r="E73" s="224"/>
      <c r="F73" s="236"/>
      <c r="G73" s="237">
        <f>G70</f>
        <v>140</v>
      </c>
      <c r="H73" s="225">
        <f>G73*F73</f>
        <v>0</v>
      </c>
      <c r="I73" s="225">
        <f>H73*0.05</f>
        <v>0</v>
      </c>
      <c r="J73" s="226">
        <f>SUM(H73:I73)</f>
        <v>0</v>
      </c>
      <c r="K73" s="5"/>
      <c r="L73" s="5"/>
      <c r="M73" s="5"/>
      <c r="N73" s="5"/>
    </row>
    <row r="74" spans="2:28" ht="15.75" customHeight="1">
      <c r="B74" s="227"/>
      <c r="C74" s="227"/>
      <c r="D74" s="227"/>
      <c r="E74" s="227"/>
      <c r="F74" s="227"/>
      <c r="G74" s="227"/>
      <c r="H74" s="227"/>
      <c r="I74" s="227"/>
      <c r="J74" s="227"/>
      <c r="K74" s="5"/>
      <c r="L74" s="5"/>
      <c r="M74" s="5"/>
      <c r="N74" s="5"/>
    </row>
    <row r="75" spans="2:28" ht="14.4" customHeight="1" thickBot="1">
      <c r="B75" s="227"/>
      <c r="C75" s="227"/>
      <c r="D75" s="227"/>
      <c r="E75" s="227"/>
      <c r="F75" s="227"/>
      <c r="G75" s="227"/>
      <c r="H75" s="227"/>
      <c r="I75" s="227"/>
      <c r="J75" s="227"/>
      <c r="K75" s="5"/>
      <c r="L75" s="5"/>
      <c r="M75" s="5"/>
      <c r="N75" s="5"/>
    </row>
    <row r="76" spans="2:28" ht="25.2" customHeight="1" thickBot="1">
      <c r="B76" s="263" t="s">
        <v>162</v>
      </c>
      <c r="C76" s="264"/>
      <c r="D76" s="264"/>
      <c r="E76" s="264"/>
      <c r="F76" s="264"/>
      <c r="G76" s="264"/>
      <c r="H76" s="264"/>
      <c r="I76" s="264"/>
      <c r="J76" s="265"/>
      <c r="K76" s="5"/>
      <c r="L76" s="5"/>
      <c r="M76" s="5"/>
      <c r="N76" s="5"/>
    </row>
    <row r="77" spans="2:28" ht="20.399999999999999">
      <c r="B77" s="228">
        <v>1</v>
      </c>
      <c r="C77" s="261" t="s">
        <v>117</v>
      </c>
      <c r="D77" s="261"/>
      <c r="E77" s="261"/>
      <c r="F77" s="261"/>
      <c r="G77" s="261"/>
      <c r="H77" s="262"/>
      <c r="I77" s="252">
        <f>J21</f>
        <v>4346.5200000000004</v>
      </c>
      <c r="J77" s="253"/>
      <c r="K77" s="5"/>
      <c r="L77" s="5"/>
      <c r="M77" s="5"/>
      <c r="N77" s="5"/>
    </row>
    <row r="78" spans="2:28" ht="21" thickBot="1">
      <c r="B78" s="229">
        <v>2</v>
      </c>
      <c r="C78" s="258" t="s">
        <v>118</v>
      </c>
      <c r="D78" s="259"/>
      <c r="E78" s="259"/>
      <c r="F78" s="259"/>
      <c r="G78" s="259"/>
      <c r="H78" s="260"/>
      <c r="I78" s="254">
        <f>'Estimativa Valor Proj Insta (2'!J70</f>
        <v>974.4</v>
      </c>
      <c r="J78" s="255"/>
      <c r="K78" s="5"/>
      <c r="L78" s="5"/>
      <c r="M78" s="5"/>
      <c r="N78" s="5"/>
    </row>
    <row r="79" spans="2:28" ht="31.2" thickBot="1">
      <c r="B79" s="230">
        <v>3</v>
      </c>
      <c r="C79" s="277" t="s">
        <v>121</v>
      </c>
      <c r="D79" s="278"/>
      <c r="E79" s="278"/>
      <c r="F79" s="278"/>
      <c r="G79" s="278"/>
      <c r="H79" s="279"/>
      <c r="I79" s="275">
        <f>I77+I78</f>
        <v>5320.92</v>
      </c>
      <c r="J79" s="276"/>
      <c r="K79" s="5"/>
      <c r="L79" s="5"/>
      <c r="M79" s="5"/>
      <c r="N79" s="5"/>
    </row>
    <row r="80" spans="2:28" ht="15.75" customHeight="1">
      <c r="K80" s="5"/>
      <c r="L80" s="5"/>
      <c r="M80" s="5"/>
      <c r="N80" s="5"/>
    </row>
    <row r="81" spans="2:28" ht="15.75" customHeight="1">
      <c r="B81" s="98"/>
      <c r="C81" s="98"/>
      <c r="D81" s="98"/>
      <c r="E81" s="98"/>
      <c r="F81" s="98"/>
      <c r="G81" s="98"/>
      <c r="H81" s="98"/>
      <c r="I81" s="98"/>
      <c r="J81" s="98"/>
      <c r="K81" s="5"/>
      <c r="L81" s="5"/>
      <c r="M81" s="5"/>
      <c r="N81" s="5"/>
    </row>
    <row r="82" spans="2:28" ht="15.75" hidden="1" customHeight="1">
      <c r="B82" s="98"/>
      <c r="C82" s="98"/>
      <c r="D82" s="98"/>
      <c r="E82" s="98"/>
      <c r="F82" s="98"/>
      <c r="G82" s="98"/>
      <c r="H82" s="98"/>
      <c r="I82" s="98"/>
      <c r="J82" s="98"/>
      <c r="K82" s="5"/>
      <c r="L82" s="5"/>
      <c r="M82" s="5"/>
      <c r="N82" s="5"/>
    </row>
    <row r="83" spans="2:28" ht="15.75" hidden="1" customHeight="1">
      <c r="B83" s="98"/>
      <c r="C83" s="98"/>
      <c r="D83" s="98"/>
      <c r="E83" s="98"/>
      <c r="F83" s="98"/>
      <c r="G83" s="98"/>
      <c r="H83" s="98"/>
      <c r="I83" s="98"/>
      <c r="J83" s="98"/>
      <c r="K83" s="5"/>
      <c r="L83" s="5"/>
      <c r="M83" s="5"/>
      <c r="N83" s="5"/>
    </row>
    <row r="84" spans="2:28" ht="14.25" hidden="1" customHeight="1">
      <c r="B84" s="98"/>
      <c r="C84" s="98"/>
      <c r="D84" s="98"/>
      <c r="E84" s="98"/>
      <c r="F84" s="98"/>
      <c r="G84" s="98"/>
      <c r="H84" s="98"/>
      <c r="I84" s="98"/>
      <c r="J84" s="98"/>
      <c r="K84" s="5"/>
      <c r="L84" s="5"/>
      <c r="M84" s="5"/>
      <c r="N84" s="5"/>
    </row>
    <row r="85" spans="2:28" ht="15.75" hidden="1" customHeight="1">
      <c r="B85" s="98"/>
      <c r="C85" s="98"/>
      <c r="D85" s="98"/>
      <c r="E85" s="98"/>
      <c r="F85" s="98"/>
      <c r="G85" s="98"/>
      <c r="H85" s="98"/>
      <c r="I85" s="98"/>
      <c r="J85" s="98"/>
      <c r="K85" s="5"/>
      <c r="L85" s="5"/>
      <c r="M85" s="5"/>
      <c r="N85" s="5"/>
    </row>
    <row r="86" spans="2:28" ht="15.75" hidden="1" customHeight="1">
      <c r="B86" s="98"/>
      <c r="C86" s="98"/>
      <c r="D86" s="98"/>
      <c r="E86" s="98"/>
      <c r="F86" s="98"/>
      <c r="G86" s="98"/>
      <c r="H86" s="98"/>
      <c r="I86" s="98"/>
      <c r="J86" s="98"/>
      <c r="K86" s="5"/>
      <c r="L86" s="5"/>
      <c r="M86" s="5"/>
      <c r="N86" s="5"/>
    </row>
    <row r="87" spans="2:28" ht="15.75" hidden="1" customHeight="1">
      <c r="B87" s="98"/>
      <c r="C87" s="98"/>
      <c r="D87" s="98"/>
      <c r="E87" s="98"/>
      <c r="F87" s="98"/>
      <c r="G87" s="98"/>
      <c r="H87" s="98"/>
      <c r="I87" s="98"/>
      <c r="J87" s="98"/>
      <c r="K87" s="5"/>
      <c r="L87" s="5"/>
      <c r="M87" s="5"/>
      <c r="N87" s="5"/>
    </row>
    <row r="88" spans="2:28" ht="15.75" hidden="1" customHeight="1">
      <c r="B88" s="98"/>
      <c r="C88" s="98"/>
      <c r="D88" s="98"/>
      <c r="E88" s="98"/>
      <c r="F88" s="98"/>
      <c r="G88" s="98"/>
      <c r="H88" s="98"/>
      <c r="I88" s="98"/>
      <c r="J88" s="98"/>
      <c r="K88" s="5"/>
      <c r="L88" s="5"/>
      <c r="M88" s="5"/>
      <c r="N88" s="5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ht="15.75" hidden="1" customHeight="1">
      <c r="B89" s="98"/>
      <c r="C89" s="98"/>
      <c r="D89" s="98"/>
      <c r="E89" s="98"/>
      <c r="F89" s="98"/>
      <c r="G89" s="98"/>
      <c r="H89" s="98"/>
      <c r="I89" s="98"/>
      <c r="J89" s="98"/>
      <c r="K89" s="5"/>
      <c r="L89" s="5"/>
      <c r="M89" s="5"/>
      <c r="N89" s="5"/>
    </row>
    <row r="90" spans="2:28" ht="15.75" hidden="1" customHeight="1">
      <c r="B90" s="98"/>
      <c r="C90" s="98"/>
      <c r="D90" s="98"/>
      <c r="E90" s="98"/>
      <c r="F90" s="98"/>
      <c r="G90" s="98"/>
      <c r="H90" s="98"/>
      <c r="I90" s="98"/>
      <c r="J90" s="98"/>
      <c r="K90" s="5"/>
      <c r="L90" s="5"/>
      <c r="M90" s="5"/>
      <c r="N90" s="5"/>
    </row>
    <row r="91" spans="2:28" ht="15.75" hidden="1" customHeight="1">
      <c r="B91" s="98"/>
      <c r="C91" s="98"/>
      <c r="D91" s="98"/>
      <c r="E91" s="98"/>
      <c r="F91" s="98"/>
      <c r="G91" s="98"/>
      <c r="H91" s="98"/>
      <c r="I91" s="98"/>
      <c r="J91" s="98"/>
      <c r="K91" s="5"/>
      <c r="L91" s="5"/>
      <c r="M91" s="5"/>
      <c r="N91" s="5"/>
    </row>
    <row r="92" spans="2:28" ht="15.75" hidden="1" customHeight="1">
      <c r="B92" s="98"/>
      <c r="C92" s="98"/>
      <c r="D92" s="98"/>
      <c r="E92" s="98"/>
      <c r="F92" s="98"/>
      <c r="G92" s="98"/>
      <c r="H92" s="98"/>
      <c r="I92" s="98"/>
      <c r="J92" s="98"/>
      <c r="K92" s="5"/>
      <c r="L92" s="5"/>
      <c r="M92" s="5"/>
      <c r="N92" s="5"/>
    </row>
    <row r="93" spans="2:28" ht="15.75" customHeight="1">
      <c r="B93" s="98"/>
      <c r="C93" s="98"/>
      <c r="D93" s="98"/>
      <c r="E93" s="98"/>
      <c r="F93" s="98"/>
      <c r="G93" s="98"/>
      <c r="H93" s="98"/>
      <c r="I93" s="98"/>
      <c r="J93" s="98"/>
      <c r="K93" s="5"/>
      <c r="L93" s="5"/>
      <c r="M93" s="5"/>
      <c r="N93" s="5"/>
    </row>
    <row r="94" spans="2:28" ht="15.75" hidden="1" customHeight="1">
      <c r="B94" s="98"/>
      <c r="C94" s="98"/>
      <c r="D94" s="98"/>
      <c r="E94" s="98"/>
      <c r="F94" s="98"/>
      <c r="G94" s="98"/>
      <c r="H94" s="98"/>
      <c r="I94" s="98"/>
      <c r="J94" s="98"/>
      <c r="K94" s="5"/>
      <c r="L94" s="5"/>
      <c r="M94" s="5"/>
      <c r="N94" s="5"/>
    </row>
    <row r="95" spans="2:28" ht="30" hidden="1" customHeight="1">
      <c r="B95" s="98"/>
      <c r="C95" s="98"/>
      <c r="D95" s="98"/>
      <c r="E95" s="98"/>
      <c r="F95" s="98"/>
      <c r="G95" s="98"/>
      <c r="H95" s="98"/>
      <c r="I95" s="98"/>
      <c r="J95" s="98"/>
      <c r="K95" s="5"/>
      <c r="L95" s="5"/>
      <c r="M95" s="5"/>
      <c r="N95" s="5"/>
    </row>
    <row r="96" spans="2:28" ht="14.25" hidden="1" customHeight="1">
      <c r="B96" s="98"/>
      <c r="C96" s="98"/>
      <c r="D96" s="98"/>
      <c r="E96" s="98"/>
      <c r="F96" s="98"/>
      <c r="G96" s="98"/>
      <c r="H96" s="98"/>
      <c r="I96" s="98"/>
      <c r="J96" s="98"/>
      <c r="K96" s="5"/>
      <c r="L96" s="5"/>
      <c r="M96" s="5"/>
    </row>
    <row r="97" spans="2:25" ht="15.75" hidden="1" customHeight="1">
      <c r="B97" s="98"/>
      <c r="C97" s="98"/>
      <c r="D97" s="98"/>
      <c r="E97" s="98"/>
      <c r="F97" s="98"/>
      <c r="G97" s="98"/>
      <c r="H97" s="98"/>
      <c r="I97" s="98"/>
      <c r="J97" s="98"/>
      <c r="K97" s="5"/>
      <c r="L97" s="5"/>
      <c r="M97" s="5"/>
      <c r="N97" s="5"/>
    </row>
    <row r="98" spans="2:25" ht="15.75" hidden="1" customHeight="1">
      <c r="B98" s="98"/>
      <c r="C98" s="98"/>
      <c r="D98" s="98"/>
      <c r="E98" s="98"/>
      <c r="F98" s="98"/>
      <c r="G98" s="98"/>
      <c r="H98" s="98"/>
      <c r="I98" s="98"/>
      <c r="J98" s="98"/>
      <c r="K98" s="5"/>
      <c r="L98" s="5"/>
      <c r="M98" s="5"/>
      <c r="N98" s="5"/>
    </row>
    <row r="99" spans="2:25" ht="15.75" hidden="1" customHeight="1">
      <c r="B99" s="98"/>
      <c r="C99" s="98"/>
      <c r="D99" s="98"/>
      <c r="E99" s="98"/>
      <c r="F99" s="98"/>
      <c r="G99" s="98"/>
      <c r="H99" s="98"/>
      <c r="I99" s="98"/>
      <c r="J99" s="98"/>
      <c r="K99" s="5"/>
      <c r="L99" s="5"/>
      <c r="M99" s="5"/>
      <c r="N99" s="5"/>
      <c r="Y99" s="5"/>
    </row>
    <row r="100" spans="2:25" ht="15.75" hidden="1" customHeight="1">
      <c r="B100" s="98"/>
      <c r="C100" s="98"/>
      <c r="D100" s="98"/>
      <c r="E100" s="98"/>
      <c r="F100" s="98"/>
      <c r="G100" s="98"/>
      <c r="H100" s="98"/>
      <c r="I100" s="98"/>
      <c r="J100" s="98"/>
      <c r="K100" s="5"/>
      <c r="L100" s="5"/>
      <c r="M100" s="5"/>
      <c r="N100" s="5"/>
    </row>
    <row r="101" spans="2:25" ht="15.75" hidden="1" customHeight="1">
      <c r="B101" s="98"/>
      <c r="C101" s="98"/>
      <c r="D101" s="98"/>
      <c r="E101" s="98"/>
      <c r="F101" s="98"/>
      <c r="G101" s="98"/>
      <c r="H101" s="98"/>
      <c r="I101" s="98"/>
      <c r="J101" s="98"/>
      <c r="K101" s="5"/>
      <c r="L101" s="5"/>
      <c r="M101" s="5"/>
      <c r="N101" s="5"/>
    </row>
    <row r="102" spans="2:25" ht="15.75" hidden="1" customHeight="1">
      <c r="B102" s="98"/>
      <c r="C102" s="98"/>
      <c r="D102" s="98"/>
      <c r="E102" s="98"/>
      <c r="F102" s="98"/>
      <c r="G102" s="98"/>
      <c r="H102" s="98"/>
      <c r="I102" s="98"/>
      <c r="J102" s="98"/>
      <c r="K102" s="5"/>
      <c r="L102" s="5"/>
      <c r="M102" s="5"/>
      <c r="N102" s="5"/>
    </row>
    <row r="103" spans="2:25" ht="15.75" hidden="1" customHeight="1">
      <c r="B103" s="98"/>
      <c r="C103" s="98"/>
      <c r="D103" s="98"/>
      <c r="E103" s="98"/>
      <c r="F103" s="98"/>
      <c r="G103" s="98"/>
      <c r="H103" s="98"/>
      <c r="I103" s="98"/>
      <c r="J103" s="98"/>
      <c r="K103" s="5"/>
      <c r="L103" s="5"/>
      <c r="M103" s="5"/>
      <c r="N103" s="5"/>
    </row>
    <row r="104" spans="2:25" ht="15.75" hidden="1" customHeight="1">
      <c r="B104" s="98"/>
      <c r="C104" s="98"/>
      <c r="D104" s="98"/>
      <c r="E104" s="98"/>
      <c r="F104" s="98"/>
      <c r="G104" s="98"/>
      <c r="H104" s="98"/>
      <c r="I104" s="98"/>
      <c r="J104" s="98"/>
      <c r="K104" s="5"/>
      <c r="L104" s="5"/>
      <c r="M104" s="5"/>
      <c r="N104" s="5"/>
    </row>
    <row r="105" spans="2:25" ht="15.75" hidden="1" customHeight="1">
      <c r="B105" s="98"/>
      <c r="C105" s="98"/>
      <c r="D105" s="98"/>
      <c r="E105" s="98"/>
      <c r="F105" s="98"/>
      <c r="G105" s="98"/>
      <c r="H105" s="98"/>
      <c r="I105" s="98"/>
      <c r="J105" s="98"/>
      <c r="K105" s="5"/>
      <c r="L105" s="5"/>
      <c r="M105" s="5"/>
      <c r="N105" s="5"/>
    </row>
    <row r="106" spans="2:25" ht="15.75" hidden="1" customHeight="1">
      <c r="B106" s="98"/>
      <c r="C106" s="98"/>
      <c r="D106" s="98"/>
      <c r="E106" s="98"/>
      <c r="F106" s="98"/>
      <c r="G106" s="98"/>
      <c r="H106" s="98"/>
      <c r="I106" s="98"/>
      <c r="J106" s="98"/>
      <c r="K106" s="5"/>
      <c r="L106" s="5"/>
      <c r="M106" s="5"/>
      <c r="N106" s="5"/>
    </row>
    <row r="107" spans="2:25" ht="15.75" hidden="1" customHeight="1">
      <c r="B107" s="98"/>
      <c r="C107" s="98"/>
      <c r="D107" s="98"/>
      <c r="E107" s="98"/>
      <c r="F107" s="98"/>
      <c r="G107" s="98"/>
      <c r="H107" s="98"/>
      <c r="I107" s="98"/>
      <c r="J107" s="98"/>
      <c r="K107" s="5"/>
      <c r="L107" s="5"/>
      <c r="M107" s="5"/>
      <c r="N107" s="5"/>
    </row>
    <row r="108" spans="2:25" ht="15.75" hidden="1" customHeight="1">
      <c r="B108" s="98"/>
      <c r="C108" s="98"/>
      <c r="D108" s="98"/>
      <c r="E108" s="98"/>
      <c r="F108" s="98"/>
      <c r="G108" s="98"/>
      <c r="H108" s="98"/>
      <c r="I108" s="98"/>
      <c r="J108" s="98"/>
      <c r="K108" s="5"/>
      <c r="L108" s="5"/>
      <c r="M108" s="5"/>
      <c r="N108" s="5"/>
    </row>
    <row r="109" spans="2:25" ht="15.75" hidden="1" customHeight="1">
      <c r="B109" s="98"/>
      <c r="C109" s="98"/>
      <c r="D109" s="98"/>
      <c r="E109" s="98"/>
      <c r="F109" s="98"/>
      <c r="G109" s="98"/>
      <c r="H109" s="98"/>
      <c r="I109" s="98"/>
      <c r="J109" s="98"/>
      <c r="K109" s="5"/>
      <c r="L109" s="5"/>
      <c r="M109" s="5"/>
      <c r="N109" s="5"/>
    </row>
    <row r="110" spans="2:25" ht="15.75" hidden="1" customHeight="1">
      <c r="B110" s="98"/>
      <c r="C110" s="98"/>
      <c r="D110" s="98"/>
      <c r="E110" s="98"/>
      <c r="F110" s="98"/>
      <c r="G110" s="98"/>
      <c r="H110" s="98"/>
      <c r="I110" s="98"/>
      <c r="J110" s="98"/>
      <c r="K110" s="5"/>
      <c r="L110" s="5"/>
      <c r="M110" s="5"/>
      <c r="N110" s="5"/>
    </row>
    <row r="111" spans="2:25" ht="15.75" hidden="1" customHeight="1">
      <c r="B111" s="98"/>
      <c r="C111" s="98"/>
      <c r="D111" s="98"/>
      <c r="E111" s="98"/>
      <c r="F111" s="98"/>
      <c r="G111" s="98"/>
      <c r="H111" s="98"/>
      <c r="I111" s="98"/>
      <c r="J111" s="98"/>
      <c r="K111" s="5"/>
      <c r="L111" s="5"/>
      <c r="M111" s="5"/>
      <c r="N111" s="5"/>
    </row>
    <row r="112" spans="2:25" ht="15.75" hidden="1" customHeight="1">
      <c r="B112" s="98"/>
      <c r="C112" s="98"/>
      <c r="D112" s="98"/>
      <c r="E112" s="98"/>
      <c r="F112" s="98"/>
      <c r="G112" s="98"/>
      <c r="H112" s="98"/>
      <c r="I112" s="98"/>
      <c r="J112" s="98"/>
      <c r="K112" s="5"/>
      <c r="L112" s="5"/>
      <c r="M112" s="5"/>
      <c r="N112" s="5"/>
    </row>
    <row r="113" spans="2:28" ht="15.75" hidden="1" customHeight="1">
      <c r="B113" s="98"/>
      <c r="C113" s="98"/>
      <c r="D113" s="98"/>
      <c r="E113" s="98"/>
      <c r="F113" s="98"/>
      <c r="G113" s="98"/>
      <c r="H113" s="98"/>
      <c r="I113" s="98"/>
      <c r="J113" s="98"/>
      <c r="K113" s="5"/>
      <c r="L113" s="5"/>
      <c r="M113" s="5"/>
      <c r="N113" s="5"/>
    </row>
    <row r="114" spans="2:28" ht="15.75" hidden="1" customHeight="1">
      <c r="B114" s="98"/>
      <c r="C114" s="98"/>
      <c r="D114" s="98"/>
      <c r="E114" s="98"/>
      <c r="F114" s="98"/>
      <c r="G114" s="98"/>
      <c r="H114" s="98"/>
      <c r="I114" s="98"/>
      <c r="J114" s="98"/>
      <c r="K114" s="5"/>
      <c r="L114" s="5"/>
      <c r="M114" s="5"/>
      <c r="N114" s="5"/>
    </row>
    <row r="115" spans="2:28" ht="15.75" hidden="1" customHeight="1">
      <c r="B115" s="98"/>
      <c r="C115" s="98"/>
      <c r="D115" s="98"/>
      <c r="E115" s="98"/>
      <c r="F115" s="98"/>
      <c r="G115" s="98"/>
      <c r="H115" s="98"/>
      <c r="I115" s="98"/>
      <c r="J115" s="98"/>
    </row>
    <row r="116" spans="2:28" ht="15.75" hidden="1" customHeight="1">
      <c r="B116" s="98"/>
      <c r="C116" s="98"/>
      <c r="D116" s="98"/>
      <c r="E116" s="98"/>
      <c r="F116" s="98"/>
      <c r="G116" s="98"/>
      <c r="H116" s="98"/>
      <c r="I116" s="98"/>
      <c r="J116" s="98"/>
    </row>
    <row r="117" spans="2:28" ht="15.75" hidden="1" customHeight="1">
      <c r="B117" s="98"/>
      <c r="C117" s="98"/>
      <c r="D117" s="98"/>
      <c r="E117" s="98"/>
      <c r="F117" s="98"/>
      <c r="G117" s="98"/>
      <c r="H117" s="98"/>
      <c r="I117" s="98"/>
      <c r="J117" s="98"/>
    </row>
    <row r="118" spans="2:28" ht="15.75" hidden="1" customHeight="1">
      <c r="B118" s="98"/>
      <c r="C118" s="98"/>
      <c r="D118" s="98"/>
      <c r="E118" s="98"/>
      <c r="F118" s="98"/>
      <c r="G118" s="98"/>
      <c r="H118" s="98"/>
      <c r="I118" s="98"/>
      <c r="J118" s="98"/>
    </row>
    <row r="119" spans="2:28" ht="15.75" hidden="1" customHeight="1">
      <c r="B119" s="98"/>
      <c r="C119" s="98"/>
      <c r="D119" s="98"/>
      <c r="E119" s="98"/>
      <c r="F119" s="98"/>
      <c r="G119" s="98"/>
      <c r="H119" s="98"/>
      <c r="I119" s="98"/>
      <c r="J119" s="98"/>
    </row>
    <row r="120" spans="2:28" ht="15.75" hidden="1" customHeight="1">
      <c r="B120" s="98"/>
      <c r="C120" s="98"/>
      <c r="D120" s="98"/>
      <c r="E120" s="98"/>
      <c r="F120" s="98"/>
      <c r="G120" s="98"/>
      <c r="H120" s="98"/>
      <c r="I120" s="98"/>
      <c r="J120" s="98"/>
    </row>
    <row r="121" spans="2:28" ht="15.75" hidden="1" customHeight="1">
      <c r="B121" s="98"/>
      <c r="C121" s="98"/>
      <c r="D121" s="98"/>
      <c r="E121" s="98"/>
      <c r="F121" s="98"/>
      <c r="G121" s="98"/>
      <c r="H121" s="98"/>
      <c r="I121" s="98"/>
      <c r="J121" s="98"/>
    </row>
    <row r="122" spans="2:28" ht="15.75" hidden="1" customHeight="1">
      <c r="B122" s="98"/>
      <c r="C122" s="98"/>
      <c r="D122" s="98"/>
      <c r="E122" s="98"/>
      <c r="F122" s="98"/>
      <c r="G122" s="98"/>
      <c r="H122" s="98"/>
      <c r="I122" s="98"/>
      <c r="J122" s="98"/>
    </row>
    <row r="123" spans="2:28" ht="15.75" hidden="1" customHeight="1">
      <c r="B123" s="98"/>
      <c r="C123" s="98"/>
      <c r="D123" s="98"/>
      <c r="E123" s="98"/>
      <c r="F123" s="98"/>
      <c r="G123" s="98"/>
      <c r="H123" s="98"/>
      <c r="I123" s="98"/>
      <c r="J123" s="98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2:28" ht="15.75" customHeight="1">
      <c r="B124" s="98"/>
      <c r="C124" s="98"/>
      <c r="D124" s="98"/>
      <c r="E124" s="98"/>
      <c r="F124" s="98"/>
      <c r="G124" s="98"/>
      <c r="H124" s="98"/>
      <c r="I124" s="98"/>
      <c r="J124" s="98"/>
    </row>
    <row r="125" spans="2:28" ht="15.75" customHeight="1"/>
    <row r="126" spans="2:28" ht="27" hidden="1" customHeight="1">
      <c r="C126" s="249" t="s">
        <v>103</v>
      </c>
      <c r="D126" s="250"/>
      <c r="E126" s="250"/>
      <c r="F126" s="250"/>
      <c r="G126" s="250"/>
      <c r="H126" s="250"/>
      <c r="I126" s="250"/>
      <c r="J126" s="251"/>
    </row>
    <row r="127" spans="2:28" ht="30" hidden="1" customHeight="1">
      <c r="C127" s="42" t="s">
        <v>16</v>
      </c>
      <c r="D127" s="43" t="s">
        <v>17</v>
      </c>
      <c r="E127" s="43"/>
      <c r="F127" s="44" t="s">
        <v>104</v>
      </c>
      <c r="G127" s="44" t="s">
        <v>105</v>
      </c>
      <c r="H127" s="44" t="s">
        <v>20</v>
      </c>
      <c r="I127" s="44" t="s">
        <v>106</v>
      </c>
      <c r="J127" s="45" t="s">
        <v>22</v>
      </c>
    </row>
    <row r="128" spans="2:28" ht="15.75" hidden="1" customHeight="1">
      <c r="C128" s="37">
        <v>3</v>
      </c>
      <c r="D128" s="20" t="s">
        <v>107</v>
      </c>
      <c r="E128" s="20" t="s">
        <v>24</v>
      </c>
      <c r="F128" s="21">
        <f>SUM(F132:F137)</f>
        <v>0</v>
      </c>
      <c r="G128" s="22">
        <f>IF($I$16&gt;0,1+$I$16,1)</f>
        <v>1</v>
      </c>
      <c r="H128" s="31">
        <f t="shared" ref="H128:J128" si="13">SUM(H129:H137)</f>
        <v>0</v>
      </c>
      <c r="I128" s="32">
        <f t="shared" si="13"/>
        <v>0</v>
      </c>
      <c r="J128" s="33">
        <f t="shared" si="13"/>
        <v>0</v>
      </c>
    </row>
    <row r="129" spans="3:10" ht="15.75" hidden="1" customHeight="1">
      <c r="C129" s="38" t="s">
        <v>86</v>
      </c>
      <c r="D129" s="39" t="s">
        <v>108</v>
      </c>
      <c r="E129" s="46" t="s">
        <v>109</v>
      </c>
      <c r="F129" s="40"/>
      <c r="G129" s="47">
        <f>G128</f>
        <v>1</v>
      </c>
      <c r="H129" s="41">
        <f>F129*G129</f>
        <v>0</v>
      </c>
      <c r="I129" s="41">
        <f t="shared" ref="I129:I137" si="14">H129*0.05</f>
        <v>0</v>
      </c>
      <c r="J129" s="24">
        <f t="shared" ref="J129:J131" si="15">SUM(H129:I129)</f>
        <v>0</v>
      </c>
    </row>
    <row r="130" spans="3:10" ht="15.75" hidden="1" customHeight="1">
      <c r="C130" s="12" t="s">
        <v>88</v>
      </c>
      <c r="D130" s="13" t="s">
        <v>110</v>
      </c>
      <c r="E130" s="48"/>
      <c r="F130" s="15" t="s">
        <v>109</v>
      </c>
      <c r="G130" s="49">
        <v>50</v>
      </c>
      <c r="H130" s="23">
        <f t="shared" ref="H130:H137" si="16">E130*G130</f>
        <v>0</v>
      </c>
      <c r="I130" s="23">
        <f t="shared" si="14"/>
        <v>0</v>
      </c>
      <c r="J130" s="16">
        <f t="shared" si="15"/>
        <v>0</v>
      </c>
    </row>
    <row r="131" spans="3:10" ht="15.75" hidden="1" customHeight="1">
      <c r="C131" s="12" t="s">
        <v>90</v>
      </c>
      <c r="D131" s="13" t="s">
        <v>111</v>
      </c>
      <c r="E131" s="48"/>
      <c r="F131" s="15" t="s">
        <v>109</v>
      </c>
      <c r="G131" s="49">
        <v>50</v>
      </c>
      <c r="H131" s="23">
        <f t="shared" si="16"/>
        <v>0</v>
      </c>
      <c r="I131" s="23">
        <f t="shared" si="14"/>
        <v>0</v>
      </c>
      <c r="J131" s="16">
        <f t="shared" si="15"/>
        <v>0</v>
      </c>
    </row>
    <row r="132" spans="3:10" ht="15.75" hidden="1" customHeight="1">
      <c r="C132" s="12" t="s">
        <v>91</v>
      </c>
      <c r="D132" s="13" t="s">
        <v>112</v>
      </c>
      <c r="E132" s="48"/>
      <c r="F132" s="15" t="s">
        <v>109</v>
      </c>
      <c r="G132" s="49">
        <v>12</v>
      </c>
      <c r="H132" s="23">
        <f t="shared" si="16"/>
        <v>0</v>
      </c>
      <c r="I132" s="23">
        <f t="shared" si="14"/>
        <v>0</v>
      </c>
      <c r="J132" s="16">
        <f t="shared" ref="J132:J136" si="17">SUM(H132)</f>
        <v>0</v>
      </c>
    </row>
    <row r="133" spans="3:10" ht="15.75" hidden="1" customHeight="1">
      <c r="C133" s="12" t="s">
        <v>95</v>
      </c>
      <c r="D133" s="50" t="s">
        <v>113</v>
      </c>
      <c r="E133" s="48"/>
      <c r="F133" s="15"/>
      <c r="G133" s="49">
        <v>12</v>
      </c>
      <c r="H133" s="23">
        <f t="shared" si="16"/>
        <v>0</v>
      </c>
      <c r="I133" s="23">
        <f t="shared" si="14"/>
        <v>0</v>
      </c>
      <c r="J133" s="16">
        <f t="shared" si="17"/>
        <v>0</v>
      </c>
    </row>
    <row r="134" spans="3:10" ht="15.75" hidden="1" customHeight="1">
      <c r="C134" s="12" t="s">
        <v>96</v>
      </c>
      <c r="D134" s="50" t="s">
        <v>114</v>
      </c>
      <c r="E134" s="48"/>
      <c r="F134" s="15"/>
      <c r="G134" s="49">
        <v>12</v>
      </c>
      <c r="H134" s="23">
        <f t="shared" si="16"/>
        <v>0</v>
      </c>
      <c r="I134" s="23">
        <f t="shared" si="14"/>
        <v>0</v>
      </c>
      <c r="J134" s="16">
        <f t="shared" si="17"/>
        <v>0</v>
      </c>
    </row>
    <row r="135" spans="3:10" ht="15.75" hidden="1" customHeight="1">
      <c r="C135" s="12" t="s">
        <v>97</v>
      </c>
      <c r="D135" s="50" t="s">
        <v>115</v>
      </c>
      <c r="E135" s="48"/>
      <c r="F135" s="15"/>
      <c r="G135" s="49">
        <v>12</v>
      </c>
      <c r="H135" s="23">
        <f t="shared" si="16"/>
        <v>0</v>
      </c>
      <c r="I135" s="23">
        <f t="shared" si="14"/>
        <v>0</v>
      </c>
      <c r="J135" s="16">
        <f t="shared" si="17"/>
        <v>0</v>
      </c>
    </row>
    <row r="136" spans="3:10" ht="15.75" hidden="1" customHeight="1">
      <c r="C136" s="12" t="s">
        <v>98</v>
      </c>
      <c r="D136" s="50" t="s">
        <v>116</v>
      </c>
      <c r="E136" s="48"/>
      <c r="F136" s="15"/>
      <c r="G136" s="49">
        <v>12</v>
      </c>
      <c r="H136" s="23">
        <f t="shared" si="16"/>
        <v>0</v>
      </c>
      <c r="I136" s="23">
        <f t="shared" si="14"/>
        <v>0</v>
      </c>
      <c r="J136" s="16">
        <f t="shared" si="17"/>
        <v>0</v>
      </c>
    </row>
    <row r="137" spans="3:10" ht="15.75" hidden="1" customHeight="1">
      <c r="C137" s="34" t="s">
        <v>99</v>
      </c>
      <c r="D137" s="51" t="s">
        <v>76</v>
      </c>
      <c r="E137" s="52"/>
      <c r="F137" s="25"/>
      <c r="G137" s="26">
        <v>50</v>
      </c>
      <c r="H137" s="26">
        <f t="shared" si="16"/>
        <v>0</v>
      </c>
      <c r="I137" s="26">
        <f t="shared" si="14"/>
        <v>0</v>
      </c>
      <c r="J137" s="27">
        <f>SUM(H137:I137)</f>
        <v>0</v>
      </c>
    </row>
    <row r="138" spans="3:10" ht="15.75" customHeight="1"/>
    <row r="139" spans="3:10" ht="15.75" customHeight="1"/>
    <row r="140" spans="3:10" ht="15.75" customHeight="1"/>
    <row r="141" spans="3:10" ht="15.75" customHeight="1"/>
    <row r="142" spans="3:10" ht="15.75" customHeight="1"/>
    <row r="143" spans="3:10" ht="22.8" customHeight="1"/>
    <row r="144" spans="3:1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algorithmName="SHA-512" hashValue="pRYP3VmJKW2Bn05CZkOeh/C4nke9LLwGQUl6UwUdq20NunrIZvcGXYL587RSzu+jdh3bU0aA0EOpbqDmTcZDgA==" saltValue="PxYOtoU0evcgTXlzT5pUaA==" spinCount="100000" sheet="1" objects="1" scenarios="1"/>
  <mergeCells count="34">
    <mergeCell ref="D3:E3"/>
    <mergeCell ref="D4:E4"/>
    <mergeCell ref="G4:H4"/>
    <mergeCell ref="B3:C3"/>
    <mergeCell ref="B4:C4"/>
    <mergeCell ref="D1:J1"/>
    <mergeCell ref="B1:C1"/>
    <mergeCell ref="B66:F66"/>
    <mergeCell ref="B61:G61"/>
    <mergeCell ref="B54:B55"/>
    <mergeCell ref="B59:J59"/>
    <mergeCell ref="B8:F8"/>
    <mergeCell ref="H9:J9"/>
    <mergeCell ref="D11:F11"/>
    <mergeCell ref="B11:B16"/>
    <mergeCell ref="B9:G9"/>
    <mergeCell ref="B17:F17"/>
    <mergeCell ref="B38:B42"/>
    <mergeCell ref="B34:B37"/>
    <mergeCell ref="B29:B33"/>
    <mergeCell ref="B19:J19"/>
    <mergeCell ref="B20:C20"/>
    <mergeCell ref="B7:J7"/>
    <mergeCell ref="B43:B53"/>
    <mergeCell ref="B22:B28"/>
    <mergeCell ref="I79:J79"/>
    <mergeCell ref="C79:H79"/>
    <mergeCell ref="C126:J126"/>
    <mergeCell ref="I77:J77"/>
    <mergeCell ref="I78:J78"/>
    <mergeCell ref="B68:J68"/>
    <mergeCell ref="C78:H78"/>
    <mergeCell ref="C77:H77"/>
    <mergeCell ref="B76:J76"/>
  </mergeCells>
  <phoneticPr fontId="13" type="noConversion"/>
  <pageMargins left="0.23622047244094491" right="0.23622047244094491" top="1.5354330708661419" bottom="0.39370078740157483" header="0" footer="0"/>
  <pageSetup paperSize="9" fitToHeight="0" orientation="portrait" r:id="rId1"/>
  <headerFooter>
    <oddFooter>&amp;L03+036Rua Guardiato M. de Souza, 1002, Dermat Barra do Garças - MT&amp;R6792C5klaudyoarq@gmail.com +55 66 9 9212-2226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opLeftCell="A11" zoomScale="70" zoomScaleNormal="70" workbookViewId="0">
      <selection activeCell="D42" sqref="D42"/>
    </sheetView>
  </sheetViews>
  <sheetFormatPr defaultColWidth="14.44140625" defaultRowHeight="15" customHeight="1"/>
  <cols>
    <col min="1" max="1" width="8.6640625" customWidth="1"/>
    <col min="2" max="2" width="37.6640625" customWidth="1"/>
    <col min="3" max="3" width="24" customWidth="1"/>
    <col min="4" max="4" width="19.5546875" customWidth="1"/>
    <col min="5" max="5" width="18" customWidth="1"/>
    <col min="6" max="6" width="16.5546875" customWidth="1"/>
    <col min="7" max="7" width="18.5546875" customWidth="1"/>
    <col min="8" max="8" width="14.88671875" customWidth="1"/>
    <col min="9" max="9" width="13.33203125" hidden="1" customWidth="1"/>
    <col min="10" max="10" width="13.44140625" hidden="1" customWidth="1"/>
    <col min="11" max="12" width="13.44140625" customWidth="1"/>
    <col min="13" max="26" width="8.6640625" customWidth="1"/>
  </cols>
  <sheetData>
    <row r="1" spans="1:26" ht="30" customHeight="1">
      <c r="A1" s="327" t="s">
        <v>0</v>
      </c>
      <c r="B1" s="328"/>
      <c r="C1" s="328"/>
      <c r="D1" s="328"/>
      <c r="E1" s="329"/>
      <c r="F1" s="8"/>
      <c r="G1" s="56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57" t="s">
        <v>1</v>
      </c>
      <c r="B2" s="20" t="s">
        <v>2</v>
      </c>
      <c r="C2" s="58" t="s">
        <v>3</v>
      </c>
      <c r="D2" s="21" t="s">
        <v>78</v>
      </c>
      <c r="E2" s="59" t="s">
        <v>4</v>
      </c>
      <c r="F2" s="3"/>
      <c r="G2" s="56"/>
      <c r="H2" s="4"/>
      <c r="I2" s="4"/>
      <c r="J2" s="5"/>
      <c r="K2" s="330"/>
      <c r="L2" s="3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60">
        <v>2</v>
      </c>
      <c r="B3" s="332" t="s">
        <v>5</v>
      </c>
      <c r="C3" s="329"/>
      <c r="D3" s="15"/>
      <c r="E3" s="14"/>
      <c r="G3" s="36"/>
      <c r="H3" s="9"/>
      <c r="I3" s="5"/>
      <c r="J3" s="6"/>
      <c r="K3" s="5"/>
      <c r="L3" s="6"/>
    </row>
    <row r="4" spans="1:26" ht="14.4">
      <c r="A4" s="60" t="s">
        <v>6</v>
      </c>
      <c r="B4" s="13" t="s">
        <v>9</v>
      </c>
      <c r="C4" s="248">
        <v>1</v>
      </c>
      <c r="D4" s="107"/>
      <c r="E4" s="14">
        <f t="shared" ref="E4:E8" si="0">IF(D4&gt;0,C4,0)</f>
        <v>0</v>
      </c>
      <c r="G4" s="36"/>
      <c r="H4" s="9"/>
      <c r="I4" s="5"/>
      <c r="J4" s="6"/>
      <c r="K4" s="5"/>
      <c r="L4" s="6"/>
    </row>
    <row r="5" spans="1:26" ht="14.4">
      <c r="A5" s="60" t="s">
        <v>7</v>
      </c>
      <c r="B5" s="13" t="s">
        <v>11</v>
      </c>
      <c r="C5" s="248">
        <v>2</v>
      </c>
      <c r="D5" s="107"/>
      <c r="E5" s="14">
        <f t="shared" si="0"/>
        <v>0</v>
      </c>
      <c r="G5" s="36"/>
      <c r="H5" s="9"/>
      <c r="I5" s="5"/>
      <c r="J5" s="6"/>
      <c r="K5" s="5"/>
      <c r="L5" s="6"/>
    </row>
    <row r="6" spans="1:26" ht="14.4">
      <c r="A6" s="60" t="s">
        <v>8</v>
      </c>
      <c r="B6" s="13" t="s">
        <v>13</v>
      </c>
      <c r="C6" s="248">
        <v>4</v>
      </c>
      <c r="D6" s="107">
        <v>1</v>
      </c>
      <c r="E6" s="14">
        <f t="shared" si="0"/>
        <v>4</v>
      </c>
      <c r="G6" s="36"/>
      <c r="H6" s="9"/>
      <c r="I6" s="5"/>
      <c r="J6" s="6"/>
      <c r="K6" s="5"/>
      <c r="L6" s="6"/>
    </row>
    <row r="7" spans="1:26" ht="14.4">
      <c r="A7" s="60" t="s">
        <v>10</v>
      </c>
      <c r="B7" s="245" t="s">
        <v>159</v>
      </c>
      <c r="C7" s="248">
        <v>6</v>
      </c>
      <c r="D7" s="107"/>
      <c r="E7" s="14">
        <f t="shared" si="0"/>
        <v>0</v>
      </c>
      <c r="G7" s="36"/>
      <c r="H7" s="9"/>
      <c r="I7" s="5"/>
      <c r="J7" s="6"/>
      <c r="K7" s="5"/>
      <c r="L7" s="6"/>
    </row>
    <row r="8" spans="1:26" ht="14.4">
      <c r="A8" s="60" t="s">
        <v>12</v>
      </c>
      <c r="B8" s="245" t="s">
        <v>160</v>
      </c>
      <c r="C8" s="248">
        <v>8</v>
      </c>
      <c r="D8" s="107">
        <v>0</v>
      </c>
      <c r="E8" s="14">
        <f t="shared" si="0"/>
        <v>0</v>
      </c>
      <c r="G8" s="36"/>
      <c r="H8" s="9"/>
      <c r="I8" s="5"/>
      <c r="J8" s="6"/>
      <c r="K8" s="5"/>
      <c r="L8" s="6"/>
    </row>
    <row r="9" spans="1:26" ht="14.4">
      <c r="A9" s="61" t="s">
        <v>14</v>
      </c>
      <c r="B9" s="62"/>
      <c r="C9" s="62"/>
      <c r="D9" s="62"/>
      <c r="E9" s="63">
        <f>SUM(E3:E8)</f>
        <v>4</v>
      </c>
      <c r="G9" s="35"/>
      <c r="H9" s="9"/>
      <c r="I9" s="5"/>
      <c r="J9" s="6"/>
      <c r="K9" s="5"/>
      <c r="L9" s="6"/>
    </row>
    <row r="10" spans="1:26" ht="14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6" ht="14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26" ht="17.399999999999999">
      <c r="A12" s="333" t="s">
        <v>122</v>
      </c>
      <c r="B12" s="334"/>
      <c r="C12" s="334"/>
      <c r="D12" s="334"/>
      <c r="E12" s="334"/>
      <c r="F12" s="334"/>
      <c r="G12" s="334"/>
      <c r="H12" s="335"/>
      <c r="I12" s="11"/>
      <c r="J12" s="5"/>
      <c r="K12" s="1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customHeight="1">
      <c r="A13" s="64" t="s">
        <v>123</v>
      </c>
      <c r="B13" s="65" t="s">
        <v>124</v>
      </c>
      <c r="C13" s="65"/>
      <c r="D13" s="66" t="s">
        <v>125</v>
      </c>
      <c r="E13" s="336" t="s">
        <v>126</v>
      </c>
      <c r="F13" s="337"/>
      <c r="G13" s="337"/>
      <c r="H13" s="326"/>
      <c r="I13" s="5"/>
      <c r="J13" s="17"/>
      <c r="K13" s="5"/>
      <c r="L13" s="5"/>
    </row>
    <row r="14" spans="1:26" ht="63" customHeight="1">
      <c r="A14" s="18" t="s">
        <v>16</v>
      </c>
      <c r="B14" s="18" t="s">
        <v>17</v>
      </c>
      <c r="C14" s="18"/>
      <c r="D14" s="19" t="s">
        <v>18</v>
      </c>
      <c r="E14" s="19" t="s">
        <v>19</v>
      </c>
      <c r="F14" s="19" t="s">
        <v>20</v>
      </c>
      <c r="G14" s="244" t="s">
        <v>179</v>
      </c>
      <c r="H14" s="67" t="s">
        <v>22</v>
      </c>
      <c r="I14" s="5"/>
      <c r="J14" s="17"/>
      <c r="K14" s="5"/>
      <c r="L14" s="5"/>
    </row>
    <row r="15" spans="1:26" ht="15" customHeight="1">
      <c r="A15" s="37">
        <v>1</v>
      </c>
      <c r="B15" s="20" t="s">
        <v>23</v>
      </c>
      <c r="C15" s="246" t="s">
        <v>24</v>
      </c>
      <c r="D15" s="233">
        <f>SUM(D16:D42)</f>
        <v>189</v>
      </c>
      <c r="E15" s="22">
        <f>IF($E$9&gt;0,10+$E$9,10)</f>
        <v>14</v>
      </c>
      <c r="F15" s="22">
        <f>(E15*D15)</f>
        <v>2646</v>
      </c>
      <c r="G15" s="234">
        <f>F15*0.16</f>
        <v>423.36</v>
      </c>
      <c r="H15" s="22">
        <f>G15+F15+H39+H42+H40+H41</f>
        <v>4529.3200000000006</v>
      </c>
      <c r="I15" s="4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60" t="s">
        <v>86</v>
      </c>
      <c r="B16" s="13" t="s">
        <v>57</v>
      </c>
      <c r="C16" s="247">
        <v>1</v>
      </c>
      <c r="D16" s="15">
        <f>C16*3</f>
        <v>3</v>
      </c>
      <c r="E16" s="14">
        <f>E15</f>
        <v>14</v>
      </c>
      <c r="F16" s="23">
        <f t="shared" ref="F16:F38" si="1">E16*D16</f>
        <v>42</v>
      </c>
      <c r="G16" s="23">
        <f>F16*0.16</f>
        <v>6.72</v>
      </c>
      <c r="H16" s="14">
        <f t="shared" ref="H16:H42" si="2">SUM(F16:G16)</f>
        <v>48.72</v>
      </c>
      <c r="I16" s="5"/>
      <c r="J16" s="5"/>
      <c r="K16" s="5"/>
      <c r="L16" s="5"/>
    </row>
    <row r="17" spans="1:12" ht="14.4">
      <c r="A17" s="60" t="s">
        <v>88</v>
      </c>
      <c r="B17" s="13" t="s">
        <v>127</v>
      </c>
      <c r="C17" s="247">
        <v>1</v>
      </c>
      <c r="D17" s="15">
        <f>C17*2</f>
        <v>2</v>
      </c>
      <c r="E17" s="14">
        <f>E15</f>
        <v>14</v>
      </c>
      <c r="F17" s="23">
        <f t="shared" si="1"/>
        <v>28</v>
      </c>
      <c r="G17" s="23">
        <f t="shared" ref="G17:G41" si="3">F17*0.16</f>
        <v>4.4800000000000004</v>
      </c>
      <c r="H17" s="14">
        <f t="shared" si="2"/>
        <v>32.480000000000004</v>
      </c>
      <c r="I17" s="5"/>
      <c r="J17" s="5"/>
      <c r="K17" s="5"/>
      <c r="L17" s="5"/>
    </row>
    <row r="18" spans="1:12" ht="14.4">
      <c r="A18" s="60" t="s">
        <v>90</v>
      </c>
      <c r="B18" s="13" t="s">
        <v>43</v>
      </c>
      <c r="C18" s="247">
        <v>1</v>
      </c>
      <c r="D18" s="15">
        <f>C18*5</f>
        <v>5</v>
      </c>
      <c r="E18" s="14">
        <f>E15</f>
        <v>14</v>
      </c>
      <c r="F18" s="23">
        <f t="shared" si="1"/>
        <v>70</v>
      </c>
      <c r="G18" s="23">
        <f t="shared" si="3"/>
        <v>11.200000000000001</v>
      </c>
      <c r="H18" s="14">
        <f t="shared" si="2"/>
        <v>81.2</v>
      </c>
      <c r="I18" s="5"/>
      <c r="J18" s="5"/>
      <c r="K18" s="5"/>
      <c r="L18" s="5"/>
    </row>
    <row r="19" spans="1:12" ht="14.4">
      <c r="A19" s="60" t="s">
        <v>91</v>
      </c>
      <c r="B19" s="13" t="s">
        <v>34</v>
      </c>
      <c r="C19" s="247">
        <v>5</v>
      </c>
      <c r="D19" s="15">
        <f>C19*6</f>
        <v>30</v>
      </c>
      <c r="E19" s="14">
        <f>E15</f>
        <v>14</v>
      </c>
      <c r="F19" s="23">
        <f t="shared" si="1"/>
        <v>420</v>
      </c>
      <c r="G19" s="23">
        <f t="shared" si="3"/>
        <v>67.2</v>
      </c>
      <c r="H19" s="14">
        <f t="shared" si="2"/>
        <v>487.2</v>
      </c>
      <c r="I19" s="5"/>
      <c r="J19" s="5"/>
      <c r="K19" s="5"/>
      <c r="L19" s="5"/>
    </row>
    <row r="20" spans="1:12" ht="15.75" customHeight="1">
      <c r="A20" s="60" t="s">
        <v>95</v>
      </c>
      <c r="B20" s="13" t="s">
        <v>38</v>
      </c>
      <c r="C20" s="247">
        <v>1</v>
      </c>
      <c r="D20" s="15">
        <f>C20*15</f>
        <v>15</v>
      </c>
      <c r="E20" s="14">
        <f>E15</f>
        <v>14</v>
      </c>
      <c r="F20" s="23">
        <f t="shared" si="1"/>
        <v>210</v>
      </c>
      <c r="G20" s="23">
        <f t="shared" si="3"/>
        <v>33.6</v>
      </c>
      <c r="H20" s="14">
        <f t="shared" si="2"/>
        <v>243.6</v>
      </c>
      <c r="I20" s="5"/>
      <c r="J20" s="5"/>
      <c r="K20" s="5"/>
      <c r="L20" s="5"/>
    </row>
    <row r="21" spans="1:12" ht="15.75" customHeight="1">
      <c r="A21" s="60" t="s">
        <v>96</v>
      </c>
      <c r="B21" s="13" t="s">
        <v>40</v>
      </c>
      <c r="C21" s="247">
        <v>1</v>
      </c>
      <c r="D21" s="15">
        <f>C21*7</f>
        <v>7</v>
      </c>
      <c r="E21" s="14">
        <f>E15</f>
        <v>14</v>
      </c>
      <c r="F21" s="23">
        <f t="shared" si="1"/>
        <v>98</v>
      </c>
      <c r="G21" s="23">
        <f t="shared" si="3"/>
        <v>15.68</v>
      </c>
      <c r="H21" s="14">
        <f t="shared" si="2"/>
        <v>113.68</v>
      </c>
      <c r="I21" s="5"/>
      <c r="J21" s="5"/>
      <c r="K21" s="5"/>
      <c r="L21" s="5"/>
    </row>
    <row r="22" spans="1:12" ht="15.75" customHeight="1">
      <c r="A22" s="60" t="s">
        <v>97</v>
      </c>
      <c r="B22" s="13" t="s">
        <v>35</v>
      </c>
      <c r="C22" s="247">
        <v>2</v>
      </c>
      <c r="D22" s="15">
        <f>C22*2</f>
        <v>4</v>
      </c>
      <c r="E22" s="14">
        <f>E15</f>
        <v>14</v>
      </c>
      <c r="F22" s="23">
        <f t="shared" si="1"/>
        <v>56</v>
      </c>
      <c r="G22" s="23">
        <f t="shared" si="3"/>
        <v>8.9600000000000009</v>
      </c>
      <c r="H22" s="14">
        <f t="shared" si="2"/>
        <v>64.960000000000008</v>
      </c>
      <c r="I22" s="5"/>
      <c r="J22" s="5"/>
      <c r="K22" s="5"/>
      <c r="L22" s="5"/>
    </row>
    <row r="23" spans="1:12" ht="15.75" customHeight="1">
      <c r="A23" s="60" t="s">
        <v>98</v>
      </c>
      <c r="B23" s="13" t="s">
        <v>33</v>
      </c>
      <c r="C23" s="247">
        <v>1</v>
      </c>
      <c r="D23" s="15">
        <f>C23*6</f>
        <v>6</v>
      </c>
      <c r="E23" s="14">
        <f>E15</f>
        <v>14</v>
      </c>
      <c r="F23" s="23">
        <f t="shared" si="1"/>
        <v>84</v>
      </c>
      <c r="G23" s="23">
        <f t="shared" si="3"/>
        <v>13.44</v>
      </c>
      <c r="H23" s="14">
        <f t="shared" si="2"/>
        <v>97.44</v>
      </c>
      <c r="I23" s="5"/>
      <c r="J23" s="5"/>
      <c r="K23" s="5"/>
      <c r="L23" s="5"/>
    </row>
    <row r="24" spans="1:12" ht="15.75" customHeight="1">
      <c r="A24" s="60" t="s">
        <v>99</v>
      </c>
      <c r="B24" s="13" t="s">
        <v>45</v>
      </c>
      <c r="C24" s="247">
        <v>3</v>
      </c>
      <c r="D24" s="15">
        <f>C24*2</f>
        <v>6</v>
      </c>
      <c r="E24" s="14">
        <f>E15</f>
        <v>14</v>
      </c>
      <c r="F24" s="23">
        <f t="shared" si="1"/>
        <v>84</v>
      </c>
      <c r="G24" s="23">
        <f t="shared" si="3"/>
        <v>13.44</v>
      </c>
      <c r="H24" s="14">
        <f t="shared" si="2"/>
        <v>97.44</v>
      </c>
      <c r="I24" s="5"/>
      <c r="J24" s="5"/>
      <c r="K24" s="5"/>
      <c r="L24" s="5"/>
    </row>
    <row r="25" spans="1:12" ht="15.75" customHeight="1">
      <c r="A25" s="60" t="s">
        <v>100</v>
      </c>
      <c r="B25" s="13" t="s">
        <v>30</v>
      </c>
      <c r="C25" s="247">
        <v>0</v>
      </c>
      <c r="D25" s="15">
        <f>C25*7</f>
        <v>0</v>
      </c>
      <c r="E25" s="14">
        <f>E31</f>
        <v>14</v>
      </c>
      <c r="F25" s="23">
        <f t="shared" si="1"/>
        <v>0</v>
      </c>
      <c r="G25" s="23">
        <f t="shared" si="3"/>
        <v>0</v>
      </c>
      <c r="H25" s="14">
        <f t="shared" si="2"/>
        <v>0</v>
      </c>
      <c r="I25" s="5"/>
      <c r="J25" s="5"/>
      <c r="K25" s="5"/>
      <c r="L25" s="5"/>
    </row>
    <row r="26" spans="1:12" ht="15.75" customHeight="1">
      <c r="A26" s="60" t="s">
        <v>101</v>
      </c>
      <c r="B26" s="13" t="s">
        <v>25</v>
      </c>
      <c r="C26" s="247">
        <v>1</v>
      </c>
      <c r="D26" s="15">
        <f>C26*12</f>
        <v>12</v>
      </c>
      <c r="E26" s="14">
        <f>E23</f>
        <v>14</v>
      </c>
      <c r="F26" s="23">
        <f t="shared" si="1"/>
        <v>168</v>
      </c>
      <c r="G26" s="23">
        <f t="shared" si="3"/>
        <v>26.88</v>
      </c>
      <c r="H26" s="14">
        <f t="shared" si="2"/>
        <v>194.88</v>
      </c>
      <c r="I26" s="5"/>
      <c r="J26" s="5"/>
      <c r="K26" s="5"/>
      <c r="L26" s="5"/>
    </row>
    <row r="27" spans="1:12" ht="15.75" customHeight="1">
      <c r="A27" s="60" t="s">
        <v>102</v>
      </c>
      <c r="B27" s="13" t="s">
        <v>53</v>
      </c>
      <c r="C27" s="247">
        <v>1</v>
      </c>
      <c r="D27" s="15">
        <f>C27*20</f>
        <v>20</v>
      </c>
      <c r="E27" s="14">
        <f t="shared" ref="E27:E28" si="4">E19</f>
        <v>14</v>
      </c>
      <c r="F27" s="23">
        <f t="shared" si="1"/>
        <v>280</v>
      </c>
      <c r="G27" s="23">
        <f t="shared" si="3"/>
        <v>44.800000000000004</v>
      </c>
      <c r="H27" s="14">
        <f t="shared" si="2"/>
        <v>324.8</v>
      </c>
      <c r="I27" s="5"/>
      <c r="J27" s="5"/>
      <c r="K27" s="5"/>
      <c r="L27" s="5"/>
    </row>
    <row r="28" spans="1:12" ht="15.75" customHeight="1">
      <c r="A28" s="60" t="s">
        <v>37</v>
      </c>
      <c r="B28" s="13" t="s">
        <v>55</v>
      </c>
      <c r="C28" s="247">
        <v>0</v>
      </c>
      <c r="D28" s="15">
        <f>C28*15</f>
        <v>0</v>
      </c>
      <c r="E28" s="14">
        <f t="shared" si="4"/>
        <v>14</v>
      </c>
      <c r="F28" s="23">
        <f t="shared" si="1"/>
        <v>0</v>
      </c>
      <c r="G28" s="23">
        <f t="shared" si="3"/>
        <v>0</v>
      </c>
      <c r="H28" s="14">
        <f t="shared" si="2"/>
        <v>0</v>
      </c>
      <c r="I28" s="5"/>
      <c r="J28" s="5"/>
      <c r="K28" s="5"/>
      <c r="L28" s="5"/>
    </row>
    <row r="29" spans="1:12" ht="15.75" customHeight="1">
      <c r="A29" s="60" t="s">
        <v>39</v>
      </c>
      <c r="B29" s="13" t="s">
        <v>36</v>
      </c>
      <c r="C29" s="247">
        <v>0</v>
      </c>
      <c r="D29" s="15">
        <f>C29*2</f>
        <v>0</v>
      </c>
      <c r="E29" s="14">
        <f>E15</f>
        <v>14</v>
      </c>
      <c r="F29" s="23">
        <f t="shared" si="1"/>
        <v>0</v>
      </c>
      <c r="G29" s="23">
        <f t="shared" si="3"/>
        <v>0</v>
      </c>
      <c r="H29" s="14">
        <f t="shared" si="2"/>
        <v>0</v>
      </c>
      <c r="I29" s="5"/>
      <c r="J29" s="5"/>
      <c r="K29" s="5"/>
      <c r="L29" s="5"/>
    </row>
    <row r="30" spans="1:12" ht="15.75" customHeight="1">
      <c r="A30" s="60" t="s">
        <v>42</v>
      </c>
      <c r="B30" s="13" t="s">
        <v>51</v>
      </c>
      <c r="C30" s="247">
        <v>1</v>
      </c>
      <c r="D30" s="15">
        <f>C30*7</f>
        <v>7</v>
      </c>
      <c r="E30" s="14">
        <f>E31</f>
        <v>14</v>
      </c>
      <c r="F30" s="23">
        <f t="shared" si="1"/>
        <v>98</v>
      </c>
      <c r="G30" s="23">
        <f t="shared" si="3"/>
        <v>15.68</v>
      </c>
      <c r="H30" s="14">
        <f t="shared" si="2"/>
        <v>113.68</v>
      </c>
      <c r="I30" s="5"/>
      <c r="J30" s="5"/>
      <c r="K30" s="5"/>
      <c r="L30" s="5"/>
    </row>
    <row r="31" spans="1:12" ht="15.75" customHeight="1">
      <c r="A31" s="60" t="s">
        <v>44</v>
      </c>
      <c r="B31" s="13" t="s">
        <v>31</v>
      </c>
      <c r="C31" s="247">
        <v>3</v>
      </c>
      <c r="D31" s="15">
        <f>C31*12</f>
        <v>36</v>
      </c>
      <c r="E31" s="14">
        <f>E15</f>
        <v>14</v>
      </c>
      <c r="F31" s="23">
        <f t="shared" si="1"/>
        <v>504</v>
      </c>
      <c r="G31" s="23">
        <f t="shared" si="3"/>
        <v>80.64</v>
      </c>
      <c r="H31" s="14">
        <f t="shared" si="2"/>
        <v>584.64</v>
      </c>
      <c r="I31" s="5"/>
      <c r="J31" s="5"/>
      <c r="K31" s="5"/>
      <c r="L31" s="5"/>
    </row>
    <row r="32" spans="1:12" ht="15.75" customHeight="1">
      <c r="A32" s="60" t="s">
        <v>46</v>
      </c>
      <c r="B32" s="13" t="s">
        <v>32</v>
      </c>
      <c r="C32" s="247">
        <v>0</v>
      </c>
      <c r="D32" s="15">
        <f>C32*3</f>
        <v>0</v>
      </c>
      <c r="E32" s="14">
        <f>E15</f>
        <v>14</v>
      </c>
      <c r="F32" s="23">
        <f t="shared" si="1"/>
        <v>0</v>
      </c>
      <c r="G32" s="23">
        <f t="shared" si="3"/>
        <v>0</v>
      </c>
      <c r="H32" s="14">
        <f t="shared" si="2"/>
        <v>0</v>
      </c>
      <c r="I32" s="5"/>
      <c r="J32" s="5"/>
      <c r="K32" s="5"/>
      <c r="L32" s="5"/>
    </row>
    <row r="33" spans="1:12" ht="15.75" customHeight="1">
      <c r="A33" s="60" t="s">
        <v>48</v>
      </c>
      <c r="B33" s="13" t="s">
        <v>26</v>
      </c>
      <c r="C33" s="247">
        <v>1</v>
      </c>
      <c r="D33" s="15">
        <f>C33*15</f>
        <v>15</v>
      </c>
      <c r="E33" s="14">
        <f>E15</f>
        <v>14</v>
      </c>
      <c r="F33" s="23">
        <f t="shared" si="1"/>
        <v>210</v>
      </c>
      <c r="G33" s="23">
        <f t="shared" si="3"/>
        <v>33.6</v>
      </c>
      <c r="H33" s="14">
        <f t="shared" si="2"/>
        <v>243.6</v>
      </c>
      <c r="I33" s="5"/>
      <c r="J33" s="5"/>
      <c r="K33" s="5"/>
      <c r="L33" s="5"/>
    </row>
    <row r="34" spans="1:12" ht="15.75" customHeight="1">
      <c r="A34" s="60" t="s">
        <v>50</v>
      </c>
      <c r="B34" s="13" t="s">
        <v>27</v>
      </c>
      <c r="C34" s="247">
        <v>1</v>
      </c>
      <c r="D34" s="15">
        <f>C34*8</f>
        <v>8</v>
      </c>
      <c r="E34" s="14">
        <f>E15</f>
        <v>14</v>
      </c>
      <c r="F34" s="23">
        <f t="shared" si="1"/>
        <v>112</v>
      </c>
      <c r="G34" s="23">
        <f t="shared" si="3"/>
        <v>17.920000000000002</v>
      </c>
      <c r="H34" s="14">
        <f t="shared" si="2"/>
        <v>129.92000000000002</v>
      </c>
      <c r="I34" s="5"/>
      <c r="J34" s="5"/>
      <c r="K34" s="5"/>
      <c r="L34" s="5"/>
    </row>
    <row r="35" spans="1:12" ht="15.75" customHeight="1">
      <c r="A35" s="60" t="s">
        <v>52</v>
      </c>
      <c r="B35" s="13" t="s">
        <v>49</v>
      </c>
      <c r="C35" s="247">
        <v>0</v>
      </c>
      <c r="D35" s="15">
        <f>C35*7</f>
        <v>0</v>
      </c>
      <c r="E35" s="14">
        <f t="shared" ref="E35:E38" si="5">E15</f>
        <v>14</v>
      </c>
      <c r="F35" s="23">
        <f t="shared" si="1"/>
        <v>0</v>
      </c>
      <c r="G35" s="23">
        <f t="shared" si="3"/>
        <v>0</v>
      </c>
      <c r="H35" s="14">
        <f t="shared" si="2"/>
        <v>0</v>
      </c>
      <c r="I35" s="5"/>
      <c r="J35" s="5"/>
      <c r="K35" s="5"/>
      <c r="L35" s="5"/>
    </row>
    <row r="36" spans="1:12" ht="15.75" customHeight="1">
      <c r="A36" s="60" t="s">
        <v>54</v>
      </c>
      <c r="B36" s="13" t="s">
        <v>63</v>
      </c>
      <c r="C36" s="247">
        <v>1</v>
      </c>
      <c r="D36" s="15">
        <f>C36*6</f>
        <v>6</v>
      </c>
      <c r="E36" s="14">
        <f t="shared" si="5"/>
        <v>14</v>
      </c>
      <c r="F36" s="23">
        <f t="shared" si="1"/>
        <v>84</v>
      </c>
      <c r="G36" s="23">
        <f t="shared" si="3"/>
        <v>13.44</v>
      </c>
      <c r="H36" s="14">
        <f t="shared" si="2"/>
        <v>97.44</v>
      </c>
      <c r="I36" s="5"/>
      <c r="J36" s="5"/>
      <c r="K36" s="5"/>
      <c r="L36" s="5"/>
    </row>
    <row r="37" spans="1:12" ht="15.75" customHeight="1">
      <c r="A37" s="60" t="s">
        <v>56</v>
      </c>
      <c r="B37" s="13" t="s">
        <v>65</v>
      </c>
      <c r="C37" s="247">
        <v>3</v>
      </c>
      <c r="D37" s="15">
        <f>C37*1</f>
        <v>3</v>
      </c>
      <c r="E37" s="14">
        <f t="shared" si="5"/>
        <v>14</v>
      </c>
      <c r="F37" s="23">
        <f t="shared" si="1"/>
        <v>42</v>
      </c>
      <c r="G37" s="23">
        <f t="shared" si="3"/>
        <v>6.72</v>
      </c>
      <c r="H37" s="14">
        <f t="shared" si="2"/>
        <v>48.72</v>
      </c>
      <c r="I37" s="5"/>
      <c r="J37" s="5"/>
      <c r="K37" s="5"/>
      <c r="L37" s="5"/>
    </row>
    <row r="38" spans="1:12" ht="15.75" customHeight="1">
      <c r="A38" s="60" t="s">
        <v>58</v>
      </c>
      <c r="B38" s="13" t="s">
        <v>67</v>
      </c>
      <c r="C38" s="247">
        <v>0</v>
      </c>
      <c r="D38" s="15">
        <f>C38*2</f>
        <v>0</v>
      </c>
      <c r="E38" s="14">
        <f t="shared" si="5"/>
        <v>14</v>
      </c>
      <c r="F38" s="23">
        <f t="shared" si="1"/>
        <v>0</v>
      </c>
      <c r="G38" s="23">
        <f t="shared" si="3"/>
        <v>0</v>
      </c>
      <c r="H38" s="14">
        <f t="shared" si="2"/>
        <v>0</v>
      </c>
      <c r="I38" s="5"/>
      <c r="J38" s="5"/>
      <c r="K38" s="5"/>
      <c r="L38" s="5"/>
    </row>
    <row r="39" spans="1:12" ht="15.75" customHeight="1">
      <c r="A39" s="60" t="s">
        <v>60</v>
      </c>
      <c r="B39" s="13" t="s">
        <v>69</v>
      </c>
      <c r="C39" s="247">
        <v>3</v>
      </c>
      <c r="D39" s="15" t="s">
        <v>70</v>
      </c>
      <c r="E39" s="14">
        <v>250</v>
      </c>
      <c r="F39" s="23">
        <f>C39*E39</f>
        <v>750</v>
      </c>
      <c r="G39" s="23">
        <f t="shared" si="3"/>
        <v>120</v>
      </c>
      <c r="H39" s="14">
        <f t="shared" si="2"/>
        <v>870</v>
      </c>
      <c r="I39" s="5"/>
      <c r="J39" s="5"/>
      <c r="K39" s="5"/>
      <c r="L39" s="5"/>
    </row>
    <row r="40" spans="1:12" ht="15.75" customHeight="1">
      <c r="A40" s="60" t="s">
        <v>62</v>
      </c>
      <c r="B40" s="13" t="s">
        <v>72</v>
      </c>
      <c r="C40" s="247">
        <v>1</v>
      </c>
      <c r="D40" s="15">
        <f>C40*1</f>
        <v>1</v>
      </c>
      <c r="E40" s="14">
        <f t="shared" ref="E40:E41" si="6">E20</f>
        <v>14</v>
      </c>
      <c r="F40" s="23">
        <f t="shared" ref="F40:F41" si="7">E40*D40</f>
        <v>14</v>
      </c>
      <c r="G40" s="23">
        <f t="shared" si="3"/>
        <v>2.2400000000000002</v>
      </c>
      <c r="H40" s="14">
        <f>SUM(F40:G40)</f>
        <v>16.240000000000002</v>
      </c>
      <c r="I40" s="5"/>
      <c r="J40" s="5"/>
      <c r="K40" s="5"/>
      <c r="L40" s="5"/>
    </row>
    <row r="41" spans="1:12" ht="15.75" customHeight="1">
      <c r="A41" s="60" t="s">
        <v>64</v>
      </c>
      <c r="B41" s="13" t="s">
        <v>74</v>
      </c>
      <c r="C41" s="247">
        <v>1</v>
      </c>
      <c r="D41" s="15">
        <f>C41*3</f>
        <v>3</v>
      </c>
      <c r="E41" s="14">
        <f t="shared" si="6"/>
        <v>14</v>
      </c>
      <c r="F41" s="23">
        <f t="shared" si="7"/>
        <v>42</v>
      </c>
      <c r="G41" s="23">
        <f t="shared" si="3"/>
        <v>6.72</v>
      </c>
      <c r="H41" s="14">
        <f t="shared" si="2"/>
        <v>48.72</v>
      </c>
      <c r="I41" s="5"/>
      <c r="J41" s="5"/>
      <c r="K41" s="5"/>
      <c r="L41" s="5"/>
    </row>
    <row r="42" spans="1:12" ht="15.75" customHeight="1">
      <c r="A42" s="60" t="s">
        <v>66</v>
      </c>
      <c r="B42" s="13" t="s">
        <v>76</v>
      </c>
      <c r="C42" s="247">
        <v>10</v>
      </c>
      <c r="D42" s="15" t="s">
        <v>70</v>
      </c>
      <c r="E42" s="14">
        <v>50</v>
      </c>
      <c r="F42" s="23">
        <f>C42*E42</f>
        <v>500</v>
      </c>
      <c r="G42" s="23">
        <f t="shared" ref="G42" si="8">F42*0.05</f>
        <v>25</v>
      </c>
      <c r="H42" s="14">
        <f t="shared" si="2"/>
        <v>525</v>
      </c>
      <c r="I42" s="5"/>
      <c r="J42" s="5"/>
      <c r="K42" s="5"/>
      <c r="L42" s="5"/>
    </row>
    <row r="43" spans="1:12" ht="15.75" customHeight="1">
      <c r="A43" s="68"/>
      <c r="B43" s="5"/>
      <c r="C43" s="5"/>
      <c r="D43" s="69"/>
      <c r="E43" s="10"/>
      <c r="F43" s="70"/>
      <c r="G43" s="70"/>
      <c r="H43" s="71"/>
      <c r="I43" s="5"/>
      <c r="J43" s="5"/>
      <c r="K43" s="5"/>
      <c r="L43" s="5"/>
    </row>
    <row r="44" spans="1:12" ht="15.75" customHeight="1">
      <c r="H44" s="71"/>
      <c r="I44" s="5"/>
      <c r="J44" s="5"/>
      <c r="K44" s="5"/>
      <c r="L44" s="5"/>
    </row>
    <row r="45" spans="1:12" ht="15.75" customHeight="1">
      <c r="A45" s="338"/>
      <c r="B45" s="328"/>
      <c r="C45" s="328"/>
      <c r="D45" s="329"/>
      <c r="E45" s="72"/>
      <c r="F45" s="72"/>
      <c r="H45" s="71"/>
      <c r="I45" s="5"/>
      <c r="J45" s="5"/>
      <c r="K45" s="5"/>
      <c r="L45" s="5"/>
    </row>
    <row r="46" spans="1:12" ht="15.75" customHeight="1">
      <c r="A46" s="57"/>
      <c r="B46" s="20"/>
      <c r="C46" s="58"/>
      <c r="D46" s="21"/>
      <c r="E46" s="59"/>
      <c r="F46" s="59"/>
      <c r="H46" s="71"/>
      <c r="I46" s="5"/>
      <c r="J46" s="5"/>
      <c r="K46" s="5"/>
      <c r="L46" s="5"/>
    </row>
    <row r="47" spans="1:12" ht="15.75" customHeight="1">
      <c r="A47" s="60"/>
      <c r="B47" s="13"/>
      <c r="C47" s="30"/>
      <c r="D47" s="15"/>
      <c r="E47" s="14"/>
      <c r="F47" s="14"/>
      <c r="H47" s="71"/>
      <c r="I47" s="5"/>
      <c r="J47" s="5"/>
      <c r="K47" s="5"/>
      <c r="L47" s="5"/>
    </row>
    <row r="48" spans="1:12" ht="15.75" customHeight="1">
      <c r="A48" s="60"/>
      <c r="B48" s="13"/>
      <c r="C48" s="30"/>
      <c r="D48" s="15"/>
      <c r="E48" s="14"/>
      <c r="F48" s="14"/>
      <c r="H48" s="71"/>
      <c r="I48" s="5"/>
      <c r="J48" s="5"/>
      <c r="K48" s="5"/>
      <c r="L48" s="5"/>
    </row>
    <row r="49" spans="1:26" ht="15.75" customHeight="1">
      <c r="A49" s="60"/>
      <c r="B49" s="13"/>
      <c r="C49" s="30"/>
      <c r="D49" s="15"/>
      <c r="E49" s="14"/>
      <c r="F49" s="14"/>
      <c r="H49" s="71"/>
      <c r="I49" s="5"/>
      <c r="J49" s="5"/>
      <c r="K49" s="5"/>
      <c r="L49" s="5"/>
    </row>
    <row r="50" spans="1:26" ht="15.75" customHeight="1">
      <c r="A50" s="60"/>
      <c r="B50" s="13"/>
      <c r="C50" s="30"/>
      <c r="D50" s="15"/>
      <c r="E50" s="14"/>
      <c r="F50" s="14"/>
      <c r="H50" s="71"/>
      <c r="I50" s="5"/>
      <c r="J50" s="5"/>
      <c r="K50" s="5"/>
      <c r="L50" s="5"/>
    </row>
    <row r="51" spans="1:26" ht="15.75" customHeight="1">
      <c r="A51" s="60"/>
      <c r="B51" s="13"/>
      <c r="C51" s="30"/>
      <c r="D51" s="15"/>
      <c r="E51" s="14"/>
      <c r="F51" s="14"/>
      <c r="H51" s="71"/>
      <c r="I51" s="5"/>
      <c r="J51" s="5"/>
      <c r="K51" s="5"/>
      <c r="L51" s="5"/>
    </row>
    <row r="52" spans="1:26" ht="15.75" customHeight="1">
      <c r="A52" s="60"/>
      <c r="B52" s="13"/>
      <c r="C52" s="30"/>
      <c r="D52" s="15"/>
      <c r="E52" s="14"/>
      <c r="F52" s="14"/>
      <c r="H52" s="71"/>
      <c r="I52" s="5"/>
      <c r="J52" s="5"/>
      <c r="K52" s="5"/>
      <c r="L52" s="5"/>
    </row>
    <row r="53" spans="1:26" ht="15.75" customHeight="1">
      <c r="A53" s="60"/>
      <c r="B53" s="13"/>
      <c r="C53" s="30"/>
      <c r="D53" s="15"/>
      <c r="E53" s="14"/>
      <c r="F53" s="14"/>
      <c r="H53" s="71"/>
      <c r="I53" s="5"/>
      <c r="J53" s="5"/>
      <c r="K53" s="5"/>
      <c r="L53" s="5"/>
    </row>
    <row r="54" spans="1:26" ht="15.75" customHeight="1">
      <c r="A54" s="60"/>
      <c r="B54" s="13"/>
      <c r="C54" s="14"/>
      <c r="D54" s="15"/>
      <c r="E54" s="14"/>
      <c r="F54" s="14"/>
      <c r="H54" s="71"/>
      <c r="I54" s="5"/>
      <c r="J54" s="5"/>
      <c r="K54" s="5"/>
      <c r="L54" s="5"/>
    </row>
    <row r="55" spans="1:26" ht="15.75" customHeight="1">
      <c r="A55" s="339"/>
      <c r="B55" s="328"/>
      <c r="C55" s="328"/>
      <c r="D55" s="329"/>
      <c r="E55" s="63"/>
      <c r="F55" s="63"/>
      <c r="H55" s="71"/>
      <c r="I55" s="5"/>
      <c r="J55" s="5"/>
      <c r="K55" s="5"/>
      <c r="L55" s="5"/>
    </row>
    <row r="56" spans="1:26" ht="15.75" customHeight="1">
      <c r="A56" s="73"/>
      <c r="B56" s="74"/>
      <c r="C56" s="74"/>
      <c r="D56" s="74"/>
      <c r="E56" s="75"/>
      <c r="F56" s="75"/>
      <c r="G56" s="29"/>
      <c r="H56" s="76"/>
      <c r="I56" s="28"/>
      <c r="J56" s="28"/>
      <c r="K56" s="28"/>
      <c r="L56" s="28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333"/>
      <c r="B57" s="334"/>
      <c r="C57" s="334"/>
      <c r="D57" s="334"/>
      <c r="E57" s="334"/>
      <c r="F57" s="334"/>
      <c r="G57" s="334"/>
      <c r="H57" s="335"/>
      <c r="I57" s="11"/>
      <c r="J57" s="5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8.25" customHeight="1">
      <c r="A58" s="64"/>
      <c r="B58" s="77"/>
      <c r="C58" s="77"/>
      <c r="D58" s="66"/>
      <c r="E58" s="336"/>
      <c r="F58" s="337"/>
      <c r="G58" s="337"/>
      <c r="H58" s="326"/>
      <c r="I58" s="5"/>
      <c r="J58" s="5"/>
      <c r="K58" s="5"/>
      <c r="L58" s="5"/>
    </row>
    <row r="59" spans="1:26" ht="15.75" customHeight="1">
      <c r="A59" s="18"/>
      <c r="B59" s="18"/>
      <c r="C59" s="18"/>
      <c r="D59" s="19"/>
      <c r="E59" s="19"/>
      <c r="F59" s="19"/>
      <c r="G59" s="19"/>
      <c r="H59" s="67"/>
      <c r="I59" s="5"/>
      <c r="J59" s="5"/>
      <c r="K59" s="5"/>
      <c r="L59" s="5"/>
    </row>
    <row r="60" spans="1:26" ht="15.75" customHeight="1">
      <c r="A60" s="37"/>
      <c r="B60" s="20"/>
      <c r="C60" s="20"/>
      <c r="D60" s="21"/>
      <c r="E60" s="22"/>
      <c r="F60" s="31"/>
      <c r="G60" s="31"/>
      <c r="H60" s="31"/>
      <c r="I60" s="5"/>
      <c r="J60" s="5"/>
      <c r="K60" s="5"/>
      <c r="L60" s="5"/>
    </row>
    <row r="61" spans="1:26" ht="15.75" customHeight="1">
      <c r="A61" s="60"/>
      <c r="B61" s="13"/>
      <c r="C61" s="13"/>
      <c r="D61" s="15"/>
      <c r="E61" s="23"/>
      <c r="F61" s="23"/>
      <c r="G61" s="23"/>
      <c r="H61" s="14"/>
      <c r="I61" s="5"/>
      <c r="J61" s="5"/>
      <c r="K61" s="5"/>
      <c r="L61" s="5"/>
    </row>
    <row r="62" spans="1:26" ht="15.75" customHeight="1">
      <c r="A62" s="60"/>
      <c r="B62" s="13"/>
      <c r="C62" s="13"/>
      <c r="D62" s="15"/>
      <c r="E62" s="23"/>
      <c r="F62" s="23"/>
      <c r="G62" s="23"/>
      <c r="H62" s="14"/>
      <c r="I62" s="5"/>
      <c r="J62" s="5"/>
      <c r="K62" s="5"/>
      <c r="L62" s="5"/>
    </row>
    <row r="63" spans="1:26" ht="15.75" customHeight="1">
      <c r="A63" s="60"/>
      <c r="B63" s="13"/>
      <c r="C63" s="13"/>
      <c r="D63" s="15"/>
      <c r="E63" s="23"/>
      <c r="F63" s="23"/>
      <c r="G63" s="23"/>
      <c r="H63" s="14"/>
      <c r="I63" s="5"/>
      <c r="J63" s="5"/>
      <c r="K63" s="5"/>
      <c r="L63" s="5"/>
    </row>
    <row r="64" spans="1:26" ht="15.75" customHeight="1">
      <c r="A64" s="60"/>
      <c r="B64" s="13"/>
      <c r="C64" s="13"/>
      <c r="D64" s="15"/>
      <c r="E64" s="23"/>
      <c r="F64" s="23"/>
      <c r="G64" s="23"/>
      <c r="H64" s="14"/>
      <c r="I64" s="5"/>
      <c r="J64" s="5"/>
      <c r="K64" s="5"/>
      <c r="L64" s="5"/>
    </row>
    <row r="65" spans="1:12" ht="15.75" customHeight="1">
      <c r="A65" s="60"/>
      <c r="B65" s="13"/>
      <c r="C65" s="13"/>
      <c r="D65" s="15"/>
      <c r="E65" s="23"/>
      <c r="F65" s="23"/>
      <c r="G65" s="23"/>
      <c r="H65" s="14"/>
      <c r="I65" s="5"/>
      <c r="J65" s="5"/>
      <c r="K65" s="5"/>
      <c r="L65" s="5"/>
    </row>
    <row r="66" spans="1:12" ht="15.75" customHeight="1">
      <c r="A66" s="60"/>
      <c r="B66" s="13"/>
      <c r="C66" s="13"/>
      <c r="D66" s="15"/>
      <c r="E66" s="23"/>
      <c r="F66" s="23"/>
      <c r="G66" s="23"/>
      <c r="H66" s="14"/>
      <c r="I66" s="5"/>
      <c r="J66" s="5"/>
      <c r="K66" s="5"/>
      <c r="L66" s="5"/>
    </row>
    <row r="67" spans="1:12" ht="15.75" customHeight="1">
      <c r="A67" s="60"/>
      <c r="B67" s="13"/>
      <c r="C67" s="13"/>
      <c r="D67" s="15"/>
      <c r="E67" s="23"/>
      <c r="F67" s="23"/>
      <c r="G67" s="23"/>
      <c r="H67" s="14"/>
      <c r="I67" s="5"/>
      <c r="J67" s="5"/>
      <c r="K67" s="5"/>
      <c r="L67" s="5"/>
    </row>
    <row r="68" spans="1:12" ht="15.75" customHeight="1">
      <c r="A68" s="60"/>
      <c r="B68" s="13"/>
      <c r="C68" s="13"/>
      <c r="D68" s="15"/>
      <c r="E68" s="23"/>
      <c r="F68" s="23"/>
      <c r="G68" s="23"/>
      <c r="H68" s="14"/>
      <c r="I68" s="5"/>
      <c r="J68" s="5"/>
      <c r="K68" s="5"/>
      <c r="L68" s="5"/>
    </row>
    <row r="69" spans="1:12" ht="15.75" customHeight="1">
      <c r="A69" s="60"/>
      <c r="B69" s="13"/>
      <c r="C69" s="13"/>
      <c r="D69" s="15"/>
      <c r="E69" s="23"/>
      <c r="F69" s="23"/>
      <c r="G69" s="23"/>
      <c r="H69" s="14"/>
      <c r="I69" s="5"/>
      <c r="J69" s="5"/>
      <c r="K69" s="5"/>
      <c r="L69" s="5"/>
    </row>
    <row r="70" spans="1:12" ht="15.75" customHeight="1">
      <c r="A70" s="60"/>
      <c r="B70" s="13"/>
      <c r="C70" s="13"/>
      <c r="D70" s="15"/>
      <c r="E70" s="23"/>
      <c r="F70" s="23"/>
      <c r="G70" s="23"/>
      <c r="H70" s="14"/>
      <c r="I70" s="5"/>
      <c r="J70" s="5"/>
      <c r="K70" s="5"/>
      <c r="L70" s="5"/>
    </row>
    <row r="71" spans="1:12" ht="15.75" customHeight="1">
      <c r="A71" s="60"/>
      <c r="B71" s="13"/>
      <c r="C71" s="13"/>
      <c r="D71" s="15"/>
      <c r="E71" s="23"/>
      <c r="F71" s="23"/>
      <c r="G71" s="23"/>
      <c r="H71" s="14"/>
      <c r="I71" s="5"/>
      <c r="J71" s="5"/>
      <c r="K71" s="5"/>
      <c r="L71" s="5"/>
    </row>
    <row r="72" spans="1:12" ht="15.75" customHeight="1">
      <c r="A72" s="60"/>
      <c r="B72" s="13"/>
      <c r="C72" s="13"/>
      <c r="D72" s="15"/>
      <c r="E72" s="23"/>
      <c r="F72" s="23"/>
      <c r="G72" s="23"/>
      <c r="H72" s="14"/>
      <c r="I72" s="5"/>
      <c r="J72" s="5"/>
      <c r="K72" s="5"/>
      <c r="L72" s="5"/>
    </row>
    <row r="73" spans="1:12" ht="15.75" customHeight="1">
      <c r="A73" s="60"/>
      <c r="B73" s="13"/>
      <c r="C73" s="13"/>
      <c r="D73" s="15"/>
      <c r="E73" s="23"/>
      <c r="F73" s="23"/>
      <c r="G73" s="23"/>
      <c r="H73" s="14"/>
      <c r="I73" s="5" t="s">
        <v>92</v>
      </c>
      <c r="J73" s="5" t="s">
        <v>93</v>
      </c>
      <c r="K73" s="5"/>
      <c r="L73" s="5"/>
    </row>
    <row r="74" spans="1:12" ht="15.75" customHeight="1">
      <c r="A74" s="60"/>
      <c r="B74" s="13"/>
      <c r="C74" s="13"/>
      <c r="D74" s="15"/>
      <c r="E74" s="23"/>
      <c r="F74" s="23"/>
      <c r="G74" s="23"/>
      <c r="H74" s="14"/>
      <c r="I74" s="5" t="s">
        <v>92</v>
      </c>
      <c r="J74" s="5" t="s">
        <v>94</v>
      </c>
      <c r="K74" s="5"/>
      <c r="L74" s="5"/>
    </row>
    <row r="75" spans="1:12" ht="15.75" customHeight="1">
      <c r="A75" s="60"/>
      <c r="B75" s="13"/>
      <c r="C75" s="13"/>
      <c r="D75" s="15"/>
      <c r="E75" s="23"/>
      <c r="F75" s="23"/>
      <c r="G75" s="23"/>
      <c r="H75" s="14"/>
      <c r="I75" s="5"/>
      <c r="J75" s="5"/>
      <c r="K75" s="5"/>
      <c r="L75" s="5"/>
    </row>
    <row r="76" spans="1:12" ht="15.75" customHeight="1">
      <c r="A76" s="60"/>
      <c r="B76" s="13"/>
      <c r="C76" s="13"/>
      <c r="D76" s="15"/>
      <c r="E76" s="23"/>
      <c r="F76" s="23"/>
      <c r="G76" s="23"/>
      <c r="H76" s="14"/>
      <c r="I76" s="5"/>
      <c r="J76" s="5"/>
      <c r="K76" s="5"/>
      <c r="L76" s="5"/>
    </row>
    <row r="77" spans="1:12" ht="15.75" customHeight="1">
      <c r="A77" s="60"/>
      <c r="B77" s="13"/>
      <c r="C77" s="13"/>
      <c r="D77" s="15"/>
      <c r="E77" s="23"/>
      <c r="F77" s="23"/>
      <c r="G77" s="23"/>
      <c r="H77" s="14"/>
      <c r="I77" s="5"/>
      <c r="J77" s="5"/>
      <c r="K77" s="5"/>
      <c r="L77" s="5"/>
    </row>
    <row r="78" spans="1:12" ht="15.75" customHeight="1">
      <c r="A78" s="60"/>
      <c r="B78" s="13"/>
      <c r="C78" s="13"/>
      <c r="D78" s="15"/>
      <c r="E78" s="23"/>
      <c r="F78" s="23"/>
      <c r="G78" s="23"/>
      <c r="H78" s="14"/>
      <c r="I78" s="5"/>
      <c r="J78" s="5"/>
      <c r="K78" s="5"/>
      <c r="L78" s="5"/>
    </row>
    <row r="79" spans="1:12" ht="15.75" customHeight="1">
      <c r="A79" s="60"/>
      <c r="B79" s="13"/>
      <c r="C79" s="13"/>
      <c r="D79" s="15"/>
      <c r="E79" s="23"/>
      <c r="F79" s="23"/>
      <c r="G79" s="23"/>
      <c r="H79" s="14"/>
      <c r="I79" s="5"/>
      <c r="J79" s="5"/>
      <c r="K79" s="5"/>
      <c r="L79" s="5"/>
    </row>
    <row r="80" spans="1:12" ht="15.75" customHeight="1">
      <c r="A80" s="60"/>
      <c r="B80" s="13"/>
      <c r="C80" s="13"/>
      <c r="D80" s="15"/>
      <c r="E80" s="23"/>
      <c r="F80" s="23"/>
      <c r="G80" s="23"/>
      <c r="H80" s="14"/>
      <c r="I80" s="5"/>
      <c r="J80" s="5"/>
      <c r="K80" s="5"/>
      <c r="L80" s="5"/>
    </row>
    <row r="81" spans="1:12" ht="15.75" customHeight="1">
      <c r="A81" s="60"/>
      <c r="B81" s="13"/>
      <c r="C81" s="13"/>
      <c r="D81" s="15"/>
      <c r="E81" s="23"/>
      <c r="F81" s="23"/>
      <c r="G81" s="23"/>
      <c r="H81" s="14"/>
      <c r="I81" s="5"/>
      <c r="J81" s="5"/>
      <c r="K81" s="5"/>
      <c r="L81" s="5"/>
    </row>
    <row r="82" spans="1:12" ht="15.75" customHeight="1">
      <c r="A82" s="60"/>
      <c r="B82" s="13"/>
      <c r="C82" s="13"/>
      <c r="D82" s="15"/>
      <c r="E82" s="23"/>
      <c r="F82" s="23"/>
      <c r="G82" s="23"/>
      <c r="H82" s="14"/>
      <c r="I82" s="5"/>
      <c r="J82" s="5"/>
      <c r="K82" s="5"/>
      <c r="L82" s="5"/>
    </row>
    <row r="83" spans="1:12" ht="15.75" customHeight="1">
      <c r="A83" s="60"/>
      <c r="B83" s="13"/>
      <c r="C83" s="13"/>
      <c r="D83" s="15"/>
      <c r="E83" s="23"/>
      <c r="F83" s="23"/>
      <c r="G83" s="23"/>
      <c r="H83" s="14"/>
      <c r="I83" s="5"/>
      <c r="J83" s="5"/>
      <c r="K83" s="5"/>
      <c r="L83" s="5"/>
    </row>
    <row r="84" spans="1:12" ht="15.75" customHeight="1">
      <c r="A84" s="60"/>
      <c r="B84" s="13"/>
      <c r="C84" s="13"/>
      <c r="D84" s="15"/>
      <c r="E84" s="23"/>
      <c r="F84" s="23"/>
      <c r="G84" s="23"/>
      <c r="H84" s="14"/>
      <c r="I84" s="5"/>
      <c r="J84" s="5"/>
      <c r="K84" s="5"/>
      <c r="L84" s="5"/>
    </row>
    <row r="85" spans="1:12" ht="15.75" customHeight="1">
      <c r="A85" s="60"/>
      <c r="B85" s="13"/>
      <c r="C85" s="13"/>
      <c r="D85" s="15"/>
      <c r="E85" s="23"/>
      <c r="F85" s="23"/>
      <c r="G85" s="23"/>
      <c r="H85" s="14"/>
      <c r="I85" s="5"/>
      <c r="J85" s="5"/>
      <c r="K85" s="5"/>
      <c r="L85" s="5"/>
    </row>
    <row r="86" spans="1:12" ht="15.75" customHeight="1">
      <c r="A86" s="60"/>
      <c r="B86" s="13"/>
      <c r="C86" s="13"/>
      <c r="D86" s="15"/>
      <c r="E86" s="23"/>
      <c r="F86" s="23"/>
      <c r="G86" s="23"/>
      <c r="H86" s="14"/>
      <c r="I86" s="5"/>
      <c r="J86" s="5"/>
      <c r="K86" s="5"/>
      <c r="L86" s="5"/>
    </row>
    <row r="87" spans="1:12" ht="15.75" customHeight="1">
      <c r="A87" s="60"/>
      <c r="B87" s="13"/>
      <c r="C87" s="13"/>
      <c r="D87" s="15"/>
      <c r="E87" s="23"/>
      <c r="F87" s="23"/>
      <c r="G87" s="23"/>
      <c r="H87" s="14"/>
      <c r="I87" s="5"/>
      <c r="J87" s="5"/>
      <c r="K87" s="5"/>
      <c r="L87" s="5"/>
    </row>
    <row r="88" spans="1:12" ht="38.25" customHeight="1">
      <c r="A88" s="64"/>
      <c r="B88" s="77"/>
      <c r="C88" s="77"/>
      <c r="D88" s="66"/>
      <c r="E88" s="336"/>
      <c r="F88" s="337"/>
      <c r="G88" s="337"/>
      <c r="H88" s="326"/>
      <c r="I88" s="5"/>
      <c r="J88" s="5"/>
      <c r="K88" s="5"/>
      <c r="L88" s="5"/>
    </row>
    <row r="89" spans="1:12" ht="57.75" customHeight="1">
      <c r="A89" s="18"/>
      <c r="B89" s="18"/>
      <c r="C89" s="18"/>
      <c r="D89" s="19"/>
      <c r="E89" s="19"/>
      <c r="F89" s="19"/>
      <c r="G89" s="19"/>
      <c r="H89" s="67"/>
      <c r="I89" s="5"/>
      <c r="J89" s="5"/>
      <c r="K89" s="5"/>
      <c r="L89" s="5"/>
    </row>
    <row r="90" spans="1:12" ht="15.75" customHeight="1">
      <c r="A90" s="37"/>
      <c r="B90" s="20"/>
      <c r="C90" s="20"/>
      <c r="D90" s="21"/>
      <c r="E90" s="22"/>
      <c r="F90" s="31"/>
      <c r="G90" s="31"/>
      <c r="H90" s="31"/>
      <c r="I90" s="5"/>
      <c r="J90" s="5"/>
      <c r="K90" s="5"/>
      <c r="L90" s="5"/>
    </row>
    <row r="91" spans="1:12" ht="15.75" customHeight="1">
      <c r="A91" s="60"/>
      <c r="B91" s="13"/>
      <c r="C91" s="48"/>
      <c r="D91" s="15"/>
      <c r="E91" s="49"/>
      <c r="F91" s="23"/>
      <c r="G91" s="23"/>
      <c r="H91" s="14"/>
      <c r="I91" s="5"/>
      <c r="J91" s="5"/>
      <c r="K91" s="5"/>
      <c r="L91" s="5"/>
    </row>
    <row r="92" spans="1:12" ht="15.75" customHeight="1">
      <c r="A92" s="60"/>
      <c r="B92" s="13"/>
      <c r="C92" s="48"/>
      <c r="D92" s="15"/>
      <c r="E92" s="49"/>
      <c r="F92" s="23"/>
      <c r="G92" s="23"/>
      <c r="H92" s="14"/>
      <c r="I92" s="5"/>
      <c r="J92" s="5"/>
      <c r="K92" s="5"/>
      <c r="L92" s="5"/>
    </row>
    <row r="93" spans="1:12" ht="15.75" customHeight="1">
      <c r="A93" s="60"/>
      <c r="B93" s="13"/>
      <c r="C93" s="48"/>
      <c r="D93" s="15"/>
      <c r="E93" s="49"/>
      <c r="F93" s="23"/>
      <c r="G93" s="23"/>
      <c r="H93" s="14"/>
      <c r="I93" s="5"/>
      <c r="J93" s="5"/>
      <c r="K93" s="5"/>
      <c r="L93" s="5"/>
    </row>
    <row r="94" spans="1:12" ht="15.75" customHeight="1">
      <c r="A94" s="60"/>
      <c r="B94" s="13"/>
      <c r="C94" s="48"/>
      <c r="D94" s="15"/>
      <c r="E94" s="49"/>
      <c r="F94" s="23"/>
      <c r="G94" s="23"/>
      <c r="H94" s="14"/>
      <c r="I94" s="5"/>
      <c r="J94" s="5"/>
      <c r="K94" s="5"/>
      <c r="L94" s="5"/>
    </row>
    <row r="95" spans="1:12" ht="15.75" customHeight="1">
      <c r="A95" s="60"/>
      <c r="B95" s="50"/>
      <c r="C95" s="48"/>
      <c r="D95" s="15"/>
      <c r="E95" s="49"/>
      <c r="F95" s="23"/>
      <c r="G95" s="23"/>
      <c r="H95" s="14"/>
      <c r="I95" s="5"/>
      <c r="J95" s="5"/>
      <c r="K95" s="5"/>
      <c r="L95" s="5"/>
    </row>
    <row r="96" spans="1:12" ht="15.75" customHeight="1">
      <c r="A96" s="60"/>
      <c r="B96" s="50"/>
      <c r="C96" s="48"/>
      <c r="D96" s="15"/>
      <c r="E96" s="49"/>
      <c r="F96" s="23"/>
      <c r="G96" s="23"/>
      <c r="H96" s="14"/>
      <c r="I96" s="5"/>
      <c r="J96" s="5"/>
      <c r="K96" s="5"/>
      <c r="L96" s="5"/>
    </row>
    <row r="97" spans="1:12" ht="15.75" customHeight="1">
      <c r="A97" s="60"/>
      <c r="B97" s="50"/>
      <c r="C97" s="48"/>
      <c r="D97" s="15"/>
      <c r="E97" s="49"/>
      <c r="F97" s="23"/>
      <c r="G97" s="23"/>
      <c r="H97" s="14"/>
      <c r="I97" s="5"/>
      <c r="J97" s="5"/>
      <c r="K97" s="5"/>
      <c r="L97" s="5"/>
    </row>
    <row r="98" spans="1:12" ht="15.75" customHeight="1">
      <c r="A98" s="60"/>
      <c r="B98" s="50"/>
      <c r="C98" s="48"/>
      <c r="D98" s="15"/>
      <c r="E98" s="49"/>
      <c r="F98" s="23"/>
      <c r="G98" s="23"/>
      <c r="H98" s="14"/>
      <c r="I98" s="5"/>
      <c r="J98" s="5"/>
      <c r="K98" s="5"/>
      <c r="L98" s="5"/>
    </row>
    <row r="99" spans="1:12" ht="15.75" customHeight="1">
      <c r="A99" s="60"/>
      <c r="B99" s="50"/>
      <c r="C99" s="48"/>
      <c r="D99" s="15"/>
      <c r="E99" s="23"/>
      <c r="F99" s="23"/>
      <c r="G99" s="23"/>
      <c r="H99" s="14"/>
      <c r="I99" s="5"/>
      <c r="J99" s="5"/>
      <c r="K99" s="5"/>
      <c r="L99" s="5"/>
    </row>
    <row r="100" spans="1:12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15.75" customHeight="1">
      <c r="A101" s="78"/>
      <c r="B101" s="79"/>
      <c r="C101" s="79"/>
      <c r="D101" s="79"/>
      <c r="E101" s="79"/>
      <c r="F101" s="79"/>
      <c r="G101" s="80"/>
      <c r="H101" s="81"/>
      <c r="I101" s="5"/>
      <c r="J101" s="5"/>
      <c r="K101" s="5"/>
      <c r="L101" s="5"/>
    </row>
    <row r="102" spans="1:12" ht="15.75" customHeight="1">
      <c r="A102" s="61"/>
      <c r="B102" s="82"/>
      <c r="C102" s="82"/>
      <c r="D102" s="83"/>
      <c r="E102" s="84"/>
      <c r="F102" s="340" t="s">
        <v>128</v>
      </c>
      <c r="G102" s="341"/>
      <c r="H102" s="85">
        <f>SUM(H60+H15+H90)</f>
        <v>4529.3200000000006</v>
      </c>
      <c r="I102" s="5"/>
      <c r="J102" s="5"/>
      <c r="K102" s="5"/>
      <c r="L102" s="5"/>
    </row>
    <row r="103" spans="1:12" ht="15.75" customHeight="1">
      <c r="A103" s="86"/>
      <c r="B103" s="87"/>
      <c r="C103" s="87"/>
      <c r="D103" s="88"/>
      <c r="E103" s="87"/>
      <c r="F103" s="87"/>
      <c r="G103" s="89"/>
      <c r="H103" s="90"/>
      <c r="I103" s="5"/>
      <c r="J103" s="5"/>
      <c r="K103" s="5"/>
      <c r="L103" s="5"/>
    </row>
    <row r="104" spans="1:12" ht="15.75" customHeight="1">
      <c r="A104" s="342" t="s">
        <v>121</v>
      </c>
      <c r="B104" s="343"/>
      <c r="C104" s="343"/>
      <c r="D104" s="343"/>
      <c r="E104" s="343"/>
      <c r="F104" s="343"/>
      <c r="G104" s="343"/>
      <c r="H104" s="91">
        <f>SUM(H15,H60,H90)</f>
        <v>4529.3200000000006</v>
      </c>
      <c r="I104" s="5"/>
      <c r="J104" s="5"/>
      <c r="K104" s="5"/>
      <c r="L104" s="5"/>
    </row>
    <row r="105" spans="1:12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15.75" customHeight="1">
      <c r="A106" s="53"/>
      <c r="B106" s="54" t="s">
        <v>117</v>
      </c>
      <c r="C106" s="55"/>
      <c r="D106" s="55"/>
      <c r="E106" s="55"/>
      <c r="F106" s="55"/>
      <c r="G106" s="325">
        <f>H15</f>
        <v>4529.3200000000006</v>
      </c>
      <c r="H106" s="326"/>
      <c r="I106" s="5"/>
      <c r="J106" s="5"/>
      <c r="K106" s="5"/>
      <c r="L106" s="5"/>
    </row>
    <row r="107" spans="1:12" ht="15.75" customHeight="1">
      <c r="A107" s="53"/>
      <c r="B107" s="54" t="s">
        <v>119</v>
      </c>
      <c r="C107" s="55"/>
      <c r="D107" s="55"/>
      <c r="E107" s="55"/>
      <c r="F107" s="55"/>
      <c r="G107" s="325">
        <f>H60</f>
        <v>0</v>
      </c>
      <c r="H107" s="326"/>
      <c r="I107" s="5"/>
      <c r="J107" s="5"/>
      <c r="K107" s="5"/>
      <c r="L107" s="5"/>
    </row>
    <row r="108" spans="1:12" ht="15.75" customHeight="1">
      <c r="A108" s="53"/>
      <c r="B108" s="54" t="s">
        <v>120</v>
      </c>
      <c r="C108" s="55"/>
      <c r="D108" s="55"/>
      <c r="E108" s="55"/>
      <c r="F108" s="55"/>
      <c r="G108" s="325">
        <f>H90</f>
        <v>0</v>
      </c>
      <c r="H108" s="326"/>
      <c r="I108" s="5"/>
      <c r="J108" s="5"/>
      <c r="K108" s="5"/>
      <c r="L108" s="5"/>
    </row>
    <row r="109" spans="1:12" ht="15.75" customHeight="1"/>
    <row r="110" spans="1:12" ht="15.75" customHeight="1"/>
    <row r="111" spans="1:12" ht="15.75" customHeight="1"/>
    <row r="112" spans="1: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LOM77JtSNro+X2e656TOaEjmea7eNv0sJC1T5tn3ePuR03I0Pc8vGMy8hD4yiSSHJKsozMsGOM97buhSu2TQEg==" saltValue="ItN14mbigh2x5uH5rENHFA==" spinCount="100000" sheet="1" objects="1" scenarios="1"/>
  <mergeCells count="15">
    <mergeCell ref="G106:H106"/>
    <mergeCell ref="G107:H107"/>
    <mergeCell ref="G108:H108"/>
    <mergeCell ref="A1:E1"/>
    <mergeCell ref="K2:L2"/>
    <mergeCell ref="B3:C3"/>
    <mergeCell ref="A12:H12"/>
    <mergeCell ref="E13:H13"/>
    <mergeCell ref="A45:D45"/>
    <mergeCell ref="A55:D55"/>
    <mergeCell ref="A57:H57"/>
    <mergeCell ref="E58:H58"/>
    <mergeCell ref="E88:H88"/>
    <mergeCell ref="F102:G102"/>
    <mergeCell ref="A104:G104"/>
  </mergeCells>
  <pageMargins left="0.23622047244094499" right="0.23622047244094499" top="1.5354330708661399" bottom="0.98425196850393704" header="0" footer="0"/>
  <pageSetup paperSize="9" fitToHeight="0" orientation="portrait"/>
  <headerFooter>
    <oddFooter>&amp;L03+036Rua Guardiato M. de Souza, 1002, Dermat Barra do Garças - MT&amp;R6792C5klaudyoarq@gmail.com +55 66 9 9212-2226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Estimativa Valor Proj Insta (2</vt:lpstr>
      <vt:lpstr>Estimativa Valor Proj Instal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Not Klaudyo Magno</cp:lastModifiedBy>
  <dcterms:created xsi:type="dcterms:W3CDTF">2016-01-21T12:30:00Z</dcterms:created>
  <dcterms:modified xsi:type="dcterms:W3CDTF">2023-04-02T19:16:29Z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1046-11.2.0.10101</vt:lpwstr>
  </property>
</Properties>
</file>