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Murilo\Desktop\"/>
    </mc:Choice>
  </mc:AlternateContent>
  <xr:revisionPtr revIDLastSave="0" documentId="13_ncr:1_{D0CA1A06-CC83-4407-BC6B-0648B727D132}" xr6:coauthVersionLast="47" xr6:coauthVersionMax="47" xr10:uidLastSave="{00000000-0000-0000-0000-000000000000}"/>
  <bookViews>
    <workbookView xWindow="-28920" yWindow="-120" windowWidth="29040" windowHeight="15840" activeTab="5" xr2:uid="{00000000-000D-0000-FFFF-FFFF00000000}"/>
  </bookViews>
  <sheets>
    <sheet name="2 CICLOS (100%)" sheetId="1" r:id="rId1"/>
    <sheet name="3 CICLOS (50%)" sheetId="2" r:id="rId2"/>
    <sheet name="4 CICLOS (30%)" sheetId="3" r:id="rId3"/>
    <sheet name="5 CICLOS (22%)" sheetId="5" r:id="rId4"/>
    <sheet name="7 CICLOS (10%)" sheetId="4" r:id="rId5"/>
    <sheet name="10 CICLOS (3%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6" l="1"/>
  <c r="D13" i="6" s="1"/>
  <c r="G12" i="6"/>
  <c r="D16" i="6" l="1"/>
  <c r="G16" i="6"/>
  <c r="G13" i="6"/>
  <c r="J12" i="6" s="1"/>
  <c r="K12" i="6" s="1"/>
  <c r="G17" i="6"/>
  <c r="D20" i="6" l="1"/>
  <c r="D17" i="6"/>
  <c r="J16" i="6" s="1"/>
  <c r="K16" i="6" s="1"/>
  <c r="D24" i="6" l="1"/>
  <c r="D21" i="6"/>
  <c r="G21" i="6"/>
  <c r="J20" i="6" s="1"/>
  <c r="K20" i="6" s="1"/>
  <c r="G20" i="6"/>
  <c r="G24" i="6" l="1"/>
  <c r="G25" i="6"/>
  <c r="D28" i="6"/>
  <c r="D25" i="6"/>
  <c r="J24" i="6" s="1"/>
  <c r="K24" i="6" s="1"/>
  <c r="I8" i="6" s="1"/>
  <c r="D29" i="6" l="1"/>
  <c r="D32" i="6"/>
  <c r="G28" i="6"/>
  <c r="G29" i="6"/>
  <c r="D36" i="6" l="1"/>
  <c r="D33" i="6"/>
  <c r="G32" i="6"/>
  <c r="G33" i="6"/>
  <c r="J32" i="6" s="1"/>
  <c r="K32" i="6" s="1"/>
  <c r="J28" i="6"/>
  <c r="K28" i="6" s="1"/>
  <c r="G37" i="6" l="1"/>
  <c r="G36" i="6"/>
  <c r="D40" i="6"/>
  <c r="D37" i="6"/>
  <c r="J36" i="6" s="1"/>
  <c r="K36" i="6" s="1"/>
  <c r="D44" i="6" l="1"/>
  <c r="D41" i="6"/>
  <c r="J40" i="6" s="1"/>
  <c r="K40" i="6" s="1"/>
  <c r="G41" i="6"/>
  <c r="G40" i="6"/>
  <c r="G45" i="6" l="1"/>
  <c r="G44" i="6"/>
  <c r="D48" i="6"/>
  <c r="D49" i="6" s="1"/>
  <c r="D45" i="6"/>
  <c r="J44" i="6" s="1"/>
  <c r="K44" i="6" s="1"/>
  <c r="D12" i="5"/>
  <c r="D16" i="5" s="1"/>
  <c r="D20" i="5" s="1"/>
  <c r="D24" i="5" s="1"/>
  <c r="G49" i="6" l="1"/>
  <c r="J48" i="6" s="1"/>
  <c r="K48" i="6" s="1"/>
  <c r="D17" i="5"/>
  <c r="D13" i="5"/>
  <c r="D21" i="5"/>
  <c r="G12" i="5"/>
  <c r="G16" i="5" s="1"/>
  <c r="G21" i="5" s="1"/>
  <c r="G13" i="5"/>
  <c r="G20" i="5" l="1"/>
  <c r="G25" i="5" s="1"/>
  <c r="J20" i="5"/>
  <c r="K20" i="5" s="1"/>
  <c r="J12" i="5"/>
  <c r="K12" i="5" s="1"/>
  <c r="G24" i="5"/>
  <c r="D28" i="5" s="1"/>
  <c r="D29" i="5" s="1"/>
  <c r="G17" i="5"/>
  <c r="J16" i="5" s="1"/>
  <c r="K16" i="5" s="1"/>
  <c r="G29" i="5" l="1"/>
  <c r="J28" i="5" s="1"/>
  <c r="K28" i="5" s="1"/>
  <c r="D25" i="5"/>
  <c r="J24" i="5" s="1"/>
  <c r="K24" i="5" l="1"/>
  <c r="I8" i="5" s="1"/>
  <c r="D36" i="4" l="1"/>
  <c r="D37" i="4" s="1"/>
  <c r="D32" i="4"/>
  <c r="D33" i="4" s="1"/>
  <c r="D28" i="4"/>
  <c r="D29" i="4" s="1"/>
  <c r="D24" i="4"/>
  <c r="D25" i="4" s="1"/>
  <c r="D20" i="4"/>
  <c r="D21" i="4" s="1"/>
  <c r="D16" i="4"/>
  <c r="D17" i="4" s="1"/>
  <c r="D12" i="4"/>
  <c r="D13" i="4" s="1"/>
  <c r="D12" i="3"/>
  <c r="D20" i="3" s="1"/>
  <c r="D21" i="3" s="1"/>
  <c r="D12" i="2"/>
  <c r="D16" i="2" s="1"/>
  <c r="D17" i="2" s="1"/>
  <c r="D12" i="1"/>
  <c r="G12" i="1" s="1"/>
  <c r="G12" i="4" l="1"/>
  <c r="G16" i="4" s="1"/>
  <c r="G21" i="4" s="1"/>
  <c r="J20" i="4" s="1"/>
  <c r="K20" i="4" s="1"/>
  <c r="G13" i="4"/>
  <c r="J12" i="4" s="1"/>
  <c r="K12" i="4" s="1"/>
  <c r="G12" i="3"/>
  <c r="G13" i="3"/>
  <c r="D16" i="3"/>
  <c r="D17" i="3" s="1"/>
  <c r="D16" i="1"/>
  <c r="D17" i="1" s="1"/>
  <c r="G20" i="4"/>
  <c r="D13" i="1"/>
  <c r="G13" i="1"/>
  <c r="G12" i="2"/>
  <c r="G13" i="2"/>
  <c r="D13" i="2"/>
  <c r="D13" i="3"/>
  <c r="G16" i="1" l="1"/>
  <c r="G17" i="1"/>
  <c r="G17" i="4"/>
  <c r="J16" i="4" s="1"/>
  <c r="K16" i="4" s="1"/>
  <c r="J12" i="3"/>
  <c r="K12" i="3" s="1"/>
  <c r="G16" i="3"/>
  <c r="G17" i="3"/>
  <c r="J16" i="3" s="1"/>
  <c r="K16" i="3" s="1"/>
  <c r="J12" i="1"/>
  <c r="K12" i="1" s="1"/>
  <c r="G20" i="3"/>
  <c r="D24" i="3" s="1"/>
  <c r="D25" i="3" s="1"/>
  <c r="G21" i="3"/>
  <c r="J20" i="3" s="1"/>
  <c r="K20" i="3" s="1"/>
  <c r="G17" i="2"/>
  <c r="J16" i="2" s="1"/>
  <c r="K16" i="2" s="1"/>
  <c r="G16" i="2"/>
  <c r="D20" i="2" s="1"/>
  <c r="D21" i="2" s="1"/>
  <c r="J12" i="2"/>
  <c r="K12" i="2" s="1"/>
  <c r="G25" i="4"/>
  <c r="J24" i="4" s="1"/>
  <c r="K24" i="4" s="1"/>
  <c r="G24" i="4"/>
  <c r="J16" i="1"/>
  <c r="K16" i="1" s="1"/>
  <c r="I8" i="1" l="1"/>
  <c r="G29" i="4"/>
  <c r="J28" i="4" s="1"/>
  <c r="K28" i="4" s="1"/>
  <c r="G28" i="4"/>
  <c r="G25" i="3"/>
  <c r="J24" i="3" s="1"/>
  <c r="K24" i="3" s="1"/>
  <c r="I8" i="3" s="1"/>
  <c r="I8" i="4"/>
  <c r="G21" i="2"/>
  <c r="J20" i="2" s="1"/>
  <c r="K20" i="2" s="1"/>
  <c r="I8" i="2" s="1"/>
  <c r="G33" i="4" l="1"/>
  <c r="J32" i="4" s="1"/>
  <c r="K32" i="4" s="1"/>
  <c r="G32" i="4"/>
  <c r="G37" i="4" l="1"/>
  <c r="J36" i="4" s="1"/>
  <c r="K36" i="4" s="1"/>
  <c r="G36" i="4"/>
</calcChain>
</file>

<file path=xl/sharedStrings.xml><?xml version="1.0" encoding="utf-8"?>
<sst xmlns="http://schemas.openxmlformats.org/spreadsheetml/2006/main" count="179" uniqueCount="22">
  <si>
    <t>VALOR DO CAPITAL</t>
  </si>
  <si>
    <t>PAYOUT (%)</t>
  </si>
  <si>
    <t>LUCRO APROXIMADO (%)</t>
  </si>
  <si>
    <t>Entrada 1</t>
  </si>
  <si>
    <t>Perda Parcial</t>
  </si>
  <si>
    <t>Lucro do Ciclo:</t>
  </si>
  <si>
    <t>Soros</t>
  </si>
  <si>
    <t>Valor Pacial</t>
  </si>
  <si>
    <t>Entrada 2</t>
  </si>
  <si>
    <t>Valor Parcial</t>
  </si>
  <si>
    <t>Entrada 3</t>
  </si>
  <si>
    <t>Lucro do Ciclo</t>
  </si>
  <si>
    <t>Entrada 4</t>
  </si>
  <si>
    <t>L</t>
  </si>
  <si>
    <t>W</t>
  </si>
  <si>
    <t>Entrada 5</t>
  </si>
  <si>
    <t>Entrada 6</t>
  </si>
  <si>
    <t>Entrada 7</t>
  </si>
  <si>
    <t>Entrada 8</t>
  </si>
  <si>
    <t>Entrada 9</t>
  </si>
  <si>
    <t>Entrada 10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</si>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</sst>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 -416]#,##0.00"/>
    <numFmt numFmtId="165" formatCode="&quot;R$&quot;\ #,##0.00"/>
  </numFmts>
  <fonts count="19" x14ac:knownFonts="1">
    <font>
      <sz val="10"/>
      <color rgb="FF000000"/>
      <name val="Arial"/>
    </font>
    <font>
      <sz val="10"/>
      <color rgb="FF34323B"/>
      <name val="Arial"/>
    </font>
    <font>
      <b/>
      <sz val="10"/>
      <color rgb="FFFFFFFF"/>
      <name val="Calibri"/>
    </font>
    <font>
      <sz val="10"/>
      <name val="Arial"/>
    </font>
    <font>
      <b/>
      <sz val="11"/>
      <color rgb="FF34323B"/>
      <name val="Calibri"/>
    </font>
    <font>
      <sz val="11"/>
      <color rgb="FF34323B"/>
      <name val="Calibri"/>
    </font>
    <font>
      <b/>
      <sz val="11"/>
      <color rgb="FFFFFFFF"/>
      <name val="Calibri"/>
    </font>
    <font>
      <sz val="10"/>
      <color rgb="FF34323B"/>
      <name val="Calibri"/>
    </font>
    <font>
      <b/>
      <sz val="12"/>
      <color rgb="FF1272B5"/>
      <name val="Calibri"/>
    </font>
    <font>
      <sz val="12"/>
      <color rgb="FF999999"/>
      <name val="Calibri"/>
    </font>
    <font>
      <sz val="12"/>
      <color rgb="FF34323B"/>
      <name val="Calibri"/>
    </font>
    <font>
      <b/>
      <sz val="12"/>
      <color rgb="FF34323B"/>
      <name val="Calibri"/>
    </font>
    <font>
      <b/>
      <sz val="12"/>
      <color rgb="FF3A875A"/>
      <name val="Calibri"/>
    </font>
    <font>
      <b/>
      <sz val="12"/>
      <color rgb="FFFFFFFF"/>
      <name val="Calibri"/>
    </font>
    <font>
      <b/>
      <sz val="12"/>
      <color rgb="FFE93E7F"/>
      <name val="Calibri"/>
    </font>
    <font>
      <b/>
      <sz val="12"/>
      <color rgb="FF999999"/>
      <name val="Calibri"/>
    </font>
    <font>
      <strike/>
      <sz val="12"/>
      <color rgb="FF999999"/>
      <name val="Calibri"/>
    </font>
    <font>
      <sz val="10"/>
      <color rgb="FF000000"/>
      <name val="Arial"/>
    </font>
    <font>
      <b/>
      <sz val="11"/>
      <color rgb="FF99999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AFBFD"/>
        <bgColor rgb="FFFAFBFD"/>
      </patternFill>
    </fill>
    <fill>
      <patternFill patternType="solid">
        <fgColor rgb="FFFFFFFF"/>
        <bgColor rgb="FFFFFFFF"/>
      </patternFill>
    </fill>
    <fill>
      <patternFill patternType="solid">
        <fgColor rgb="FF1272B5"/>
        <bgColor rgb="FF1272B5"/>
      </patternFill>
    </fill>
    <fill>
      <patternFill patternType="solid">
        <fgColor rgb="FFE93E7F"/>
        <bgColor rgb="FFE93E7F"/>
      </patternFill>
    </fill>
    <fill>
      <patternFill patternType="solid">
        <fgColor rgb="FF2FB1DF"/>
        <bgColor rgb="FF2FB1DF"/>
      </patternFill>
    </fill>
    <fill>
      <patternFill patternType="solid">
        <fgColor rgb="FFD02970"/>
        <bgColor rgb="FFD02970"/>
      </patternFill>
    </fill>
    <fill>
      <patternFill patternType="solid">
        <fgColor rgb="FFFAFBFD"/>
        <bgColor indexed="64"/>
      </patternFill>
    </fill>
  </fills>
  <borders count="34">
    <border>
      <left/>
      <right/>
      <top/>
      <bottom/>
      <diagonal/>
    </border>
    <border>
      <left style="medium">
        <color rgb="FF1272B5"/>
      </left>
      <right/>
      <top style="medium">
        <color rgb="FF1272B5"/>
      </top>
      <bottom style="medium">
        <color rgb="FF1272B5"/>
      </bottom>
      <diagonal/>
    </border>
    <border>
      <left/>
      <right style="medium">
        <color rgb="FF1272B5"/>
      </right>
      <top style="medium">
        <color rgb="FF1272B5"/>
      </top>
      <bottom style="medium">
        <color rgb="FF1272B5"/>
      </bottom>
      <diagonal/>
    </border>
    <border>
      <left style="medium">
        <color rgb="FFE93E7F"/>
      </left>
      <right/>
      <top style="medium">
        <color rgb="FFE93E7F"/>
      </top>
      <bottom style="medium">
        <color rgb="FFE93E7F"/>
      </bottom>
      <diagonal/>
    </border>
    <border>
      <left/>
      <right style="medium">
        <color rgb="FFE93E7F"/>
      </right>
      <top style="medium">
        <color rgb="FFE93E7F"/>
      </top>
      <bottom style="medium">
        <color rgb="FFE93E7F"/>
      </bottom>
      <diagonal/>
    </border>
    <border>
      <left style="medium">
        <color rgb="FF2FB1DF"/>
      </left>
      <right/>
      <top style="medium">
        <color rgb="FF2FB1DF"/>
      </top>
      <bottom style="medium">
        <color rgb="FF2FB1DF"/>
      </bottom>
      <diagonal/>
    </border>
    <border>
      <left/>
      <right/>
      <top style="medium">
        <color rgb="FF2FB1DF"/>
      </top>
      <bottom style="medium">
        <color rgb="FF2FB1DF"/>
      </bottom>
      <diagonal/>
    </border>
    <border>
      <left/>
      <right style="medium">
        <color rgb="FF2FB1DF"/>
      </right>
      <top style="medium">
        <color rgb="FF2FB1DF"/>
      </top>
      <bottom style="medium">
        <color rgb="FF2FB1DF"/>
      </bottom>
      <diagonal/>
    </border>
    <border>
      <left style="medium">
        <color rgb="FF1272B5"/>
      </left>
      <right/>
      <top style="medium">
        <color rgb="FF1272B5"/>
      </top>
      <bottom/>
      <diagonal/>
    </border>
    <border>
      <left/>
      <right/>
      <top style="medium">
        <color rgb="FF1272B5"/>
      </top>
      <bottom/>
      <diagonal/>
    </border>
    <border>
      <left style="medium">
        <color rgb="FF1272B5"/>
      </left>
      <right style="medium">
        <color rgb="FF1272B5"/>
      </right>
      <top style="medium">
        <color rgb="FF1272B5"/>
      </top>
      <bottom/>
      <diagonal/>
    </border>
    <border>
      <left style="medium">
        <color rgb="FF1272B5"/>
      </left>
      <right/>
      <top/>
      <bottom style="medium">
        <color rgb="FF1272B5"/>
      </bottom>
      <diagonal/>
    </border>
    <border>
      <left/>
      <right/>
      <top/>
      <bottom style="medium">
        <color rgb="FF1272B5"/>
      </bottom>
      <diagonal/>
    </border>
    <border>
      <left style="medium">
        <color rgb="FF1272B5"/>
      </left>
      <right style="medium">
        <color rgb="FF1272B5"/>
      </right>
      <top/>
      <bottom style="medium">
        <color rgb="FF1272B5"/>
      </bottom>
      <diagonal/>
    </border>
    <border>
      <left style="medium">
        <color rgb="FFE93E7F"/>
      </left>
      <right/>
      <top style="medium">
        <color rgb="FFE93E7F"/>
      </top>
      <bottom/>
      <diagonal/>
    </border>
    <border>
      <left/>
      <right/>
      <top style="medium">
        <color rgb="FFE93E7F"/>
      </top>
      <bottom/>
      <diagonal/>
    </border>
    <border>
      <left style="medium">
        <color rgb="FFE93E7F"/>
      </left>
      <right style="medium">
        <color rgb="FFE93E7F"/>
      </right>
      <top style="medium">
        <color rgb="FFE93E7F"/>
      </top>
      <bottom/>
      <diagonal/>
    </border>
    <border>
      <left style="medium">
        <color rgb="FFE93E7F"/>
      </left>
      <right/>
      <top/>
      <bottom style="medium">
        <color rgb="FFE93E7F"/>
      </bottom>
      <diagonal/>
    </border>
    <border>
      <left/>
      <right/>
      <top/>
      <bottom style="medium">
        <color rgb="FFE93E7F"/>
      </bottom>
      <diagonal/>
    </border>
    <border>
      <left style="medium">
        <color rgb="FFE93E7F"/>
      </left>
      <right style="medium">
        <color rgb="FFE93E7F"/>
      </right>
      <top/>
      <bottom style="medium">
        <color rgb="FFE93E7F"/>
      </bottom>
      <diagonal/>
    </border>
    <border>
      <left style="medium">
        <color rgb="FF2FB1DF"/>
      </left>
      <right/>
      <top style="medium">
        <color rgb="FF2FB1DF"/>
      </top>
      <bottom/>
      <diagonal/>
    </border>
    <border>
      <left/>
      <right/>
      <top style="medium">
        <color rgb="FF2FB1DF"/>
      </top>
      <bottom/>
      <diagonal/>
    </border>
    <border>
      <left style="medium">
        <color rgb="FF2FB1DF"/>
      </left>
      <right style="medium">
        <color rgb="FF2FB1DF"/>
      </right>
      <top style="medium">
        <color rgb="FF2FB1DF"/>
      </top>
      <bottom/>
      <diagonal/>
    </border>
    <border>
      <left style="medium">
        <color rgb="FF2FB1DF"/>
      </left>
      <right/>
      <top/>
      <bottom style="medium">
        <color rgb="FF2FB1DF"/>
      </bottom>
      <diagonal/>
    </border>
    <border>
      <left/>
      <right/>
      <top/>
      <bottom style="medium">
        <color rgb="FF2FB1DF"/>
      </bottom>
      <diagonal/>
    </border>
    <border>
      <left style="medium">
        <color rgb="FF2FB1DF"/>
      </left>
      <right style="medium">
        <color rgb="FF2FB1DF"/>
      </right>
      <top/>
      <bottom style="medium">
        <color rgb="FF2FB1DF"/>
      </bottom>
      <diagonal/>
    </border>
    <border>
      <left style="medium">
        <color rgb="FFD02970"/>
      </left>
      <right/>
      <top style="medium">
        <color rgb="FFD02970"/>
      </top>
      <bottom/>
      <diagonal/>
    </border>
    <border>
      <left/>
      <right/>
      <top style="medium">
        <color rgb="FFD02970"/>
      </top>
      <bottom/>
      <diagonal/>
    </border>
    <border>
      <left/>
      <right style="medium">
        <color rgb="FFD02970"/>
      </right>
      <top style="medium">
        <color rgb="FFD02970"/>
      </top>
      <bottom/>
      <diagonal/>
    </border>
    <border>
      <left style="medium">
        <color rgb="FFD02970"/>
      </left>
      <right/>
      <top/>
      <bottom style="medium">
        <color rgb="FFD02970"/>
      </bottom>
      <diagonal/>
    </border>
    <border>
      <left/>
      <right/>
      <top/>
      <bottom style="medium">
        <color rgb="FFD02970"/>
      </bottom>
      <diagonal/>
    </border>
    <border>
      <left/>
      <right style="medium">
        <color rgb="FFD02970"/>
      </right>
      <top/>
      <bottom style="medium">
        <color rgb="FFD02970"/>
      </bottom>
      <diagonal/>
    </border>
    <border>
      <left/>
      <right/>
      <top/>
      <bottom style="thick">
        <color rgb="FF1272B5"/>
      </bottom>
      <diagonal/>
    </border>
    <border>
      <left/>
      <right/>
      <top/>
      <bottom style="thick">
        <color rgb="FF2FB1DF"/>
      </bottom>
      <diagonal/>
    </border>
  </borders>
  <cellStyleXfs count="1">
    <xf numFmtId="0" fontId="0" fillId="0" borderId="0"/>
  </cellStyleXfs>
  <cellXfs count="128">
    <xf numFmtId="0" fontId="0" fillId="0" borderId="0" xfId="0" applyFont="1" applyAlignment="1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/>
    <xf numFmtId="0" fontId="2" fillId="2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9" fontId="5" fillId="3" borderId="0" xfId="0" applyNumberFormat="1" applyFont="1" applyFill="1" applyAlignment="1">
      <alignment horizontal="center" vertical="center"/>
    </xf>
    <xf numFmtId="0" fontId="7" fillId="4" borderId="0" xfId="0" applyFont="1" applyFill="1"/>
    <xf numFmtId="0" fontId="7" fillId="3" borderId="0" xfId="0" applyFont="1" applyFill="1"/>
    <xf numFmtId="0" fontId="7" fillId="5" borderId="0" xfId="0" applyFont="1" applyFill="1"/>
    <xf numFmtId="0" fontId="7" fillId="6" borderId="0" xfId="0" applyFont="1" applyFill="1"/>
    <xf numFmtId="0" fontId="1" fillId="2" borderId="0" xfId="0" applyFont="1" applyFill="1" applyAlignment="1"/>
    <xf numFmtId="0" fontId="8" fillId="3" borderId="8" xfId="0" applyFont="1" applyFill="1" applyBorder="1" applyAlignment="1">
      <alignment vertical="center"/>
    </xf>
    <xf numFmtId="164" fontId="9" fillId="3" borderId="9" xfId="0" applyNumberFormat="1" applyFont="1" applyFill="1" applyBorder="1" applyAlignment="1">
      <alignment horizontal="right" vertical="center"/>
    </xf>
    <xf numFmtId="164" fontId="10" fillId="3" borderId="9" xfId="0" applyNumberFormat="1" applyFont="1" applyFill="1" applyBorder="1" applyAlignment="1">
      <alignment horizontal="left" vertical="center"/>
    </xf>
    <xf numFmtId="0" fontId="11" fillId="3" borderId="9" xfId="0" applyFont="1" applyFill="1" applyBorder="1" applyAlignment="1">
      <alignment vertical="center"/>
    </xf>
    <xf numFmtId="164" fontId="10" fillId="3" borderId="9" xfId="0" applyNumberFormat="1" applyFont="1" applyFill="1" applyBorder="1" applyAlignment="1">
      <alignment vertical="center"/>
    </xf>
    <xf numFmtId="0" fontId="14" fillId="3" borderId="11" xfId="0" applyFont="1" applyFill="1" applyBorder="1" applyAlignment="1">
      <alignment vertical="center"/>
    </xf>
    <xf numFmtId="164" fontId="9" fillId="3" borderId="12" xfId="0" applyNumberFormat="1" applyFont="1" applyFill="1" applyBorder="1" applyAlignment="1">
      <alignment horizontal="right" vertical="center"/>
    </xf>
    <xf numFmtId="164" fontId="10" fillId="3" borderId="12" xfId="0" applyNumberFormat="1" applyFont="1" applyFill="1" applyBorder="1" applyAlignment="1">
      <alignment vertical="center"/>
    </xf>
    <xf numFmtId="0" fontId="11" fillId="3" borderId="12" xfId="0" applyFont="1" applyFill="1" applyBorder="1" applyAlignment="1">
      <alignment horizontal="left"/>
    </xf>
    <xf numFmtId="0" fontId="10" fillId="4" borderId="0" xfId="0" applyFont="1" applyFill="1"/>
    <xf numFmtId="164" fontId="10" fillId="4" borderId="0" xfId="0" applyNumberFormat="1" applyFont="1" applyFill="1" applyAlignment="1">
      <alignment horizontal="right"/>
    </xf>
    <xf numFmtId="164" fontId="10" fillId="4" borderId="0" xfId="0" applyNumberFormat="1" applyFont="1" applyFill="1"/>
    <xf numFmtId="0" fontId="10" fillId="3" borderId="0" xfId="0" applyFont="1" applyFill="1"/>
    <xf numFmtId="164" fontId="10" fillId="3" borderId="0" xfId="0" applyNumberFormat="1" applyFont="1" applyFill="1" applyAlignment="1">
      <alignment horizontal="right"/>
    </xf>
    <xf numFmtId="164" fontId="10" fillId="3" borderId="0" xfId="0" applyNumberFormat="1" applyFont="1" applyFill="1"/>
    <xf numFmtId="0" fontId="8" fillId="3" borderId="14" xfId="0" applyFont="1" applyFill="1" applyBorder="1" applyAlignment="1"/>
    <xf numFmtId="164" fontId="9" fillId="3" borderId="15" xfId="0" applyNumberFormat="1" applyFont="1" applyFill="1" applyBorder="1" applyAlignment="1">
      <alignment horizontal="right" vertical="center"/>
    </xf>
    <xf numFmtId="164" fontId="10" fillId="3" borderId="15" xfId="0" applyNumberFormat="1" applyFont="1" applyFill="1" applyBorder="1"/>
    <xf numFmtId="0" fontId="11" fillId="3" borderId="15" xfId="0" applyFont="1" applyFill="1" applyBorder="1" applyAlignment="1"/>
    <xf numFmtId="0" fontId="14" fillId="3" borderId="17" xfId="0" applyFont="1" applyFill="1" applyBorder="1" applyAlignment="1"/>
    <xf numFmtId="164" fontId="9" fillId="3" borderId="18" xfId="0" applyNumberFormat="1" applyFont="1" applyFill="1" applyBorder="1" applyAlignment="1">
      <alignment horizontal="right" vertical="center"/>
    </xf>
    <xf numFmtId="164" fontId="10" fillId="3" borderId="18" xfId="0" applyNumberFormat="1" applyFont="1" applyFill="1" applyBorder="1"/>
    <xf numFmtId="0" fontId="11" fillId="3" borderId="18" xfId="0" applyFont="1" applyFill="1" applyBorder="1" applyAlignment="1"/>
    <xf numFmtId="164" fontId="15" fillId="3" borderId="18" xfId="0" applyNumberFormat="1" applyFont="1" applyFill="1" applyBorder="1" applyAlignment="1">
      <alignment horizontal="right" vertical="center"/>
    </xf>
    <xf numFmtId="0" fontId="10" fillId="5" borderId="0" xfId="0" applyFont="1" applyFill="1"/>
    <xf numFmtId="164" fontId="10" fillId="5" borderId="0" xfId="0" applyNumberFormat="1" applyFont="1" applyFill="1" applyAlignment="1">
      <alignment horizontal="right"/>
    </xf>
    <xf numFmtId="164" fontId="10" fillId="5" borderId="0" xfId="0" applyNumberFormat="1" applyFont="1" applyFill="1"/>
    <xf numFmtId="0" fontId="8" fillId="3" borderId="0" xfId="0" applyFont="1" applyFill="1" applyAlignment="1"/>
    <xf numFmtId="164" fontId="9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/>
    <xf numFmtId="164" fontId="16" fillId="3" borderId="0" xfId="0" applyNumberFormat="1" applyFont="1" applyFill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/>
    </xf>
    <xf numFmtId="9" fontId="13" fillId="3" borderId="0" xfId="0" applyNumberFormat="1" applyFont="1" applyFill="1" applyAlignment="1">
      <alignment horizontal="center" vertical="center"/>
    </xf>
    <xf numFmtId="0" fontId="14" fillId="2" borderId="0" xfId="0" applyFont="1" applyFill="1" applyAlignment="1"/>
    <xf numFmtId="164" fontId="9" fillId="2" borderId="0" xfId="0" applyNumberFormat="1" applyFont="1" applyFill="1" applyAlignment="1">
      <alignment horizontal="right" vertical="center"/>
    </xf>
    <xf numFmtId="164" fontId="10" fillId="2" borderId="0" xfId="0" applyNumberFormat="1" applyFont="1" applyFill="1"/>
    <xf numFmtId="0" fontId="11" fillId="2" borderId="0" xfId="0" applyFont="1" applyFill="1" applyAlignment="1"/>
    <xf numFmtId="164" fontId="15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9" fontId="13" fillId="2" borderId="0" xfId="0" applyNumberFormat="1" applyFont="1" applyFill="1" applyAlignment="1">
      <alignment horizontal="center" vertical="center"/>
    </xf>
    <xf numFmtId="0" fontId="7" fillId="4" borderId="0" xfId="0" applyFont="1" applyFill="1" applyAlignment="1"/>
    <xf numFmtId="0" fontId="7" fillId="3" borderId="0" xfId="0" applyFont="1" applyFill="1" applyAlignment="1"/>
    <xf numFmtId="0" fontId="8" fillId="3" borderId="20" xfId="0" applyFont="1" applyFill="1" applyBorder="1" applyAlignment="1"/>
    <xf numFmtId="164" fontId="9" fillId="3" borderId="21" xfId="0" applyNumberFormat="1" applyFont="1" applyFill="1" applyBorder="1" applyAlignment="1">
      <alignment horizontal="right" vertical="center"/>
    </xf>
    <xf numFmtId="164" fontId="10" fillId="3" borderId="21" xfId="0" applyNumberFormat="1" applyFont="1" applyFill="1" applyBorder="1"/>
    <xf numFmtId="0" fontId="11" fillId="3" borderId="21" xfId="0" applyFont="1" applyFill="1" applyBorder="1" applyAlignment="1"/>
    <xf numFmtId="164" fontId="16" fillId="3" borderId="21" xfId="0" applyNumberFormat="1" applyFont="1" applyFill="1" applyBorder="1" applyAlignment="1">
      <alignment horizontal="right" vertical="center"/>
    </xf>
    <xf numFmtId="0" fontId="14" fillId="3" borderId="23" xfId="0" applyFont="1" applyFill="1" applyBorder="1" applyAlignment="1"/>
    <xf numFmtId="164" fontId="9" fillId="3" borderId="24" xfId="0" applyNumberFormat="1" applyFont="1" applyFill="1" applyBorder="1" applyAlignment="1">
      <alignment horizontal="right" vertical="center"/>
    </xf>
    <xf numFmtId="164" fontId="10" fillId="3" borderId="24" xfId="0" applyNumberFormat="1" applyFont="1" applyFill="1" applyBorder="1"/>
    <xf numFmtId="0" fontId="11" fillId="3" borderId="24" xfId="0" applyFont="1" applyFill="1" applyBorder="1" applyAlignment="1"/>
    <xf numFmtId="164" fontId="15" fillId="3" borderId="24" xfId="0" applyNumberFormat="1" applyFont="1" applyFill="1" applyBorder="1" applyAlignment="1">
      <alignment horizontal="right" vertical="center"/>
    </xf>
    <xf numFmtId="0" fontId="1" fillId="6" borderId="0" xfId="0" applyFont="1" applyFill="1"/>
    <xf numFmtId="0" fontId="8" fillId="3" borderId="26" xfId="0" applyFont="1" applyFill="1" applyBorder="1" applyAlignment="1"/>
    <xf numFmtId="164" fontId="9" fillId="3" borderId="27" xfId="0" applyNumberFormat="1" applyFont="1" applyFill="1" applyBorder="1" applyAlignment="1">
      <alignment horizontal="right" vertical="center"/>
    </xf>
    <xf numFmtId="164" fontId="10" fillId="3" borderId="27" xfId="0" applyNumberFormat="1" applyFont="1" applyFill="1" applyBorder="1"/>
    <xf numFmtId="0" fontId="11" fillId="3" borderId="27" xfId="0" applyFont="1" applyFill="1" applyBorder="1" applyAlignment="1"/>
    <xf numFmtId="164" fontId="16" fillId="3" borderId="27" xfId="0" applyNumberFormat="1" applyFont="1" applyFill="1" applyBorder="1" applyAlignment="1">
      <alignment horizontal="right" vertical="center"/>
    </xf>
    <xf numFmtId="0" fontId="14" fillId="3" borderId="29" xfId="0" applyFont="1" applyFill="1" applyBorder="1" applyAlignment="1"/>
    <xf numFmtId="164" fontId="9" fillId="3" borderId="30" xfId="0" applyNumberFormat="1" applyFont="1" applyFill="1" applyBorder="1" applyAlignment="1">
      <alignment horizontal="right" vertical="center"/>
    </xf>
    <xf numFmtId="164" fontId="10" fillId="3" borderId="30" xfId="0" applyNumberFormat="1" applyFont="1" applyFill="1" applyBorder="1"/>
    <xf numFmtId="0" fontId="11" fillId="3" borderId="30" xfId="0" applyFont="1" applyFill="1" applyBorder="1" applyAlignment="1"/>
    <xf numFmtId="164" fontId="15" fillId="3" borderId="30" xfId="0" applyNumberFormat="1" applyFont="1" applyFill="1" applyBorder="1" applyAlignment="1">
      <alignment horizontal="right" vertical="center"/>
    </xf>
    <xf numFmtId="0" fontId="1" fillId="7" borderId="0" xfId="0" applyFont="1" applyFill="1"/>
    <xf numFmtId="164" fontId="1" fillId="2" borderId="0" xfId="0" applyNumberFormat="1" applyFont="1" applyFill="1"/>
    <xf numFmtId="164" fontId="1" fillId="2" borderId="0" xfId="0" applyNumberFormat="1" applyFont="1" applyFill="1" applyAlignment="1"/>
    <xf numFmtId="0" fontId="17" fillId="3" borderId="0" xfId="0" applyFont="1" applyFill="1" applyAlignment="1"/>
    <xf numFmtId="164" fontId="9" fillId="3" borderId="32" xfId="0" applyNumberFormat="1" applyFont="1" applyFill="1" applyBorder="1" applyAlignment="1">
      <alignment horizontal="right" vertical="center"/>
    </xf>
    <xf numFmtId="164" fontId="15" fillId="3" borderId="32" xfId="0" applyNumberFormat="1" applyFont="1" applyFill="1" applyBorder="1" applyAlignment="1">
      <alignment horizontal="right" vertical="center"/>
    </xf>
    <xf numFmtId="164" fontId="9" fillId="3" borderId="33" xfId="0" applyNumberFormat="1" applyFont="1" applyFill="1" applyBorder="1" applyAlignment="1">
      <alignment horizontal="right" vertical="center"/>
    </xf>
    <xf numFmtId="164" fontId="10" fillId="3" borderId="0" xfId="0" applyNumberFormat="1" applyFont="1" applyFill="1" applyAlignment="1">
      <alignment horizontal="right"/>
    </xf>
    <xf numFmtId="0" fontId="14" fillId="3" borderId="0" xfId="0" applyFont="1" applyFill="1" applyAlignment="1"/>
    <xf numFmtId="164" fontId="15" fillId="3" borderId="0" xfId="0" applyNumberFormat="1" applyFont="1" applyFill="1" applyAlignment="1">
      <alignment horizontal="right" vertical="center"/>
    </xf>
    <xf numFmtId="165" fontId="15" fillId="3" borderId="24" xfId="0" applyNumberFormat="1" applyFont="1" applyFill="1" applyBorder="1" applyAlignment="1">
      <alignment horizontal="right" vertical="center"/>
    </xf>
    <xf numFmtId="0" fontId="0" fillId="8" borderId="0" xfId="0" applyFont="1" applyFill="1" applyAlignment="1"/>
    <xf numFmtId="164" fontId="18" fillId="3" borderId="12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2" fillId="5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2" fillId="6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164" fontId="4" fillId="3" borderId="1" xfId="0" applyNumberFormat="1" applyFont="1" applyFill="1" applyBorder="1" applyAlignment="1">
      <alignment horizontal="center" vertical="center"/>
    </xf>
    <xf numFmtId="9" fontId="4" fillId="3" borderId="3" xfId="0" applyNumberFormat="1" applyFont="1" applyFill="1" applyBorder="1" applyAlignment="1">
      <alignment horizontal="center" vertical="center"/>
    </xf>
    <xf numFmtId="9" fontId="6" fillId="6" borderId="5" xfId="0" applyNumberFormat="1" applyFont="1" applyFill="1" applyBorder="1" applyAlignment="1">
      <alignment horizontal="center" vertical="center"/>
    </xf>
    <xf numFmtId="164" fontId="12" fillId="3" borderId="9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9" fontId="13" fillId="4" borderId="10" xfId="0" applyNumberFormat="1" applyFont="1" applyFill="1" applyBorder="1" applyAlignment="1">
      <alignment horizontal="center" vertical="center"/>
    </xf>
    <xf numFmtId="0" fontId="3" fillId="0" borderId="13" xfId="0" applyFont="1" applyBorder="1"/>
    <xf numFmtId="0" fontId="12" fillId="3" borderId="14" xfId="0" applyFont="1" applyFill="1" applyBorder="1" applyAlignment="1">
      <alignment horizontal="center" vertical="center"/>
    </xf>
    <xf numFmtId="0" fontId="3" fillId="0" borderId="17" xfId="0" applyFont="1" applyBorder="1"/>
    <xf numFmtId="164" fontId="12" fillId="3" borderId="15" xfId="0" applyNumberFormat="1" applyFont="1" applyFill="1" applyBorder="1" applyAlignment="1">
      <alignment horizontal="center" vertical="center"/>
    </xf>
    <xf numFmtId="0" fontId="3" fillId="0" borderId="18" xfId="0" applyFont="1" applyBorder="1"/>
    <xf numFmtId="9" fontId="13" fillId="5" borderId="16" xfId="0" applyNumberFormat="1" applyFont="1" applyFill="1" applyBorder="1" applyAlignment="1">
      <alignment horizontal="center" vertical="center"/>
    </xf>
    <xf numFmtId="0" fontId="3" fillId="0" borderId="19" xfId="0" applyFont="1" applyBorder="1"/>
    <xf numFmtId="0" fontId="12" fillId="3" borderId="8" xfId="0" applyFont="1" applyFill="1" applyBorder="1" applyAlignment="1">
      <alignment horizontal="center" vertical="center"/>
    </xf>
    <xf numFmtId="0" fontId="3" fillId="0" borderId="11" xfId="0" applyFont="1" applyBorder="1"/>
    <xf numFmtId="0" fontId="12" fillId="3" borderId="20" xfId="0" applyFont="1" applyFill="1" applyBorder="1" applyAlignment="1">
      <alignment horizontal="center" vertical="center"/>
    </xf>
    <xf numFmtId="0" fontId="3" fillId="0" borderId="23" xfId="0" applyFont="1" applyBorder="1"/>
    <xf numFmtId="164" fontId="12" fillId="3" borderId="21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9" fontId="13" fillId="6" borderId="22" xfId="0" applyNumberFormat="1" applyFont="1" applyFill="1" applyBorder="1" applyAlignment="1">
      <alignment horizontal="center" vertical="center"/>
    </xf>
    <xf numFmtId="0" fontId="3" fillId="0" borderId="25" xfId="0" applyFont="1" applyBorder="1"/>
    <xf numFmtId="0" fontId="12" fillId="3" borderId="26" xfId="0" applyFont="1" applyFill="1" applyBorder="1" applyAlignment="1">
      <alignment horizontal="center" vertical="center"/>
    </xf>
    <xf numFmtId="0" fontId="3" fillId="0" borderId="29" xfId="0" applyFont="1" applyBorder="1"/>
    <xf numFmtId="164" fontId="12" fillId="3" borderId="28" xfId="0" applyNumberFormat="1" applyFont="1" applyFill="1" applyBorder="1" applyAlignment="1">
      <alignment horizontal="center" vertical="center"/>
    </xf>
    <xf numFmtId="0" fontId="3" fillId="0" borderId="31" xfId="0" applyFont="1" applyBorder="1"/>
    <xf numFmtId="9" fontId="13" fillId="7" borderId="28" xfId="0" applyNumberFormat="1" applyFont="1" applyFill="1" applyBorder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/>
    </xf>
    <xf numFmtId="0" fontId="0" fillId="0" borderId="0" xfId="0" applyFont="1" applyAlignment="1"/>
    <xf numFmtId="9" fontId="13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FBFD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554439</xdr:colOff>
      <xdr:row>2</xdr:row>
      <xdr:rowOff>113353</xdr:rowOff>
    </xdr:from>
    <xdr:to>
      <xdr:col>6</xdr:col>
      <xdr:colOff>515345</xdr:colOff>
      <xdr:row>5</xdr:row>
      <xdr:rowOff>30278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0EFCBF2-E89A-4A5C-AC19-7D22A3217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432" y="440331"/>
          <a:ext cx="1236829" cy="4073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556460</xdr:colOff>
      <xdr:row>2</xdr:row>
      <xdr:rowOff>157213</xdr:rowOff>
    </xdr:from>
    <xdr:to>
      <xdr:col>6</xdr:col>
      <xdr:colOff>512740</xdr:colOff>
      <xdr:row>5</xdr:row>
      <xdr:rowOff>79305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22AF58D-34FF-42A3-ABA7-9B10A8DC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300" y="484873"/>
          <a:ext cx="1232630" cy="4135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483220</xdr:colOff>
      <xdr:row>2</xdr:row>
      <xdr:rowOff>120805</xdr:rowOff>
    </xdr:from>
    <xdr:to>
      <xdr:col>6</xdr:col>
      <xdr:colOff>442305</xdr:colOff>
      <xdr:row>5</xdr:row>
      <xdr:rowOff>40330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4989110-85DD-40CB-A0B0-89F71AFDE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2830" y="446049"/>
          <a:ext cx="1236829" cy="4073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534330</xdr:colOff>
      <xdr:row>2</xdr:row>
      <xdr:rowOff>74341</xdr:rowOff>
    </xdr:from>
    <xdr:to>
      <xdr:col>6</xdr:col>
      <xdr:colOff>493415</xdr:colOff>
      <xdr:row>4</xdr:row>
      <xdr:rowOff>156488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923AD02-B830-4C5D-9C9F-C28171366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3940" y="399585"/>
          <a:ext cx="1236829" cy="4073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511628</xdr:colOff>
      <xdr:row>2</xdr:row>
      <xdr:rowOff>81643</xdr:rowOff>
    </xdr:from>
    <xdr:to>
      <xdr:col>6</xdr:col>
      <xdr:colOff>469386</xdr:colOff>
      <xdr:row>5</xdr:row>
      <xdr:rowOff>2269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B0FA3FC-4F16-4CFD-B74F-B8D5C5AF3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4557" y="408214"/>
          <a:ext cx="1236829" cy="4073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394138</xdr:colOff>
      <xdr:row>2</xdr:row>
      <xdr:rowOff>151086</xdr:rowOff>
    </xdr:from>
    <xdr:to>
      <xdr:col>6</xdr:col>
      <xdr:colOff>356588</xdr:colOff>
      <xdr:row>5</xdr:row>
      <xdr:rowOff>65804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8851DF1-088A-4204-B6C9-0633C04EA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621" y="479534"/>
          <a:ext cx="1236829" cy="407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1002"/>
  <sheetViews>
    <sheetView showGridLines="0" zoomScale="180" zoomScaleNormal="180" workbookViewId="0">
      <selection activeCell="C9" sqref="C9"/>
    </sheetView>
  </sheetViews>
  <sheetFormatPr defaultColWidth="14.42578125" defaultRowHeight="15.75" customHeight="1" x14ac:dyDescent="0.2"/>
  <cols>
    <col min="1" max="1" width="5.28515625" customWidth="1"/>
    <col min="2" max="2" width="5.85546875" customWidth="1"/>
    <col min="3" max="3" width="19.140625" customWidth="1"/>
    <col min="4" max="4" width="16.85546875" customWidth="1"/>
    <col min="5" max="5" width="2.140625" customWidth="1"/>
    <col min="6" max="6" width="19.140625" customWidth="1"/>
    <col min="7" max="7" width="16.85546875" customWidth="1"/>
    <col min="8" max="8" width="2.140625" customWidth="1"/>
    <col min="9" max="9" width="17.140625" customWidth="1"/>
    <col min="10" max="10" width="12.140625" customWidth="1"/>
    <col min="11" max="11" width="7.85546875" customWidth="1"/>
    <col min="12" max="12" width="5.85546875" customWidth="1"/>
    <col min="13" max="13" width="18.7109375" customWidth="1"/>
  </cols>
  <sheetData>
    <row r="1" spans="1:30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2.7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7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.75" x14ac:dyDescent="0.2">
      <c r="A4" s="1"/>
      <c r="B4" s="2"/>
      <c r="C4" s="2"/>
      <c r="D4" s="2"/>
      <c r="E4" s="2"/>
      <c r="F4" s="3"/>
      <c r="G4" s="2"/>
      <c r="H4" s="2"/>
      <c r="I4" s="3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2.7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2.75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9.5" customHeight="1" x14ac:dyDescent="0.2">
      <c r="A7" s="1"/>
      <c r="B7" s="4"/>
      <c r="C7" s="91" t="s">
        <v>0</v>
      </c>
      <c r="D7" s="92"/>
      <c r="E7" s="5"/>
      <c r="F7" s="93" t="s">
        <v>1</v>
      </c>
      <c r="G7" s="94"/>
      <c r="H7" s="5"/>
      <c r="I7" s="95" t="s">
        <v>2</v>
      </c>
      <c r="J7" s="96"/>
      <c r="K7" s="97"/>
      <c r="L7" s="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21" customHeight="1" x14ac:dyDescent="0.2">
      <c r="A8" s="1"/>
      <c r="B8" s="2"/>
      <c r="C8" s="98">
        <v>100</v>
      </c>
      <c r="D8" s="92"/>
      <c r="E8" s="6"/>
      <c r="F8" s="99">
        <v>0.85</v>
      </c>
      <c r="G8" s="94"/>
      <c r="H8" s="7"/>
      <c r="I8" s="100">
        <f>(K12+K16)/2</f>
        <v>1.00675</v>
      </c>
      <c r="J8" s="96"/>
      <c r="K8" s="97"/>
      <c r="L8" s="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.5" customHeight="1" x14ac:dyDescent="0.2">
      <c r="A9" s="1"/>
      <c r="B9" s="2"/>
      <c r="C9" s="8"/>
      <c r="D9" s="8"/>
      <c r="E9" s="9"/>
      <c r="F9" s="10"/>
      <c r="G9" s="10"/>
      <c r="H9" s="9"/>
      <c r="I9" s="11"/>
      <c r="J9" s="11"/>
      <c r="K9" s="11"/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2.75" x14ac:dyDescent="0.2">
      <c r="A10" s="1"/>
      <c r="B10" s="2"/>
      <c r="C10" s="9"/>
      <c r="D10" s="9"/>
      <c r="E10" s="9"/>
      <c r="F10" s="9"/>
      <c r="G10" s="9"/>
      <c r="H10" s="9"/>
      <c r="I10" s="9"/>
      <c r="J10" s="9"/>
      <c r="K10" s="9"/>
      <c r="L10" s="2"/>
      <c r="M10" s="12"/>
      <c r="N10" s="12"/>
      <c r="O10" s="1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2.75" x14ac:dyDescent="0.2">
      <c r="A11" s="1"/>
      <c r="B11" s="2"/>
      <c r="C11" s="9"/>
      <c r="D11" s="9"/>
      <c r="E11" s="9"/>
      <c r="F11" s="9"/>
      <c r="G11" s="9"/>
      <c r="H11" s="9"/>
      <c r="I11" s="9"/>
      <c r="J11" s="9"/>
      <c r="K11" s="9"/>
      <c r="L11" s="2"/>
      <c r="M11" s="12"/>
      <c r="N11" s="12"/>
      <c r="O11" s="1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">
      <c r="A12" s="1"/>
      <c r="B12" s="2"/>
      <c r="C12" s="13" t="s">
        <v>3</v>
      </c>
      <c r="D12" s="14">
        <f>(C8*40.9%)</f>
        <v>40.9</v>
      </c>
      <c r="E12" s="15"/>
      <c r="F12" s="16" t="s">
        <v>4</v>
      </c>
      <c r="G12" s="14">
        <f>(C8-D12)</f>
        <v>59.1</v>
      </c>
      <c r="H12" s="17"/>
      <c r="I12" s="111" t="s">
        <v>5</v>
      </c>
      <c r="J12" s="101">
        <f>(D13*F8)+G13</f>
        <v>199.08024999999998</v>
      </c>
      <c r="K12" s="103">
        <f>(J12-C8)/C8</f>
        <v>0.99080249999999981</v>
      </c>
      <c r="L12" s="2"/>
      <c r="M12" s="12"/>
      <c r="N12" s="1"/>
      <c r="O12" s="1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1"/>
      <c r="B13" s="2"/>
      <c r="C13" s="18" t="s">
        <v>6</v>
      </c>
      <c r="D13" s="19">
        <f>((D12*F8)+D12)</f>
        <v>75.664999999999992</v>
      </c>
      <c r="E13" s="20"/>
      <c r="F13" s="21" t="s">
        <v>7</v>
      </c>
      <c r="G13" s="90">
        <f>(D12*F8)+C8</f>
        <v>134.76499999999999</v>
      </c>
      <c r="H13" s="20"/>
      <c r="I13" s="112"/>
      <c r="J13" s="102"/>
      <c r="K13" s="104"/>
      <c r="L13" s="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.5" customHeight="1" x14ac:dyDescent="0.25">
      <c r="A14" s="1"/>
      <c r="B14" s="2"/>
      <c r="C14" s="22"/>
      <c r="D14" s="23"/>
      <c r="E14" s="24"/>
      <c r="F14" s="22"/>
      <c r="G14" s="23"/>
      <c r="H14" s="24"/>
      <c r="I14" s="22"/>
      <c r="J14" s="23"/>
      <c r="K14" s="23"/>
      <c r="L14" s="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5">
      <c r="A15" s="1"/>
      <c r="B15" s="2"/>
      <c r="C15" s="25"/>
      <c r="D15" s="26"/>
      <c r="E15" s="27"/>
      <c r="F15" s="25"/>
      <c r="G15" s="26"/>
      <c r="H15" s="27"/>
      <c r="I15" s="25"/>
      <c r="J15" s="26"/>
      <c r="K15" s="26"/>
      <c r="L15" s="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5">
      <c r="A16" s="1"/>
      <c r="B16" s="2"/>
      <c r="C16" s="28" t="s">
        <v>8</v>
      </c>
      <c r="D16" s="29">
        <f>G12</f>
        <v>59.1</v>
      </c>
      <c r="E16" s="30"/>
      <c r="F16" s="31" t="s">
        <v>4</v>
      </c>
      <c r="G16" s="29">
        <f>G12-D16</f>
        <v>0</v>
      </c>
      <c r="H16" s="30"/>
      <c r="I16" s="105" t="s">
        <v>5</v>
      </c>
      <c r="J16" s="107">
        <f>(D17*F8)+G17</f>
        <v>202.26975000000002</v>
      </c>
      <c r="K16" s="109">
        <f>(J16-C8)/C8</f>
        <v>1.0226975000000003</v>
      </c>
      <c r="L16" s="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5">
      <c r="A17" s="1"/>
      <c r="B17" s="2"/>
      <c r="C17" s="32" t="s">
        <v>6</v>
      </c>
      <c r="D17" s="33">
        <f>(D16*F8)+D16</f>
        <v>109.33500000000001</v>
      </c>
      <c r="E17" s="34"/>
      <c r="F17" s="35" t="s">
        <v>7</v>
      </c>
      <c r="G17" s="36">
        <f>(G12+(D16*F8))</f>
        <v>109.33500000000001</v>
      </c>
      <c r="H17" s="34"/>
      <c r="I17" s="106"/>
      <c r="J17" s="108"/>
      <c r="K17" s="110"/>
      <c r="L17" s="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.5" customHeight="1" x14ac:dyDescent="0.25">
      <c r="A18" s="1"/>
      <c r="B18" s="2"/>
      <c r="C18" s="37"/>
      <c r="D18" s="38"/>
      <c r="E18" s="39"/>
      <c r="F18" s="37"/>
      <c r="G18" s="38"/>
      <c r="H18" s="39"/>
      <c r="I18" s="37"/>
      <c r="J18" s="38"/>
      <c r="K18" s="38"/>
      <c r="L18" s="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5">
      <c r="A19" s="1"/>
      <c r="B19" s="2"/>
      <c r="C19" s="25"/>
      <c r="D19" s="26"/>
      <c r="E19" s="27"/>
      <c r="F19" s="25"/>
      <c r="G19" s="26"/>
      <c r="H19" s="27"/>
      <c r="I19" s="25"/>
      <c r="J19" s="26"/>
      <c r="K19" s="26"/>
      <c r="L19" s="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5">
      <c r="A20" s="1"/>
      <c r="B20" s="2"/>
      <c r="C20" s="40"/>
      <c r="D20" s="41"/>
      <c r="E20" s="27"/>
      <c r="F20" s="42"/>
      <c r="G20" s="43"/>
      <c r="H20" s="27"/>
      <c r="I20" s="44"/>
      <c r="J20" s="45"/>
      <c r="K20" s="46"/>
      <c r="L20" s="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5">
      <c r="A21" s="1"/>
      <c r="B21" s="1"/>
      <c r="C21" s="47"/>
      <c r="D21" s="48"/>
      <c r="E21" s="49"/>
      <c r="F21" s="50"/>
      <c r="G21" s="51"/>
      <c r="H21" s="49"/>
      <c r="I21" s="52"/>
      <c r="J21" s="53"/>
      <c r="K21" s="5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2.7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.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2.75" x14ac:dyDescent="0.2">
      <c r="A24" s="1"/>
      <c r="B24" s="1"/>
      <c r="C24" s="12"/>
      <c r="D24" s="12"/>
      <c r="E24" s="1"/>
      <c r="F24" s="12"/>
      <c r="G24" s="1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2.75" x14ac:dyDescent="0.2">
      <c r="A25" s="1"/>
      <c r="B25" s="1"/>
      <c r="C25" s="12"/>
      <c r="D25" s="12"/>
      <c r="E25" s="1"/>
      <c r="F25" s="12"/>
      <c r="G25" s="1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2.7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2.75" x14ac:dyDescent="0.2">
      <c r="A27" s="1"/>
      <c r="B27" s="1"/>
      <c r="C27" s="1"/>
      <c r="D27" s="12"/>
      <c r="E27" s="1"/>
      <c r="F27" s="1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2.75" x14ac:dyDescent="0.2">
      <c r="A28" s="1"/>
      <c r="B28" s="1"/>
      <c r="C28" s="12"/>
      <c r="D28" s="12"/>
      <c r="E28" s="1"/>
      <c r="F28" s="1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2.75" x14ac:dyDescent="0.2">
      <c r="A29" s="1"/>
      <c r="B29" s="1"/>
      <c r="C29" s="1"/>
      <c r="D29" s="1"/>
      <c r="E29" s="1"/>
      <c r="F29" s="1"/>
      <c r="G29" s="1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2.75" x14ac:dyDescent="0.2">
      <c r="A30" s="1"/>
      <c r="B30" s="1"/>
      <c r="C30" s="1"/>
      <c r="D30" s="1"/>
      <c r="E30" s="1"/>
      <c r="F30" s="1"/>
      <c r="G30" s="1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2.75" x14ac:dyDescent="0.2">
      <c r="A39" s="1"/>
      <c r="B39" s="1"/>
      <c r="C39" s="1"/>
      <c r="D39" s="1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2.75" x14ac:dyDescent="0.2">
      <c r="A40" s="1"/>
      <c r="B40" s="1"/>
      <c r="C40" s="1"/>
      <c r="D40" s="1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2.75" x14ac:dyDescent="0.2">
      <c r="A41" s="1"/>
      <c r="B41" s="1"/>
      <c r="C41" s="1"/>
      <c r="D41" s="1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2.75" x14ac:dyDescent="0.2">
      <c r="A42" s="1"/>
      <c r="B42" s="1"/>
      <c r="C42" s="1"/>
      <c r="D42" s="1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2.75" x14ac:dyDescent="0.2">
      <c r="A43" s="1"/>
      <c r="B43" s="1"/>
      <c r="C43" s="1"/>
      <c r="D43" s="1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</sheetData>
  <mergeCells count="12">
    <mergeCell ref="J12:J13"/>
    <mergeCell ref="K12:K13"/>
    <mergeCell ref="I16:I17"/>
    <mergeCell ref="J16:J17"/>
    <mergeCell ref="K16:K17"/>
    <mergeCell ref="I12:I13"/>
    <mergeCell ref="C7:D7"/>
    <mergeCell ref="F7:G7"/>
    <mergeCell ref="I7:K7"/>
    <mergeCell ref="C8:D8"/>
    <mergeCell ref="F8:G8"/>
    <mergeCell ref="I8:K8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D1002"/>
  <sheetViews>
    <sheetView showGridLines="0" zoomScale="180" zoomScaleNormal="180" workbookViewId="0">
      <selection activeCell="C9" sqref="C9"/>
    </sheetView>
  </sheetViews>
  <sheetFormatPr defaultColWidth="14.42578125" defaultRowHeight="15.75" customHeight="1" x14ac:dyDescent="0.2"/>
  <cols>
    <col min="1" max="1" width="5.28515625" customWidth="1"/>
    <col min="2" max="2" width="5.85546875" customWidth="1"/>
    <col min="3" max="3" width="19.140625" customWidth="1"/>
    <col min="4" max="4" width="16.85546875" customWidth="1"/>
    <col min="5" max="5" width="2.140625" customWidth="1"/>
    <col min="6" max="6" width="19.140625" customWidth="1"/>
    <col min="7" max="7" width="16.85546875" customWidth="1"/>
    <col min="8" max="8" width="2.140625" customWidth="1"/>
    <col min="9" max="9" width="17.140625" customWidth="1"/>
    <col min="10" max="10" width="12.140625" customWidth="1"/>
    <col min="11" max="11" width="7.85546875" customWidth="1"/>
    <col min="12" max="12" width="5.85546875" customWidth="1"/>
    <col min="13" max="13" width="18.7109375" customWidth="1"/>
  </cols>
  <sheetData>
    <row r="1" spans="1:30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2.7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7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.75" x14ac:dyDescent="0.2">
      <c r="A4" s="1"/>
      <c r="B4" s="2"/>
      <c r="C4" s="2"/>
      <c r="D4" s="2"/>
      <c r="E4" s="2"/>
      <c r="F4" s="3"/>
      <c r="G4" s="2"/>
      <c r="H4" s="2"/>
      <c r="I4" s="3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2.75" x14ac:dyDescent="0.2">
      <c r="A5" s="1"/>
      <c r="B5" s="2"/>
      <c r="C5" s="2" t="s">
        <v>21</v>
      </c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2.75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9.5" customHeight="1" x14ac:dyDescent="0.2">
      <c r="A7" s="1"/>
      <c r="B7" s="4"/>
      <c r="C7" s="91" t="s">
        <v>0</v>
      </c>
      <c r="D7" s="92"/>
      <c r="E7" s="5"/>
      <c r="F7" s="93" t="s">
        <v>1</v>
      </c>
      <c r="G7" s="94"/>
      <c r="H7" s="5"/>
      <c r="I7" s="95" t="s">
        <v>2</v>
      </c>
      <c r="J7" s="96"/>
      <c r="K7" s="97"/>
      <c r="L7" s="4"/>
      <c r="M7" s="1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21" customHeight="1" x14ac:dyDescent="0.2">
      <c r="A8" s="1"/>
      <c r="B8" s="2"/>
      <c r="C8" s="98">
        <v>100</v>
      </c>
      <c r="D8" s="92"/>
      <c r="E8" s="6"/>
      <c r="F8" s="99">
        <v>0.85</v>
      </c>
      <c r="G8" s="94"/>
      <c r="H8" s="7"/>
      <c r="I8" s="100">
        <f>(K12+K16+K20)/3</f>
        <v>0.55150766666666662</v>
      </c>
      <c r="J8" s="96"/>
      <c r="K8" s="97"/>
      <c r="L8" s="2"/>
      <c r="M8" s="1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.5" customHeight="1" x14ac:dyDescent="0.2">
      <c r="A9" s="1"/>
      <c r="B9" s="2"/>
      <c r="C9" s="55">
        <v>217</v>
      </c>
      <c r="D9" s="8"/>
      <c r="E9" s="9"/>
      <c r="F9" s="10"/>
      <c r="G9" s="10"/>
      <c r="H9" s="9"/>
      <c r="I9" s="11"/>
      <c r="J9" s="11"/>
      <c r="K9" s="11"/>
      <c r="L9" s="2"/>
      <c r="M9" s="1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2.75" x14ac:dyDescent="0.2">
      <c r="A10" s="1"/>
      <c r="B10" s="2"/>
      <c r="C10" s="56"/>
      <c r="D10" s="9"/>
      <c r="E10" s="9"/>
      <c r="F10" s="9"/>
      <c r="G10" s="9"/>
      <c r="H10" s="9"/>
      <c r="I10" s="9"/>
      <c r="J10" s="9"/>
      <c r="K10" s="9"/>
      <c r="L10" s="2"/>
      <c r="M10" s="1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2.75" x14ac:dyDescent="0.2">
      <c r="A11" s="1"/>
      <c r="B11" s="2"/>
      <c r="C11" s="9"/>
      <c r="D11" s="9"/>
      <c r="E11" s="9"/>
      <c r="F11" s="9"/>
      <c r="G11" s="9"/>
      <c r="H11" s="9"/>
      <c r="I11" s="9"/>
      <c r="J11" s="9"/>
      <c r="K11" s="9"/>
      <c r="L11" s="2"/>
      <c r="M11" s="1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">
      <c r="A12" s="1"/>
      <c r="B12" s="2"/>
      <c r="C12" s="13" t="s">
        <v>3</v>
      </c>
      <c r="D12" s="14">
        <f>(C8*22.39%)</f>
        <v>22.39</v>
      </c>
      <c r="E12" s="15"/>
      <c r="F12" s="16" t="s">
        <v>4</v>
      </c>
      <c r="G12" s="14">
        <f>(C8-D12)</f>
        <v>77.61</v>
      </c>
      <c r="H12" s="17"/>
      <c r="I12" s="111" t="s">
        <v>5</v>
      </c>
      <c r="J12" s="101">
        <f>(D13*F8)+G13</f>
        <v>154.23977500000001</v>
      </c>
      <c r="K12" s="103">
        <f>(J12-C8)/C8</f>
        <v>0.54239775000000012</v>
      </c>
      <c r="L12" s="2"/>
      <c r="M12" s="12"/>
      <c r="N12" s="1"/>
      <c r="O12" s="1"/>
      <c r="P12" s="12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1"/>
      <c r="B13" s="2"/>
      <c r="C13" s="18" t="s">
        <v>6</v>
      </c>
      <c r="D13" s="19">
        <f>((D12*F8)+D12)</f>
        <v>41.421500000000002</v>
      </c>
      <c r="E13" s="20"/>
      <c r="F13" s="21" t="s">
        <v>9</v>
      </c>
      <c r="G13" s="90">
        <f>(D12*F8)+C8</f>
        <v>119.03149999999999</v>
      </c>
      <c r="H13" s="20"/>
      <c r="I13" s="112"/>
      <c r="J13" s="102"/>
      <c r="K13" s="104"/>
      <c r="L13" s="2"/>
      <c r="M13" s="1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.5" customHeight="1" x14ac:dyDescent="0.25">
      <c r="A14" s="1"/>
      <c r="B14" s="2"/>
      <c r="C14" s="22"/>
      <c r="D14" s="23"/>
      <c r="E14" s="24"/>
      <c r="F14" s="22"/>
      <c r="G14" s="23"/>
      <c r="H14" s="24"/>
      <c r="I14" s="22"/>
      <c r="J14" s="23"/>
      <c r="K14" s="23"/>
      <c r="L14" s="2"/>
      <c r="M14" s="1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5">
      <c r="A15" s="1"/>
      <c r="B15" s="2"/>
      <c r="C15" s="25"/>
      <c r="D15" s="26"/>
      <c r="E15" s="27"/>
      <c r="F15" s="25"/>
      <c r="G15" s="26"/>
      <c r="H15" s="27"/>
      <c r="I15" s="25"/>
      <c r="J15" s="26"/>
      <c r="K15" s="26"/>
      <c r="L15" s="2"/>
      <c r="M15" s="1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5">
      <c r="A16" s="1"/>
      <c r="B16" s="2"/>
      <c r="C16" s="28" t="s">
        <v>8</v>
      </c>
      <c r="D16" s="29">
        <f>D12*1.43</f>
        <v>32.017699999999998</v>
      </c>
      <c r="E16" s="30"/>
      <c r="F16" s="31" t="s">
        <v>4</v>
      </c>
      <c r="G16" s="29">
        <f>G12-D16</f>
        <v>45.592300000000002</v>
      </c>
      <c r="H16" s="30"/>
      <c r="I16" s="105" t="s">
        <v>5</v>
      </c>
      <c r="J16" s="107">
        <f>(D17*F8)+G17</f>
        <v>155.17287825</v>
      </c>
      <c r="K16" s="109">
        <f>(J16-C8)/C8</f>
        <v>0.55172878250000001</v>
      </c>
      <c r="L16" s="2"/>
      <c r="M16" s="12"/>
      <c r="N16" s="12"/>
      <c r="O16" s="1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5">
      <c r="A17" s="1"/>
      <c r="B17" s="2"/>
      <c r="C17" s="32" t="s">
        <v>6</v>
      </c>
      <c r="D17" s="33">
        <f>(D16*F8)+D16</f>
        <v>59.232744999999994</v>
      </c>
      <c r="E17" s="34"/>
      <c r="F17" s="35" t="s">
        <v>9</v>
      </c>
      <c r="G17" s="36">
        <f>(G12+(D16*F8))</f>
        <v>104.82504499999999</v>
      </c>
      <c r="H17" s="34"/>
      <c r="I17" s="106"/>
      <c r="J17" s="108"/>
      <c r="K17" s="110"/>
      <c r="L17" s="2"/>
      <c r="M17" s="1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.5" customHeight="1" x14ac:dyDescent="0.25">
      <c r="A18" s="1"/>
      <c r="B18" s="2"/>
      <c r="C18" s="37"/>
      <c r="D18" s="38"/>
      <c r="E18" s="39"/>
      <c r="F18" s="37"/>
      <c r="G18" s="38"/>
      <c r="H18" s="39"/>
      <c r="I18" s="37"/>
      <c r="J18" s="38"/>
      <c r="K18" s="38"/>
      <c r="L18" s="2"/>
      <c r="M18" s="1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5">
      <c r="A19" s="1"/>
      <c r="B19" s="2"/>
      <c r="C19" s="25"/>
      <c r="D19" s="26"/>
      <c r="E19" s="27"/>
      <c r="F19" s="25"/>
      <c r="G19" s="26"/>
      <c r="H19" s="27"/>
      <c r="I19" s="25"/>
      <c r="J19" s="26"/>
      <c r="K19" s="26"/>
      <c r="L19" s="2"/>
      <c r="M19" s="1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5">
      <c r="A20" s="1"/>
      <c r="B20" s="2"/>
      <c r="C20" s="57" t="s">
        <v>10</v>
      </c>
      <c r="D20" s="58">
        <f>G16</f>
        <v>45.592300000000002</v>
      </c>
      <c r="E20" s="59"/>
      <c r="F20" s="60" t="s">
        <v>4</v>
      </c>
      <c r="G20" s="61">
        <v>0</v>
      </c>
      <c r="H20" s="59"/>
      <c r="I20" s="113" t="s">
        <v>11</v>
      </c>
      <c r="J20" s="115">
        <f>(D21*F8)+G21</f>
        <v>156.03964674999997</v>
      </c>
      <c r="K20" s="117">
        <f>(J20-C8)/C8</f>
        <v>0.56039646749999972</v>
      </c>
      <c r="L20" s="2"/>
      <c r="M20" s="1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5">
      <c r="A21" s="1"/>
      <c r="B21" s="2"/>
      <c r="C21" s="62" t="s">
        <v>6</v>
      </c>
      <c r="D21" s="63">
        <f>(D20*F8)+D20</f>
        <v>84.345754999999997</v>
      </c>
      <c r="E21" s="64"/>
      <c r="F21" s="65" t="s">
        <v>9</v>
      </c>
      <c r="G21" s="66">
        <f>D21</f>
        <v>84.345754999999997</v>
      </c>
      <c r="H21" s="64"/>
      <c r="I21" s="114"/>
      <c r="J21" s="116"/>
      <c r="K21" s="118"/>
      <c r="L21" s="2"/>
      <c r="M21" s="1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.5" customHeight="1" x14ac:dyDescent="0.2">
      <c r="A22" s="1"/>
      <c r="B22" s="2"/>
      <c r="C22" s="67"/>
      <c r="D22" s="67"/>
      <c r="E22" s="67"/>
      <c r="F22" s="67"/>
      <c r="G22" s="67"/>
      <c r="H22" s="67"/>
      <c r="I22" s="67"/>
      <c r="J22" s="67"/>
      <c r="K22" s="67"/>
      <c r="L22" s="2"/>
      <c r="M22" s="1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2.7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2.7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2.75" x14ac:dyDescent="0.2">
      <c r="A25" s="1"/>
      <c r="B25" s="1"/>
      <c r="C25" s="12"/>
      <c r="D25" s="1"/>
      <c r="E25" s="1"/>
      <c r="F25" s="1"/>
      <c r="G25" s="1"/>
      <c r="H25" s="1"/>
      <c r="I25" s="1"/>
      <c r="J25" s="1"/>
      <c r="K25" s="1"/>
      <c r="L25" s="1"/>
      <c r="M25" s="1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2.75" x14ac:dyDescent="0.2">
      <c r="A26" s="1"/>
      <c r="B26" s="1"/>
      <c r="C26" s="1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2.75" x14ac:dyDescent="0.2">
      <c r="A27" s="1"/>
      <c r="B27" s="1"/>
      <c r="C27" s="1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2.75" x14ac:dyDescent="0.2">
      <c r="A28" s="1"/>
      <c r="B28" s="1"/>
      <c r="C28" s="1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2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</sheetData>
  <mergeCells count="15">
    <mergeCell ref="I20:I21"/>
    <mergeCell ref="J20:J21"/>
    <mergeCell ref="K20:K21"/>
    <mergeCell ref="C7:D7"/>
    <mergeCell ref="F7:G7"/>
    <mergeCell ref="I7:K7"/>
    <mergeCell ref="C8:D8"/>
    <mergeCell ref="F8:G8"/>
    <mergeCell ref="I8:K8"/>
    <mergeCell ref="I12:I13"/>
    <mergeCell ref="J12:J13"/>
    <mergeCell ref="K12:K13"/>
    <mergeCell ref="I16:I17"/>
    <mergeCell ref="J16:J17"/>
    <mergeCell ref="K16:K17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D1002"/>
  <sheetViews>
    <sheetView showGridLines="0" topLeftCell="A4" zoomScale="170" zoomScaleNormal="170" workbookViewId="0">
      <selection activeCell="C9" sqref="C9"/>
    </sheetView>
  </sheetViews>
  <sheetFormatPr defaultColWidth="14.42578125" defaultRowHeight="15.75" customHeight="1" x14ac:dyDescent="0.2"/>
  <cols>
    <col min="1" max="1" width="5.28515625" customWidth="1"/>
    <col min="2" max="2" width="5.85546875" customWidth="1"/>
    <col min="3" max="3" width="19.140625" customWidth="1"/>
    <col min="4" max="4" width="16.85546875" customWidth="1"/>
    <col min="5" max="5" width="2.140625" customWidth="1"/>
    <col min="6" max="6" width="19.140625" customWidth="1"/>
    <col min="7" max="7" width="16.85546875" customWidth="1"/>
    <col min="8" max="8" width="2.140625" customWidth="1"/>
    <col min="9" max="9" width="17.140625" customWidth="1"/>
    <col min="10" max="10" width="12.140625" customWidth="1"/>
    <col min="11" max="11" width="7.85546875" customWidth="1"/>
    <col min="12" max="12" width="5.85546875" customWidth="1"/>
    <col min="13" max="13" width="18.7109375" customWidth="1"/>
  </cols>
  <sheetData>
    <row r="1" spans="1:30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2.7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7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.75" x14ac:dyDescent="0.2">
      <c r="A4" s="1"/>
      <c r="B4" s="2"/>
      <c r="C4" s="2"/>
      <c r="D4" s="2"/>
      <c r="E4" s="2"/>
      <c r="F4" s="3"/>
      <c r="G4" s="2"/>
      <c r="H4" s="2"/>
      <c r="I4" s="3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2.7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2.75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9.5" customHeight="1" x14ac:dyDescent="0.2">
      <c r="A7" s="1"/>
      <c r="B7" s="4"/>
      <c r="C7" s="91" t="s">
        <v>0</v>
      </c>
      <c r="D7" s="92"/>
      <c r="E7" s="5"/>
      <c r="F7" s="93" t="s">
        <v>1</v>
      </c>
      <c r="G7" s="94"/>
      <c r="H7" s="5"/>
      <c r="I7" s="95" t="s">
        <v>2</v>
      </c>
      <c r="J7" s="96"/>
      <c r="K7" s="97"/>
      <c r="L7" s="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21" customHeight="1" x14ac:dyDescent="0.2">
      <c r="A8" s="1"/>
      <c r="B8" s="2"/>
      <c r="C8" s="98">
        <v>100</v>
      </c>
      <c r="D8" s="92"/>
      <c r="E8" s="6"/>
      <c r="F8" s="99">
        <v>0.85</v>
      </c>
      <c r="G8" s="94"/>
      <c r="H8" s="7"/>
      <c r="I8" s="100">
        <f>(K12+K16+K20+K24)/4</f>
        <v>0.33548325000000007</v>
      </c>
      <c r="J8" s="96"/>
      <c r="K8" s="97"/>
      <c r="L8" s="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.5" customHeight="1" x14ac:dyDescent="0.2">
      <c r="A9" s="1"/>
      <c r="B9" s="2"/>
      <c r="C9" s="4">
        <v>1000</v>
      </c>
      <c r="D9" s="8"/>
      <c r="E9" s="9"/>
      <c r="F9" s="10"/>
      <c r="G9" s="10"/>
      <c r="H9" s="9"/>
      <c r="I9" s="11"/>
      <c r="J9" s="11"/>
      <c r="K9" s="11"/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2.75" x14ac:dyDescent="0.2">
      <c r="A10" s="1"/>
      <c r="B10" s="2"/>
      <c r="C10" s="9"/>
      <c r="D10" s="9"/>
      <c r="E10" s="9"/>
      <c r="F10" s="9"/>
      <c r="G10" s="9"/>
      <c r="H10" s="9"/>
      <c r="I10" s="9"/>
      <c r="J10" s="9"/>
      <c r="K10" s="9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2.75" x14ac:dyDescent="0.2">
      <c r="A11" s="1"/>
      <c r="B11" s="2"/>
      <c r="C11" s="9"/>
      <c r="D11" s="9"/>
      <c r="E11" s="9"/>
      <c r="F11" s="9"/>
      <c r="G11" s="9"/>
      <c r="H11" s="9"/>
      <c r="I11" s="9"/>
      <c r="J11" s="9"/>
      <c r="K11" s="9"/>
      <c r="L11" s="2"/>
      <c r="M11" s="1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">
      <c r="A12" s="1"/>
      <c r="B12" s="2"/>
      <c r="C12" s="13" t="s">
        <v>3</v>
      </c>
      <c r="D12" s="14">
        <f>(C8*13.95%)</f>
        <v>13.95</v>
      </c>
      <c r="E12" s="15"/>
      <c r="F12" s="16" t="s">
        <v>4</v>
      </c>
      <c r="G12" s="14">
        <f>(C8-D12)</f>
        <v>86.05</v>
      </c>
      <c r="H12" s="17"/>
      <c r="I12" s="111" t="s">
        <v>5</v>
      </c>
      <c r="J12" s="101">
        <f>(D13*F8)+G13</f>
        <v>133.79387500000001</v>
      </c>
      <c r="K12" s="103">
        <f>(J12-C8)/C8</f>
        <v>0.33793875000000012</v>
      </c>
      <c r="L12" s="2"/>
      <c r="M12" s="1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1"/>
      <c r="B13" s="2"/>
      <c r="C13" s="18" t="s">
        <v>6</v>
      </c>
      <c r="D13" s="19">
        <f>((D12*F8)+D12)</f>
        <v>25.807499999999997</v>
      </c>
      <c r="E13" s="20"/>
      <c r="F13" s="21" t="s">
        <v>9</v>
      </c>
      <c r="G13" s="90">
        <f>(D12*F8)+C8</f>
        <v>111.8575</v>
      </c>
      <c r="H13" s="20"/>
      <c r="I13" s="112"/>
      <c r="J13" s="102"/>
      <c r="K13" s="104"/>
      <c r="L13" s="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.5" customHeight="1" x14ac:dyDescent="0.25">
      <c r="A14" s="1"/>
      <c r="B14" s="2"/>
      <c r="C14" s="22"/>
      <c r="D14" s="23"/>
      <c r="E14" s="24"/>
      <c r="F14" s="22"/>
      <c r="G14" s="23"/>
      <c r="H14" s="24"/>
      <c r="I14" s="22"/>
      <c r="J14" s="23"/>
      <c r="K14" s="23"/>
      <c r="L14" s="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5">
      <c r="A15" s="1"/>
      <c r="B15" s="2"/>
      <c r="C15" s="25"/>
      <c r="D15" s="26"/>
      <c r="E15" s="27"/>
      <c r="F15" s="25"/>
      <c r="G15" s="26"/>
      <c r="H15" s="27"/>
      <c r="I15" s="25"/>
      <c r="J15" s="26"/>
      <c r="K15" s="26"/>
      <c r="L15" s="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5">
      <c r="A16" s="1"/>
      <c r="B16" s="2"/>
      <c r="C16" s="28" t="s">
        <v>8</v>
      </c>
      <c r="D16" s="29">
        <f>D12*1.389</f>
        <v>19.376549999999998</v>
      </c>
      <c r="E16" s="30"/>
      <c r="F16" s="31" t="s">
        <v>4</v>
      </c>
      <c r="G16" s="29">
        <f>G12-D16</f>
        <v>66.673450000000003</v>
      </c>
      <c r="H16" s="30"/>
      <c r="I16" s="105" t="s">
        <v>5</v>
      </c>
      <c r="J16" s="107">
        <f>(D17*F8)+G17</f>
        <v>132.989692375</v>
      </c>
      <c r="K16" s="109">
        <f>(J16-C8)/C8</f>
        <v>0.32989692375000002</v>
      </c>
      <c r="L16" s="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5">
      <c r="A17" s="1"/>
      <c r="B17" s="2"/>
      <c r="C17" s="32" t="s">
        <v>6</v>
      </c>
      <c r="D17" s="33">
        <f>(D16*F8)+D16</f>
        <v>35.846617499999994</v>
      </c>
      <c r="E17" s="34"/>
      <c r="F17" s="35" t="s">
        <v>9</v>
      </c>
      <c r="G17" s="36">
        <f>(G12+(D16*F8))</f>
        <v>102.5200675</v>
      </c>
      <c r="H17" s="34"/>
      <c r="I17" s="106"/>
      <c r="J17" s="108"/>
      <c r="K17" s="110"/>
      <c r="L17" s="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.5" customHeight="1" x14ac:dyDescent="0.25">
      <c r="A18" s="1"/>
      <c r="B18" s="2"/>
      <c r="C18" s="37"/>
      <c r="D18" s="38"/>
      <c r="E18" s="39"/>
      <c r="F18" s="37"/>
      <c r="G18" s="38"/>
      <c r="H18" s="39"/>
      <c r="I18" s="37"/>
      <c r="J18" s="38"/>
      <c r="K18" s="38"/>
      <c r="L18" s="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5">
      <c r="A19" s="1"/>
      <c r="B19" s="2"/>
      <c r="C19" s="25"/>
      <c r="D19" s="26"/>
      <c r="E19" s="27"/>
      <c r="F19" s="25"/>
      <c r="G19" s="26"/>
      <c r="H19" s="27"/>
      <c r="I19" s="25"/>
      <c r="J19" s="26"/>
      <c r="K19" s="26"/>
      <c r="L19" s="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5">
      <c r="A20" s="1"/>
      <c r="B20" s="2"/>
      <c r="C20" s="57" t="s">
        <v>10</v>
      </c>
      <c r="D20" s="58">
        <f>D12*1.968</f>
        <v>27.453599999999998</v>
      </c>
      <c r="E20" s="59"/>
      <c r="F20" s="60" t="s">
        <v>4</v>
      </c>
      <c r="G20" s="58">
        <f>G16-D20</f>
        <v>39.219850000000008</v>
      </c>
      <c r="H20" s="59"/>
      <c r="I20" s="113" t="s">
        <v>11</v>
      </c>
      <c r="J20" s="115">
        <f>(D21*F8)+G21</f>
        <v>133.17979600000001</v>
      </c>
      <c r="K20" s="117">
        <f>(J20-C8)/C8</f>
        <v>0.33179796000000011</v>
      </c>
      <c r="L20" s="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5">
      <c r="A21" s="1"/>
      <c r="B21" s="2"/>
      <c r="C21" s="62" t="s">
        <v>6</v>
      </c>
      <c r="D21" s="63">
        <f>(D20*F8)+D20</f>
        <v>50.789159999999995</v>
      </c>
      <c r="E21" s="64"/>
      <c r="F21" s="65" t="s">
        <v>9</v>
      </c>
      <c r="G21" s="66">
        <f>G16+(D20*F8)</f>
        <v>90.009010000000004</v>
      </c>
      <c r="H21" s="64"/>
      <c r="I21" s="114"/>
      <c r="J21" s="116"/>
      <c r="K21" s="118"/>
      <c r="L21" s="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.5" customHeight="1" x14ac:dyDescent="0.2">
      <c r="A22" s="1"/>
      <c r="B22" s="2"/>
      <c r="C22" s="67"/>
      <c r="D22" s="67"/>
      <c r="E22" s="67"/>
      <c r="F22" s="67"/>
      <c r="G22" s="67"/>
      <c r="H22" s="67"/>
      <c r="I22" s="67"/>
      <c r="J22" s="67"/>
      <c r="K22" s="67"/>
      <c r="L22" s="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5">
      <c r="A23" s="1"/>
      <c r="B23" s="2"/>
      <c r="C23" s="25"/>
      <c r="D23" s="26"/>
      <c r="E23" s="27"/>
      <c r="F23" s="25"/>
      <c r="G23" s="26"/>
      <c r="H23" s="27"/>
      <c r="I23" s="25"/>
      <c r="J23" s="26"/>
      <c r="K23" s="26"/>
      <c r="L23" s="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5">
      <c r="A24" s="1"/>
      <c r="B24" s="2"/>
      <c r="C24" s="68" t="s">
        <v>12</v>
      </c>
      <c r="D24" s="69">
        <f>G20</f>
        <v>39.219850000000008</v>
      </c>
      <c r="E24" s="70"/>
      <c r="F24" s="71" t="s">
        <v>4</v>
      </c>
      <c r="G24" s="72">
        <v>0</v>
      </c>
      <c r="H24" s="70"/>
      <c r="I24" s="119" t="s">
        <v>11</v>
      </c>
      <c r="J24" s="121">
        <f>(D25*F8)+G25</f>
        <v>134.22993662499999</v>
      </c>
      <c r="K24" s="123">
        <f>(J24-C8)/C8</f>
        <v>0.34229936624999996</v>
      </c>
      <c r="L24" s="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5">
      <c r="A25" s="1"/>
      <c r="B25" s="2"/>
      <c r="C25" s="73" t="s">
        <v>6</v>
      </c>
      <c r="D25" s="74">
        <f>(D24*F8)+D24</f>
        <v>72.556722500000006</v>
      </c>
      <c r="E25" s="75"/>
      <c r="F25" s="76" t="s">
        <v>9</v>
      </c>
      <c r="G25" s="77">
        <f>D25</f>
        <v>72.556722500000006</v>
      </c>
      <c r="H25" s="75"/>
      <c r="I25" s="120"/>
      <c r="J25" s="122"/>
      <c r="K25" s="122"/>
      <c r="L25" s="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.5" customHeight="1" x14ac:dyDescent="0.2">
      <c r="A26" s="1"/>
      <c r="B26" s="2"/>
      <c r="C26" s="78"/>
      <c r="D26" s="78"/>
      <c r="E26" s="78"/>
      <c r="F26" s="78"/>
      <c r="G26" s="78"/>
      <c r="H26" s="78"/>
      <c r="I26" s="78"/>
      <c r="J26" s="78"/>
      <c r="K26" s="78"/>
      <c r="L26" s="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2.75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2.75" x14ac:dyDescent="0.2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2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</sheetData>
  <mergeCells count="18">
    <mergeCell ref="C7:D7"/>
    <mergeCell ref="F7:G7"/>
    <mergeCell ref="I7:K7"/>
    <mergeCell ref="C8:D8"/>
    <mergeCell ref="F8:G8"/>
    <mergeCell ref="I8:K8"/>
    <mergeCell ref="I12:I13"/>
    <mergeCell ref="I20:I21"/>
    <mergeCell ref="I24:I25"/>
    <mergeCell ref="J24:J25"/>
    <mergeCell ref="K24:K25"/>
    <mergeCell ref="J12:J13"/>
    <mergeCell ref="K12:K13"/>
    <mergeCell ref="I16:I17"/>
    <mergeCell ref="J16:J17"/>
    <mergeCell ref="K16:K17"/>
    <mergeCell ref="J20:J21"/>
    <mergeCell ref="K20:K21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BE1D8-5E3A-4386-B6FC-2CA90C1C0332}">
  <sheetPr>
    <outlinePr summaryBelow="0" summaryRight="0"/>
  </sheetPr>
  <dimension ref="A1:AD1002"/>
  <sheetViews>
    <sheetView showGridLines="0" topLeftCell="A7" zoomScale="170" zoomScaleNormal="170" workbookViewId="0">
      <selection activeCell="C28" sqref="C28"/>
    </sheetView>
  </sheetViews>
  <sheetFormatPr defaultColWidth="14.42578125" defaultRowHeight="15.75" customHeight="1" x14ac:dyDescent="0.2"/>
  <cols>
    <col min="1" max="1" width="5.28515625" customWidth="1"/>
    <col min="2" max="2" width="5.85546875" customWidth="1"/>
    <col min="3" max="3" width="19.140625" customWidth="1"/>
    <col min="4" max="4" width="16.85546875" customWidth="1"/>
    <col min="5" max="5" width="2.140625" customWidth="1"/>
    <col min="6" max="6" width="19.140625" customWidth="1"/>
    <col min="7" max="7" width="16.85546875" customWidth="1"/>
    <col min="8" max="8" width="2.140625" customWidth="1"/>
    <col min="9" max="9" width="17.140625" customWidth="1"/>
    <col min="10" max="10" width="12.140625" customWidth="1"/>
    <col min="11" max="11" width="7.85546875" customWidth="1"/>
    <col min="12" max="12" width="5.85546875" customWidth="1"/>
    <col min="13" max="13" width="18.7109375" customWidth="1"/>
  </cols>
  <sheetData>
    <row r="1" spans="1:30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2.7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7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.75" x14ac:dyDescent="0.2">
      <c r="A4" s="1"/>
      <c r="B4" s="2"/>
      <c r="C4" s="2"/>
      <c r="D4" s="2"/>
      <c r="E4" s="2"/>
      <c r="F4" s="3"/>
      <c r="G4" s="2"/>
      <c r="H4" s="2"/>
      <c r="I4" s="3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2.7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3.5" thickBot="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9.5" customHeight="1" thickBot="1" x14ac:dyDescent="0.25">
      <c r="A7" s="1"/>
      <c r="B7" s="4"/>
      <c r="C7" s="91" t="s">
        <v>0</v>
      </c>
      <c r="D7" s="92"/>
      <c r="E7" s="5"/>
      <c r="F7" s="93" t="s">
        <v>1</v>
      </c>
      <c r="G7" s="94"/>
      <c r="H7" s="5"/>
      <c r="I7" s="95" t="s">
        <v>2</v>
      </c>
      <c r="J7" s="96"/>
      <c r="K7" s="97"/>
      <c r="L7" s="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21" customHeight="1" thickBot="1" x14ac:dyDescent="0.25">
      <c r="A8" s="1"/>
      <c r="B8" s="2"/>
      <c r="C8" s="98">
        <v>100</v>
      </c>
      <c r="D8" s="92"/>
      <c r="E8" s="6"/>
      <c r="F8" s="99">
        <v>0.87</v>
      </c>
      <c r="G8" s="94"/>
      <c r="H8" s="7"/>
      <c r="I8" s="100">
        <f>(K12+K16+K20+K24+K28)/5</f>
        <v>0.23001083731999999</v>
      </c>
      <c r="J8" s="96"/>
      <c r="K8" s="97"/>
      <c r="L8" s="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.5" customHeight="1" x14ac:dyDescent="0.2">
      <c r="A9" s="1"/>
      <c r="B9" s="2"/>
      <c r="C9" s="4">
        <v>1000</v>
      </c>
      <c r="D9" s="8"/>
      <c r="E9" s="9"/>
      <c r="F9" s="10"/>
      <c r="G9" s="10"/>
      <c r="H9" s="9"/>
      <c r="I9" s="11"/>
      <c r="J9" s="11"/>
      <c r="K9" s="11"/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2.75" x14ac:dyDescent="0.2">
      <c r="A10" s="1"/>
      <c r="B10" s="2"/>
      <c r="C10" s="9"/>
      <c r="D10" s="9"/>
      <c r="E10" s="9"/>
      <c r="F10" s="9"/>
      <c r="G10" s="9"/>
      <c r="H10" s="9"/>
      <c r="I10" s="9"/>
      <c r="J10" s="9"/>
      <c r="K10" s="9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3.5" thickBot="1" x14ac:dyDescent="0.25">
      <c r="A11" s="1"/>
      <c r="B11" s="2"/>
      <c r="C11" s="9"/>
      <c r="D11" s="9"/>
      <c r="E11" s="9"/>
      <c r="F11" s="9"/>
      <c r="G11" s="9"/>
      <c r="H11" s="9"/>
      <c r="I11" s="9"/>
      <c r="J11" s="9"/>
      <c r="K11" s="9"/>
      <c r="L11" s="2"/>
      <c r="M11" s="1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">
      <c r="A12" s="1"/>
      <c r="B12" s="2"/>
      <c r="C12" s="13" t="s">
        <v>3</v>
      </c>
      <c r="D12" s="14">
        <f>(C8*9.14%)</f>
        <v>9.14</v>
      </c>
      <c r="E12" s="15"/>
      <c r="F12" s="16" t="s">
        <v>4</v>
      </c>
      <c r="G12" s="14">
        <f>(C8-D12)</f>
        <v>90.86</v>
      </c>
      <c r="H12" s="17"/>
      <c r="I12" s="111" t="s">
        <v>5</v>
      </c>
      <c r="J12" s="101">
        <f>(D13*F8)+G13</f>
        <v>122.82166600000001</v>
      </c>
      <c r="K12" s="103">
        <f>(J12-C8)/C8</f>
        <v>0.22821666000000007</v>
      </c>
      <c r="L12" s="2"/>
      <c r="M12" s="1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6.5" thickBot="1" x14ac:dyDescent="0.3">
      <c r="A13" s="1"/>
      <c r="B13" s="2"/>
      <c r="C13" s="18" t="s">
        <v>6</v>
      </c>
      <c r="D13" s="19">
        <f>((D12*F8)+D12)</f>
        <v>17.091799999999999</v>
      </c>
      <c r="E13" s="20"/>
      <c r="F13" s="21" t="s">
        <v>9</v>
      </c>
      <c r="G13" s="90">
        <f>(D12*F8)+C8</f>
        <v>107.95180000000001</v>
      </c>
      <c r="H13" s="20"/>
      <c r="I13" s="112"/>
      <c r="J13" s="102"/>
      <c r="K13" s="104"/>
      <c r="L13" s="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.5" customHeight="1" x14ac:dyDescent="0.25">
      <c r="A14" s="1"/>
      <c r="B14" s="2"/>
      <c r="C14" s="22"/>
      <c r="D14" s="23"/>
      <c r="E14" s="24"/>
      <c r="F14" s="22"/>
      <c r="G14" s="23"/>
      <c r="H14" s="24"/>
      <c r="I14" s="22"/>
      <c r="J14" s="23"/>
      <c r="K14" s="23"/>
      <c r="L14" s="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6.5" thickBot="1" x14ac:dyDescent="0.3">
      <c r="A15" s="1"/>
      <c r="B15" s="2"/>
      <c r="C15" s="25"/>
      <c r="D15" s="85"/>
      <c r="E15" s="27"/>
      <c r="F15" s="25"/>
      <c r="G15" s="85"/>
      <c r="H15" s="27"/>
      <c r="I15" s="25"/>
      <c r="J15" s="85"/>
      <c r="K15" s="85"/>
      <c r="L15" s="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5">
      <c r="A16" s="1"/>
      <c r="B16" s="2"/>
      <c r="C16" s="28" t="s">
        <v>8</v>
      </c>
      <c r="D16" s="29">
        <f>D12*1.37</f>
        <v>12.521800000000002</v>
      </c>
      <c r="E16" s="30"/>
      <c r="F16" s="31" t="s">
        <v>4</v>
      </c>
      <c r="G16" s="29">
        <f>G12-D16</f>
        <v>78.338200000000001</v>
      </c>
      <c r="H16" s="30"/>
      <c r="I16" s="105" t="s">
        <v>5</v>
      </c>
      <c r="J16" s="107">
        <f>(D17*F8)+G17</f>
        <v>122.12568242</v>
      </c>
      <c r="K16" s="109">
        <f>(J16-C8)/C8</f>
        <v>0.22125682420000004</v>
      </c>
      <c r="L16" s="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6.5" thickBot="1" x14ac:dyDescent="0.3">
      <c r="A17" s="1"/>
      <c r="B17" s="2"/>
      <c r="C17" s="32" t="s">
        <v>6</v>
      </c>
      <c r="D17" s="33">
        <f>(D16*F8)+D16</f>
        <v>23.415766000000005</v>
      </c>
      <c r="E17" s="34"/>
      <c r="F17" s="35" t="s">
        <v>9</v>
      </c>
      <c r="G17" s="36">
        <f>(G12+(D16*F8))</f>
        <v>101.75396600000001</v>
      </c>
      <c r="H17" s="34"/>
      <c r="I17" s="106"/>
      <c r="J17" s="108"/>
      <c r="K17" s="110"/>
      <c r="L17" s="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.5" customHeight="1" x14ac:dyDescent="0.25">
      <c r="A18" s="1"/>
      <c r="B18" s="2"/>
      <c r="C18" s="37"/>
      <c r="D18" s="38"/>
      <c r="E18" s="39"/>
      <c r="F18" s="37"/>
      <c r="G18" s="38"/>
      <c r="H18" s="39"/>
      <c r="I18" s="37"/>
      <c r="J18" s="38"/>
      <c r="K18" s="38"/>
      <c r="L18" s="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6.5" thickBot="1" x14ac:dyDescent="0.3">
      <c r="A19" s="1"/>
      <c r="B19" s="2"/>
      <c r="C19" s="25"/>
      <c r="D19" s="85"/>
      <c r="E19" s="27"/>
      <c r="F19" s="25"/>
      <c r="G19" s="85"/>
      <c r="H19" s="27"/>
      <c r="I19" s="25"/>
      <c r="J19" s="85"/>
      <c r="K19" s="85"/>
      <c r="L19" s="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5">
      <c r="A20" s="1"/>
      <c r="B20" s="2"/>
      <c r="C20" s="57" t="s">
        <v>10</v>
      </c>
      <c r="D20" s="58">
        <f>D16*1.41</f>
        <v>17.655738000000003</v>
      </c>
      <c r="E20" s="59"/>
      <c r="F20" s="60" t="s">
        <v>4</v>
      </c>
      <c r="G20" s="58">
        <f>G16-D20</f>
        <v>60.682462000000001</v>
      </c>
      <c r="H20" s="59"/>
      <c r="I20" s="113" t="s">
        <v>11</v>
      </c>
      <c r="J20" s="115">
        <f>(D21*F8)+G21</f>
        <v>122.4228122122</v>
      </c>
      <c r="K20" s="117">
        <f>(J20-C8)/C8</f>
        <v>0.224228122122</v>
      </c>
      <c r="L20" s="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6.5" thickBot="1" x14ac:dyDescent="0.3">
      <c r="A21" s="1"/>
      <c r="B21" s="2"/>
      <c r="C21" s="62" t="s">
        <v>6</v>
      </c>
      <c r="D21" s="63">
        <f>(D20*F8)+D20</f>
        <v>33.016230060000005</v>
      </c>
      <c r="E21" s="64"/>
      <c r="F21" s="65" t="s">
        <v>9</v>
      </c>
      <c r="G21" s="66">
        <f>G16+(D20*F8)</f>
        <v>93.698692059999999</v>
      </c>
      <c r="H21" s="64"/>
      <c r="I21" s="114"/>
      <c r="J21" s="116"/>
      <c r="K21" s="118"/>
      <c r="L21" s="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.5" customHeight="1" x14ac:dyDescent="0.2">
      <c r="A22" s="1"/>
      <c r="B22" s="2"/>
      <c r="C22" s="67"/>
      <c r="D22" s="67"/>
      <c r="E22" s="67"/>
      <c r="F22" s="67"/>
      <c r="G22" s="67"/>
      <c r="H22" s="67"/>
      <c r="I22" s="67"/>
      <c r="J22" s="67"/>
      <c r="K22" s="67"/>
      <c r="L22" s="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6.5" thickBot="1" x14ac:dyDescent="0.3">
      <c r="A23" s="1"/>
      <c r="B23" s="2"/>
      <c r="C23" s="25"/>
      <c r="D23" s="85"/>
      <c r="E23" s="27"/>
      <c r="F23" s="25"/>
      <c r="G23" s="85"/>
      <c r="H23" s="27"/>
      <c r="I23" s="25"/>
      <c r="J23" s="85"/>
      <c r="K23" s="85"/>
      <c r="L23" s="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5">
      <c r="A24" s="1"/>
      <c r="B24" s="2"/>
      <c r="C24" s="68" t="s">
        <v>12</v>
      </c>
      <c r="D24" s="69">
        <f>D20*1.43</f>
        <v>25.247705340000003</v>
      </c>
      <c r="E24" s="70"/>
      <c r="F24" s="71" t="s">
        <v>4</v>
      </c>
      <c r="G24" s="58">
        <f>G20-D24</f>
        <v>35.434756659999998</v>
      </c>
      <c r="H24" s="70"/>
      <c r="I24" s="119" t="s">
        <v>11</v>
      </c>
      <c r="J24" s="121">
        <f>(D25*F8)+G25</f>
        <v>123.72345746344601</v>
      </c>
      <c r="K24" s="123">
        <f>(J24-C8)/C8</f>
        <v>0.2372345746344601</v>
      </c>
      <c r="L24" s="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6.5" thickBot="1" x14ac:dyDescent="0.3">
      <c r="A25" s="1"/>
      <c r="B25" s="2"/>
      <c r="C25" s="73" t="s">
        <v>6</v>
      </c>
      <c r="D25" s="74">
        <f>(D24*F8)+D24</f>
        <v>47.213208985800009</v>
      </c>
      <c r="E25" s="75"/>
      <c r="F25" s="76" t="s">
        <v>9</v>
      </c>
      <c r="G25" s="88">
        <f>G20+(D24*F8)</f>
        <v>82.647965645799999</v>
      </c>
      <c r="H25" s="75"/>
      <c r="I25" s="120"/>
      <c r="J25" s="122"/>
      <c r="K25" s="122"/>
      <c r="L25" s="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.5" customHeight="1" x14ac:dyDescent="0.2">
      <c r="A26" s="1"/>
      <c r="B26" s="2"/>
      <c r="C26" s="78"/>
      <c r="D26" s="78"/>
      <c r="E26" s="78"/>
      <c r="F26" s="78"/>
      <c r="G26" s="78"/>
      <c r="H26" s="78"/>
      <c r="I26" s="78"/>
      <c r="J26" s="78"/>
      <c r="K26" s="78"/>
      <c r="L26" s="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3.5" thickBo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25">
      <c r="A28" s="1"/>
      <c r="B28" s="2"/>
      <c r="C28" s="68" t="s">
        <v>15</v>
      </c>
      <c r="D28" s="69">
        <f>G24</f>
        <v>35.434756659999998</v>
      </c>
      <c r="E28" s="70"/>
      <c r="F28" s="71" t="s">
        <v>4</v>
      </c>
      <c r="G28" s="72">
        <v>0</v>
      </c>
      <c r="H28" s="70"/>
      <c r="I28" s="119" t="s">
        <v>11</v>
      </c>
      <c r="J28" s="121">
        <f>(D29*F8)+G29</f>
        <v>123.911800564354</v>
      </c>
      <c r="K28" s="123">
        <f>(J28-C8)/C8</f>
        <v>0.23911800564353997</v>
      </c>
      <c r="L28" s="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6.5" thickBot="1" x14ac:dyDescent="0.3">
      <c r="A29" s="1"/>
      <c r="B29" s="2"/>
      <c r="C29" s="73" t="s">
        <v>6</v>
      </c>
      <c r="D29" s="74">
        <f>(D28*F8)+D28</f>
        <v>66.262994954199996</v>
      </c>
      <c r="E29" s="75"/>
      <c r="F29" s="76" t="s">
        <v>9</v>
      </c>
      <c r="G29" s="88">
        <f>G24+(D28*F8)</f>
        <v>66.262994954199996</v>
      </c>
      <c r="H29" s="75"/>
      <c r="I29" s="120"/>
      <c r="J29" s="122"/>
      <c r="K29" s="122"/>
      <c r="L29" s="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2.25" customHeight="1" x14ac:dyDescent="0.2">
      <c r="A30" s="1"/>
      <c r="B30" s="2"/>
      <c r="C30" s="78"/>
      <c r="D30" s="78"/>
      <c r="E30" s="78"/>
      <c r="F30" s="78"/>
      <c r="G30" s="78"/>
      <c r="H30" s="78"/>
      <c r="I30" s="78"/>
      <c r="J30" s="78"/>
      <c r="K30" s="78"/>
      <c r="L30" s="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2.75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</sheetData>
  <mergeCells count="21">
    <mergeCell ref="C7:D7"/>
    <mergeCell ref="F7:G7"/>
    <mergeCell ref="I7:K7"/>
    <mergeCell ref="C8:D8"/>
    <mergeCell ref="F8:G8"/>
    <mergeCell ref="I8:K8"/>
    <mergeCell ref="I12:I13"/>
    <mergeCell ref="J12:J13"/>
    <mergeCell ref="K12:K13"/>
    <mergeCell ref="I16:I17"/>
    <mergeCell ref="J16:J17"/>
    <mergeCell ref="K16:K17"/>
    <mergeCell ref="I28:I29"/>
    <mergeCell ref="J28:J29"/>
    <mergeCell ref="K28:K29"/>
    <mergeCell ref="I20:I21"/>
    <mergeCell ref="J20:J21"/>
    <mergeCell ref="K20:K21"/>
    <mergeCell ref="I24:I25"/>
    <mergeCell ref="J24:J25"/>
    <mergeCell ref="K24:K25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1002"/>
  <sheetViews>
    <sheetView showGridLines="0" zoomScale="160" zoomScaleNormal="160" workbookViewId="0">
      <selection activeCell="C9" sqref="C9"/>
    </sheetView>
  </sheetViews>
  <sheetFormatPr defaultColWidth="14.42578125" defaultRowHeight="15.75" customHeight="1" x14ac:dyDescent="0.2"/>
  <cols>
    <col min="1" max="1" width="5.28515625" customWidth="1"/>
    <col min="2" max="2" width="5.85546875" customWidth="1"/>
    <col min="3" max="3" width="19.140625" customWidth="1"/>
    <col min="4" max="4" width="16.85546875" customWidth="1"/>
    <col min="5" max="5" width="2.140625" customWidth="1"/>
    <col min="6" max="6" width="19.140625" customWidth="1"/>
    <col min="7" max="7" width="16.85546875" customWidth="1"/>
    <col min="8" max="8" width="2.140625" customWidth="1"/>
    <col min="9" max="9" width="17.140625" customWidth="1"/>
    <col min="10" max="10" width="12.140625" customWidth="1"/>
    <col min="11" max="11" width="7.85546875" customWidth="1"/>
    <col min="12" max="12" width="5.85546875" customWidth="1"/>
    <col min="13" max="13" width="18.7109375" customWidth="1"/>
  </cols>
  <sheetData>
    <row r="1" spans="1:30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2.7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7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.75" x14ac:dyDescent="0.2">
      <c r="A4" s="1"/>
      <c r="B4" s="2"/>
      <c r="C4" s="2"/>
      <c r="D4" s="2"/>
      <c r="E4" s="2"/>
      <c r="F4" s="3"/>
      <c r="G4" s="2"/>
      <c r="H4" s="2"/>
      <c r="I4" s="3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2.7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2.75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9.5" customHeight="1" x14ac:dyDescent="0.2">
      <c r="A7" s="1"/>
      <c r="B7" s="4"/>
      <c r="C7" s="91" t="s">
        <v>0</v>
      </c>
      <c r="D7" s="92"/>
      <c r="E7" s="5"/>
      <c r="F7" s="93" t="s">
        <v>1</v>
      </c>
      <c r="G7" s="94"/>
      <c r="H7" s="5"/>
      <c r="I7" s="95" t="s">
        <v>2</v>
      </c>
      <c r="J7" s="96"/>
      <c r="K7" s="97"/>
      <c r="L7" s="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21" customHeight="1" x14ac:dyDescent="0.2">
      <c r="A8" s="1"/>
      <c r="B8" s="2"/>
      <c r="C8" s="98">
        <v>100</v>
      </c>
      <c r="D8" s="92"/>
      <c r="E8" s="6"/>
      <c r="F8" s="99">
        <v>0.85</v>
      </c>
      <c r="G8" s="94"/>
      <c r="H8" s="7"/>
      <c r="I8" s="100">
        <f>(K12+K16+K20+K24)/4</f>
        <v>9.7426625000000058E-2</v>
      </c>
      <c r="J8" s="96"/>
      <c r="K8" s="97"/>
      <c r="L8" s="2"/>
      <c r="N8" s="12"/>
      <c r="O8" s="12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2"/>
    </row>
    <row r="9" spans="1:30" ht="1.5" customHeight="1" x14ac:dyDescent="0.2">
      <c r="A9" s="1"/>
      <c r="B9" s="2"/>
      <c r="C9" s="55">
        <v>630</v>
      </c>
      <c r="D9" s="8"/>
      <c r="E9" s="9"/>
      <c r="F9" s="10"/>
      <c r="G9" s="10"/>
      <c r="H9" s="9"/>
      <c r="I9" s="11"/>
      <c r="J9" s="11"/>
      <c r="K9" s="11"/>
      <c r="L9" s="2"/>
      <c r="N9" s="1"/>
      <c r="O9" s="12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2.75" x14ac:dyDescent="0.2">
      <c r="A10" s="1"/>
      <c r="B10" s="2"/>
      <c r="C10" s="9"/>
      <c r="D10" s="9"/>
      <c r="E10" s="9"/>
      <c r="F10" s="9"/>
      <c r="G10" s="9"/>
      <c r="H10" s="9"/>
      <c r="I10" s="9"/>
      <c r="J10" s="9"/>
      <c r="K10" s="9"/>
      <c r="L10" s="2"/>
      <c r="N10" s="1"/>
      <c r="O10" s="1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2.75" x14ac:dyDescent="0.2">
      <c r="A11" s="1"/>
      <c r="B11" s="2"/>
      <c r="C11" s="9"/>
      <c r="D11" s="9"/>
      <c r="E11" s="9"/>
      <c r="F11" s="9"/>
      <c r="G11" s="9"/>
      <c r="H11" s="9"/>
      <c r="I11" s="9"/>
      <c r="J11" s="9"/>
      <c r="K11" s="9"/>
      <c r="L11" s="2"/>
      <c r="N11" s="12"/>
      <c r="O11" s="12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">
      <c r="A12" s="1"/>
      <c r="B12" s="2"/>
      <c r="C12" s="13" t="s">
        <v>3</v>
      </c>
      <c r="D12" s="14">
        <f>4.2/100*C8</f>
        <v>4.2</v>
      </c>
      <c r="E12" s="15"/>
      <c r="F12" s="16" t="s">
        <v>4</v>
      </c>
      <c r="G12" s="14">
        <f>(C8-D12)</f>
        <v>95.8</v>
      </c>
      <c r="H12" s="17"/>
      <c r="I12" s="111" t="s">
        <v>5</v>
      </c>
      <c r="J12" s="101">
        <f>(D13*F8)+G13</f>
        <v>110.17449999999999</v>
      </c>
      <c r="K12" s="103">
        <f>(J12-C8)/C8</f>
        <v>0.10174499999999995</v>
      </c>
      <c r="L12" s="4"/>
      <c r="M12" s="12"/>
      <c r="N12" s="12"/>
      <c r="O12" s="1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1"/>
      <c r="B13" s="2"/>
      <c r="C13" s="18" t="s">
        <v>6</v>
      </c>
      <c r="D13" s="19">
        <f>((D12*F8)+D12)</f>
        <v>7.77</v>
      </c>
      <c r="E13" s="20"/>
      <c r="F13" s="21" t="s">
        <v>9</v>
      </c>
      <c r="G13" s="90">
        <f>(D12*F8)+C8</f>
        <v>103.57</v>
      </c>
      <c r="H13" s="20"/>
      <c r="I13" s="112"/>
      <c r="J13" s="102"/>
      <c r="K13" s="104"/>
      <c r="L13" s="4"/>
      <c r="M13" s="12"/>
      <c r="N13" s="12"/>
      <c r="O13" s="1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.5" customHeight="1" x14ac:dyDescent="0.25">
      <c r="A14" s="1"/>
      <c r="B14" s="2"/>
      <c r="C14" s="22"/>
      <c r="D14" s="23"/>
      <c r="E14" s="24"/>
      <c r="F14" s="22"/>
      <c r="G14" s="23"/>
      <c r="H14" s="24"/>
      <c r="I14" s="22"/>
      <c r="J14" s="23"/>
      <c r="K14" s="23"/>
      <c r="L14" s="4"/>
      <c r="M14" s="12"/>
      <c r="N14" s="1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5">
      <c r="A15" s="1"/>
      <c r="B15" s="2"/>
      <c r="C15" s="25"/>
      <c r="D15" s="26"/>
      <c r="E15" s="27"/>
      <c r="F15" s="25"/>
      <c r="G15" s="26"/>
      <c r="H15" s="27"/>
      <c r="I15" s="25"/>
      <c r="J15" s="26"/>
      <c r="K15" s="26"/>
      <c r="L15" s="4"/>
      <c r="M15" s="1"/>
      <c r="N15" s="12"/>
      <c r="O15" s="1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5">
      <c r="A16" s="1"/>
      <c r="B16" s="2"/>
      <c r="C16" s="28" t="s">
        <v>8</v>
      </c>
      <c r="D16" s="29">
        <f>5.88/100*C8</f>
        <v>5.88</v>
      </c>
      <c r="E16" s="30"/>
      <c r="F16" s="31" t="s">
        <v>4</v>
      </c>
      <c r="G16" s="29">
        <f>G12-D16</f>
        <v>89.92</v>
      </c>
      <c r="H16" s="30"/>
      <c r="I16" s="105" t="s">
        <v>5</v>
      </c>
      <c r="J16" s="107">
        <f>(D17*F8)+G17</f>
        <v>110.04430000000001</v>
      </c>
      <c r="K16" s="109">
        <f>(J16-C8)/C8</f>
        <v>0.10044300000000007</v>
      </c>
      <c r="L16" s="4"/>
      <c r="M16" s="79"/>
      <c r="N16" s="80"/>
      <c r="O16" s="1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5">
      <c r="A17" s="1"/>
      <c r="B17" s="2"/>
      <c r="C17" s="32" t="s">
        <v>6</v>
      </c>
      <c r="D17" s="33">
        <f>(D16*F8)+D16</f>
        <v>10.878</v>
      </c>
      <c r="E17" s="34"/>
      <c r="F17" s="35" t="s">
        <v>9</v>
      </c>
      <c r="G17" s="36">
        <f>(G12+(D16*F8))</f>
        <v>100.798</v>
      </c>
      <c r="H17" s="34"/>
      <c r="I17" s="106"/>
      <c r="J17" s="108"/>
      <c r="K17" s="110"/>
      <c r="L17" s="4"/>
      <c r="M17" s="80"/>
      <c r="N17" s="1"/>
      <c r="O17" s="1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.5" customHeight="1" x14ac:dyDescent="0.25">
      <c r="A18" s="1"/>
      <c r="B18" s="2"/>
      <c r="C18" s="37"/>
      <c r="D18" s="38"/>
      <c r="E18" s="39"/>
      <c r="F18" s="37"/>
      <c r="G18" s="38"/>
      <c r="H18" s="39"/>
      <c r="I18" s="37"/>
      <c r="J18" s="38"/>
      <c r="K18" s="38"/>
      <c r="L18" s="4" t="s">
        <v>13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5">
      <c r="A19" s="1"/>
      <c r="B19" s="2"/>
      <c r="C19" s="25"/>
      <c r="D19" s="26"/>
      <c r="E19" s="27"/>
      <c r="F19" s="25"/>
      <c r="G19" s="26"/>
      <c r="H19" s="27"/>
      <c r="I19" s="25"/>
      <c r="J19" s="26"/>
      <c r="K19" s="26"/>
      <c r="L19" s="4"/>
      <c r="M19" s="1"/>
      <c r="N19" s="1"/>
      <c r="O19" s="1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5">
      <c r="A20" s="1"/>
      <c r="B20" s="2"/>
      <c r="C20" s="57" t="s">
        <v>10</v>
      </c>
      <c r="D20" s="58">
        <f>8.23/100*C8</f>
        <v>8.23</v>
      </c>
      <c r="E20" s="59"/>
      <c r="F20" s="60" t="s">
        <v>4</v>
      </c>
      <c r="G20" s="58">
        <f>G16-D20</f>
        <v>81.69</v>
      </c>
      <c r="H20" s="59"/>
      <c r="I20" s="113" t="s">
        <v>11</v>
      </c>
      <c r="J20" s="115">
        <f>(D21*F8)+G21</f>
        <v>109.85717500000001</v>
      </c>
      <c r="K20" s="117">
        <f>(J20-C8)/C8</f>
        <v>9.8571750000000125E-2</v>
      </c>
      <c r="L20" s="81"/>
      <c r="M20" s="12"/>
      <c r="N20" s="12"/>
      <c r="O20" s="12"/>
      <c r="P20" s="12"/>
      <c r="Q20" s="12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5">
      <c r="A21" s="1"/>
      <c r="B21" s="2"/>
      <c r="C21" s="62" t="s">
        <v>6</v>
      </c>
      <c r="D21" s="63">
        <f>(D20*F8)+D20</f>
        <v>15.2255</v>
      </c>
      <c r="E21" s="64"/>
      <c r="F21" s="65" t="s">
        <v>9</v>
      </c>
      <c r="G21" s="66">
        <f>G16+(D20*F8)</f>
        <v>96.915500000000009</v>
      </c>
      <c r="H21" s="64"/>
      <c r="I21" s="114"/>
      <c r="J21" s="116"/>
      <c r="K21" s="118"/>
      <c r="L21" s="4"/>
      <c r="M21" s="1"/>
      <c r="N21" s="1"/>
      <c r="O21" s="1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.5" customHeight="1" x14ac:dyDescent="0.2">
      <c r="A22" s="1"/>
      <c r="B22" s="2"/>
      <c r="C22" s="67"/>
      <c r="D22" s="67"/>
      <c r="E22" s="67"/>
      <c r="F22" s="67"/>
      <c r="G22" s="67"/>
      <c r="H22" s="67"/>
      <c r="I22" s="67"/>
      <c r="J22" s="67"/>
      <c r="K22" s="67"/>
      <c r="L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5">
      <c r="A23" s="1"/>
      <c r="B23" s="2"/>
      <c r="C23" s="25"/>
      <c r="D23" s="26"/>
      <c r="E23" s="27"/>
      <c r="F23" s="25"/>
      <c r="G23" s="26"/>
      <c r="H23" s="27"/>
      <c r="I23" s="25"/>
      <c r="J23" s="26"/>
      <c r="K23" s="26"/>
      <c r="L23" s="4"/>
      <c r="M23" s="12"/>
      <c r="N23" s="12"/>
      <c r="O23" s="1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5">
      <c r="A24" s="1"/>
      <c r="B24" s="2"/>
      <c r="C24" s="68" t="s">
        <v>12</v>
      </c>
      <c r="D24" s="69">
        <f>11.23/100*C8</f>
        <v>11.23</v>
      </c>
      <c r="E24" s="70"/>
      <c r="F24" s="71" t="s">
        <v>4</v>
      </c>
      <c r="G24" s="29">
        <f>G20-D24</f>
        <v>70.459999999999994</v>
      </c>
      <c r="H24" s="70"/>
      <c r="I24" s="119" t="s">
        <v>11</v>
      </c>
      <c r="J24" s="121">
        <f>(D25*F8)+G25</f>
        <v>108.89467500000001</v>
      </c>
      <c r="K24" s="123">
        <f>(J24-C8)/C8</f>
        <v>8.894675000000006E-2</v>
      </c>
      <c r="L24" s="4"/>
      <c r="M24" s="1"/>
      <c r="N24" s="1"/>
      <c r="O24" s="1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5">
      <c r="A25" s="1"/>
      <c r="B25" s="2"/>
      <c r="C25" s="73" t="s">
        <v>6</v>
      </c>
      <c r="D25" s="74">
        <f>(D24*F8)+D24</f>
        <v>20.775500000000001</v>
      </c>
      <c r="E25" s="75"/>
      <c r="F25" s="76" t="s">
        <v>9</v>
      </c>
      <c r="G25" s="77">
        <f>G20+(D24*F8)</f>
        <v>91.235500000000002</v>
      </c>
      <c r="H25" s="75"/>
      <c r="I25" s="120"/>
      <c r="J25" s="122"/>
      <c r="K25" s="122"/>
      <c r="L25" s="4"/>
      <c r="M25" s="1"/>
      <c r="N25" s="1"/>
      <c r="O25" s="1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.5" customHeight="1" x14ac:dyDescent="0.2">
      <c r="A26" s="1"/>
      <c r="B26" s="2"/>
      <c r="C26" s="78"/>
      <c r="D26" s="78"/>
      <c r="E26" s="78"/>
      <c r="F26" s="78"/>
      <c r="G26" s="78"/>
      <c r="H26" s="78"/>
      <c r="I26" s="78"/>
      <c r="J26" s="78"/>
      <c r="K26" s="78"/>
      <c r="L26" s="4" t="s">
        <v>14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2.75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2">
      <c r="A28" s="1"/>
      <c r="B28" s="2"/>
      <c r="C28" s="13" t="s">
        <v>15</v>
      </c>
      <c r="D28" s="14">
        <f>16.13/100*C8</f>
        <v>16.13</v>
      </c>
      <c r="E28" s="15"/>
      <c r="F28" s="16" t="s">
        <v>4</v>
      </c>
      <c r="G28" s="14">
        <f>G24-D28</f>
        <v>54.33</v>
      </c>
      <c r="H28" s="17"/>
      <c r="I28" s="111" t="s">
        <v>5</v>
      </c>
      <c r="J28" s="101">
        <f>(D29*F8)+G29</f>
        <v>109.53492499999999</v>
      </c>
      <c r="K28" s="103">
        <f>(J28-C8)/C8</f>
        <v>9.5349249999999872E-2</v>
      </c>
      <c r="L28" s="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25">
      <c r="A29" s="1"/>
      <c r="B29" s="2"/>
      <c r="C29" s="18" t="s">
        <v>6</v>
      </c>
      <c r="D29" s="82">
        <f>(D28*F8)+D28</f>
        <v>29.840499999999999</v>
      </c>
      <c r="E29" s="20"/>
      <c r="F29" s="21" t="s">
        <v>9</v>
      </c>
      <c r="G29" s="83">
        <f>G24+(D28*F8)</f>
        <v>84.17049999999999</v>
      </c>
      <c r="H29" s="20"/>
      <c r="I29" s="112"/>
      <c r="J29" s="102"/>
      <c r="K29" s="104"/>
      <c r="L29" s="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.5" customHeight="1" x14ac:dyDescent="0.25">
      <c r="A30" s="1"/>
      <c r="B30" s="2"/>
      <c r="C30" s="22"/>
      <c r="D30" s="23"/>
      <c r="E30" s="24"/>
      <c r="F30" s="22"/>
      <c r="G30" s="23"/>
      <c r="H30" s="24"/>
      <c r="I30" s="22"/>
      <c r="J30" s="23"/>
      <c r="K30" s="23"/>
      <c r="L30" s="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5">
      <c r="A31" s="1"/>
      <c r="B31" s="2"/>
      <c r="C31" s="25"/>
      <c r="D31" s="26"/>
      <c r="E31" s="27"/>
      <c r="F31" s="25"/>
      <c r="G31" s="26"/>
      <c r="H31" s="27"/>
      <c r="I31" s="25"/>
      <c r="J31" s="26"/>
      <c r="K31" s="26"/>
      <c r="L31" s="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5">
      <c r="A32" s="1"/>
      <c r="B32" s="2"/>
      <c r="C32" s="28" t="s">
        <v>16</v>
      </c>
      <c r="D32" s="29">
        <f>22.59/100*C8</f>
        <v>22.59</v>
      </c>
      <c r="E32" s="30"/>
      <c r="F32" s="31" t="s">
        <v>4</v>
      </c>
      <c r="G32" s="29">
        <f>G28-D32</f>
        <v>31.74</v>
      </c>
      <c r="H32" s="30"/>
      <c r="I32" s="105" t="s">
        <v>5</v>
      </c>
      <c r="J32" s="107">
        <f>(D33*F8)+G33</f>
        <v>109.05427499999999</v>
      </c>
      <c r="K32" s="109">
        <f>(J32-C8)/C8</f>
        <v>9.0542749999999894E-2</v>
      </c>
      <c r="L32" s="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25">
      <c r="A33" s="1"/>
      <c r="B33" s="2"/>
      <c r="C33" s="32" t="s">
        <v>6</v>
      </c>
      <c r="D33" s="74">
        <f>(D32*F8)+D32</f>
        <v>41.791499999999999</v>
      </c>
      <c r="E33" s="34"/>
      <c r="F33" s="35" t="s">
        <v>9</v>
      </c>
      <c r="G33" s="36">
        <f>G28+(D32*F8)</f>
        <v>73.531499999999994</v>
      </c>
      <c r="H33" s="34"/>
      <c r="I33" s="106"/>
      <c r="J33" s="108"/>
      <c r="K33" s="110"/>
      <c r="L33" s="2"/>
      <c r="M33" s="1"/>
      <c r="N33" s="1"/>
      <c r="O33" s="1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.5" customHeight="1" x14ac:dyDescent="0.25">
      <c r="A34" s="1"/>
      <c r="B34" s="2"/>
      <c r="C34" s="37"/>
      <c r="D34" s="38"/>
      <c r="E34" s="39"/>
      <c r="F34" s="37"/>
      <c r="G34" s="38"/>
      <c r="H34" s="39"/>
      <c r="I34" s="37"/>
      <c r="J34" s="38"/>
      <c r="K34" s="38"/>
      <c r="L34" s="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25">
      <c r="A35" s="1"/>
      <c r="B35" s="2"/>
      <c r="C35" s="25"/>
      <c r="D35" s="26"/>
      <c r="E35" s="27"/>
      <c r="F35" s="25"/>
      <c r="G35" s="26"/>
      <c r="H35" s="27"/>
      <c r="I35" s="25"/>
      <c r="J35" s="26"/>
      <c r="K35" s="26"/>
      <c r="L35" s="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5">
      <c r="A36" s="1"/>
      <c r="B36" s="2"/>
      <c r="C36" s="57" t="s">
        <v>17</v>
      </c>
      <c r="D36" s="58">
        <f>31.62/100*C8</f>
        <v>31.620000000000005</v>
      </c>
      <c r="E36" s="59"/>
      <c r="F36" s="60" t="s">
        <v>4</v>
      </c>
      <c r="G36" s="58">
        <f>G32-D36</f>
        <v>0.11999999999999389</v>
      </c>
      <c r="H36" s="59"/>
      <c r="I36" s="113" t="s">
        <v>11</v>
      </c>
      <c r="J36" s="115">
        <f>(D37*F8)+G37</f>
        <v>108.33945</v>
      </c>
      <c r="K36" s="117">
        <f>(J36-C8)/C8</f>
        <v>8.3394499999999996E-2</v>
      </c>
      <c r="L36" s="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25">
      <c r="A37" s="1"/>
      <c r="B37" s="2"/>
      <c r="C37" s="62" t="s">
        <v>6</v>
      </c>
      <c r="D37" s="84">
        <f>(D36*F8)+D36</f>
        <v>58.497000000000007</v>
      </c>
      <c r="E37" s="64"/>
      <c r="F37" s="65" t="s">
        <v>9</v>
      </c>
      <c r="G37" s="66">
        <f>G32+(D36*F8)</f>
        <v>58.617000000000004</v>
      </c>
      <c r="H37" s="64"/>
      <c r="I37" s="114"/>
      <c r="J37" s="116"/>
      <c r="K37" s="118"/>
      <c r="L37" s="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.5" customHeight="1" x14ac:dyDescent="0.2">
      <c r="A38" s="1"/>
      <c r="B38" s="2"/>
      <c r="C38" s="67"/>
      <c r="D38" s="67"/>
      <c r="E38" s="67"/>
      <c r="F38" s="67"/>
      <c r="G38" s="67"/>
      <c r="H38" s="67"/>
      <c r="I38" s="67"/>
      <c r="J38" s="67"/>
      <c r="K38" s="67"/>
      <c r="L38" s="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"/>
      <c r="B39" s="2"/>
      <c r="C39" s="25"/>
      <c r="D39" s="26"/>
      <c r="E39" s="27"/>
      <c r="F39" s="25"/>
      <c r="G39" s="85"/>
      <c r="H39" s="27"/>
      <c r="I39" s="25"/>
      <c r="J39" s="26"/>
      <c r="K39" s="26"/>
      <c r="L39" s="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A40" s="1"/>
      <c r="B40" s="2"/>
      <c r="C40" s="40"/>
      <c r="D40" s="41"/>
      <c r="E40" s="27"/>
      <c r="F40" s="42"/>
      <c r="G40" s="43"/>
      <c r="H40" s="27"/>
      <c r="I40" s="127"/>
      <c r="J40" s="124"/>
      <c r="K40" s="126"/>
      <c r="L40" s="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25">
      <c r="A41" s="1"/>
      <c r="B41" s="2"/>
      <c r="C41" s="86"/>
      <c r="D41" s="41"/>
      <c r="E41" s="27"/>
      <c r="F41" s="42"/>
      <c r="G41" s="87"/>
      <c r="H41" s="27"/>
      <c r="I41" s="125"/>
      <c r="J41" s="125"/>
      <c r="K41" s="125"/>
      <c r="L41" s="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2.75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2.75" x14ac:dyDescent="0.2">
      <c r="A46" s="1"/>
      <c r="B46" s="1"/>
      <c r="C46" s="1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2.75" x14ac:dyDescent="0.2">
      <c r="A50" s="1"/>
      <c r="B50" s="1"/>
      <c r="C50" s="1"/>
      <c r="D50" s="1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2.75" x14ac:dyDescent="0.2">
      <c r="A51" s="1"/>
      <c r="B51" s="1"/>
      <c r="C51" s="1"/>
      <c r="D51" s="1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2.75" x14ac:dyDescent="0.2">
      <c r="A52" s="1"/>
      <c r="B52" s="1"/>
      <c r="C52" s="1"/>
      <c r="D52" s="1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2.75" x14ac:dyDescent="0.2">
      <c r="A53" s="1"/>
      <c r="B53" s="1"/>
      <c r="C53" s="1"/>
      <c r="D53" s="1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2.75" x14ac:dyDescent="0.2">
      <c r="A54" s="1"/>
      <c r="B54" s="1"/>
      <c r="C54" s="1"/>
      <c r="D54" s="1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</sheetData>
  <mergeCells count="30">
    <mergeCell ref="C7:D7"/>
    <mergeCell ref="F7:G7"/>
    <mergeCell ref="I7:K7"/>
    <mergeCell ref="C8:D8"/>
    <mergeCell ref="F8:G8"/>
    <mergeCell ref="I8:K8"/>
    <mergeCell ref="I12:I13"/>
    <mergeCell ref="J12:J13"/>
    <mergeCell ref="K12:K13"/>
    <mergeCell ref="I16:I17"/>
    <mergeCell ref="J16:J17"/>
    <mergeCell ref="K16:K17"/>
    <mergeCell ref="J20:J21"/>
    <mergeCell ref="K20:K21"/>
    <mergeCell ref="I20:I21"/>
    <mergeCell ref="I24:I25"/>
    <mergeCell ref="J24:J25"/>
    <mergeCell ref="K24:K25"/>
    <mergeCell ref="I28:I29"/>
    <mergeCell ref="J28:J29"/>
    <mergeCell ref="K28:K29"/>
    <mergeCell ref="J40:J41"/>
    <mergeCell ref="K40:K41"/>
    <mergeCell ref="I32:I33"/>
    <mergeCell ref="J32:J33"/>
    <mergeCell ref="K32:K33"/>
    <mergeCell ref="I36:I37"/>
    <mergeCell ref="J36:J37"/>
    <mergeCell ref="K36:K37"/>
    <mergeCell ref="I40:I41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4770A-255F-4B42-9FC7-A259D5AE43A5}">
  <sheetPr>
    <outlinePr summaryBelow="0" summaryRight="0"/>
  </sheetPr>
  <dimension ref="A1:AD1002"/>
  <sheetViews>
    <sheetView showGridLines="0" tabSelected="1" zoomScale="170" zoomScaleNormal="170" workbookViewId="0">
      <selection activeCell="C12" sqref="C12"/>
    </sheetView>
  </sheetViews>
  <sheetFormatPr defaultColWidth="14.42578125" defaultRowHeight="15.75" customHeight="1" x14ac:dyDescent="0.2"/>
  <cols>
    <col min="1" max="1" width="5.28515625" customWidth="1"/>
    <col min="2" max="2" width="5.85546875" customWidth="1"/>
    <col min="3" max="3" width="19.140625" customWidth="1"/>
    <col min="4" max="4" width="16.85546875" customWidth="1"/>
    <col min="5" max="5" width="2.140625" customWidth="1"/>
    <col min="6" max="6" width="19.140625" customWidth="1"/>
    <col min="7" max="7" width="16.85546875" customWidth="1"/>
    <col min="8" max="8" width="2.140625" customWidth="1"/>
    <col min="9" max="9" width="17.140625" customWidth="1"/>
    <col min="10" max="10" width="14.5703125" customWidth="1"/>
    <col min="11" max="11" width="7.85546875" customWidth="1"/>
    <col min="12" max="12" width="5.85546875" customWidth="1"/>
    <col min="13" max="13" width="18.7109375" customWidth="1"/>
  </cols>
  <sheetData>
    <row r="1" spans="1:30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2.7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7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.75" x14ac:dyDescent="0.2">
      <c r="A4" s="1"/>
      <c r="B4" s="2"/>
      <c r="C4" s="2"/>
      <c r="D4" s="2"/>
      <c r="E4" s="2"/>
      <c r="F4" s="3"/>
      <c r="G4" s="2"/>
      <c r="H4" s="2"/>
      <c r="I4" s="3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2.7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3.5" thickBot="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9.5" customHeight="1" thickBot="1" x14ac:dyDescent="0.25">
      <c r="A7" s="1"/>
      <c r="B7" s="4"/>
      <c r="C7" s="91" t="s">
        <v>0</v>
      </c>
      <c r="D7" s="92"/>
      <c r="E7" s="5"/>
      <c r="F7" s="93" t="s">
        <v>1</v>
      </c>
      <c r="G7" s="94"/>
      <c r="H7" s="5"/>
      <c r="I7" s="95" t="s">
        <v>2</v>
      </c>
      <c r="J7" s="96"/>
      <c r="K7" s="97"/>
      <c r="L7" s="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21" customHeight="1" thickBot="1" x14ac:dyDescent="0.25">
      <c r="A8" s="1"/>
      <c r="B8" s="2"/>
      <c r="C8" s="98">
        <v>100</v>
      </c>
      <c r="D8" s="92"/>
      <c r="E8" s="6"/>
      <c r="F8" s="99">
        <v>0.85</v>
      </c>
      <c r="G8" s="94"/>
      <c r="H8" s="7"/>
      <c r="I8" s="100">
        <f>(K12+K16+K20+K24)/4</f>
        <v>3.3852618799999977E-2</v>
      </c>
      <c r="J8" s="96"/>
      <c r="K8" s="97"/>
      <c r="L8" s="2"/>
      <c r="M8" s="89"/>
      <c r="N8" s="12"/>
      <c r="O8" s="12"/>
      <c r="P8" s="8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2"/>
    </row>
    <row r="9" spans="1:30" ht="1.5" customHeight="1" x14ac:dyDescent="0.2">
      <c r="A9" s="1"/>
      <c r="B9" s="2"/>
      <c r="C9" s="55">
        <v>630</v>
      </c>
      <c r="D9" s="8"/>
      <c r="E9" s="9"/>
      <c r="F9" s="10"/>
      <c r="G9" s="10"/>
      <c r="H9" s="9"/>
      <c r="I9" s="11"/>
      <c r="J9" s="11"/>
      <c r="K9" s="11"/>
      <c r="L9" s="2"/>
      <c r="M9" s="89"/>
      <c r="N9" s="1"/>
      <c r="O9" s="12"/>
      <c r="P9" s="8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2.75" x14ac:dyDescent="0.2">
      <c r="A10" s="1"/>
      <c r="B10" s="2"/>
      <c r="C10" s="9"/>
      <c r="D10" s="9"/>
      <c r="E10" s="9"/>
      <c r="F10" s="9"/>
      <c r="G10" s="9"/>
      <c r="H10" s="9"/>
      <c r="I10" s="9"/>
      <c r="J10" s="9"/>
      <c r="K10" s="9"/>
      <c r="L10" s="2"/>
      <c r="M10" s="89"/>
      <c r="N10" s="1"/>
      <c r="O10" s="12"/>
      <c r="P10" s="8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3.5" thickBot="1" x14ac:dyDescent="0.25">
      <c r="A11" s="1"/>
      <c r="B11" s="2"/>
      <c r="C11" s="9"/>
      <c r="D11" s="9"/>
      <c r="E11" s="9"/>
      <c r="F11" s="9"/>
      <c r="G11" s="9"/>
      <c r="H11" s="9"/>
      <c r="I11" s="9"/>
      <c r="J11" s="9"/>
      <c r="K11" s="9"/>
      <c r="L11" s="2"/>
      <c r="M11" s="89"/>
      <c r="N11" s="12"/>
      <c r="O11" s="12"/>
      <c r="P11" s="8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">
      <c r="A12" s="1"/>
      <c r="B12" s="2"/>
      <c r="C12" s="13" t="s">
        <v>3</v>
      </c>
      <c r="D12" s="14">
        <f>1.433/100*C8</f>
        <v>1.4330000000000001</v>
      </c>
      <c r="E12" s="15"/>
      <c r="F12" s="16" t="s">
        <v>4</v>
      </c>
      <c r="G12" s="14">
        <f>(C8-D12)</f>
        <v>98.566999999999993</v>
      </c>
      <c r="H12" s="17"/>
      <c r="I12" s="111" t="s">
        <v>5</v>
      </c>
      <c r="J12" s="101">
        <f>(D13*F8)+G13</f>
        <v>103.47144250000001</v>
      </c>
      <c r="K12" s="103">
        <f>(J12-C8)/C8</f>
        <v>3.471442500000009E-2</v>
      </c>
      <c r="L12" s="4"/>
      <c r="M12" s="12"/>
      <c r="N12" s="12"/>
      <c r="O12" s="1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6.5" thickBot="1" x14ac:dyDescent="0.3">
      <c r="A13" s="1"/>
      <c r="B13" s="2"/>
      <c r="C13" s="18" t="s">
        <v>6</v>
      </c>
      <c r="D13" s="19">
        <f>((D12*F8)+D12)</f>
        <v>2.6510500000000001</v>
      </c>
      <c r="E13" s="20"/>
      <c r="F13" s="21" t="s">
        <v>9</v>
      </c>
      <c r="G13" s="90">
        <f>(D12*F8)+C8</f>
        <v>101.21805000000001</v>
      </c>
      <c r="H13" s="20"/>
      <c r="I13" s="112"/>
      <c r="J13" s="102"/>
      <c r="K13" s="104"/>
      <c r="L13" s="4"/>
      <c r="M13" s="12"/>
      <c r="N13" s="12"/>
      <c r="O13" s="1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.5" customHeight="1" x14ac:dyDescent="0.25">
      <c r="A14" s="1"/>
      <c r="B14" s="2"/>
      <c r="C14" s="22"/>
      <c r="D14" s="23"/>
      <c r="E14" s="24"/>
      <c r="F14" s="22"/>
      <c r="G14" s="23"/>
      <c r="H14" s="24"/>
      <c r="I14" s="22"/>
      <c r="J14" s="23"/>
      <c r="K14" s="23"/>
      <c r="L14" s="4"/>
      <c r="M14" s="12"/>
      <c r="N14" s="1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6.5" thickBot="1" x14ac:dyDescent="0.3">
      <c r="A15" s="1"/>
      <c r="B15" s="2"/>
      <c r="C15" s="25"/>
      <c r="D15" s="85"/>
      <c r="E15" s="27"/>
      <c r="F15" s="25"/>
      <c r="G15" s="85"/>
      <c r="H15" s="27"/>
      <c r="I15" s="25"/>
      <c r="J15" s="85"/>
      <c r="K15" s="85"/>
      <c r="L15" s="4"/>
      <c r="M15" s="1"/>
      <c r="N15" s="12"/>
      <c r="O15" s="1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5">
      <c r="A16" s="1"/>
      <c r="B16" s="2"/>
      <c r="C16" s="28" t="s">
        <v>8</v>
      </c>
      <c r="D16" s="29">
        <f>D12*1.4</f>
        <v>2.0061999999999998</v>
      </c>
      <c r="E16" s="30"/>
      <c r="F16" s="31" t="s">
        <v>4</v>
      </c>
      <c r="G16" s="29">
        <f>G12-D16</f>
        <v>96.5608</v>
      </c>
      <c r="H16" s="30"/>
      <c r="I16" s="105" t="s">
        <v>5</v>
      </c>
      <c r="J16" s="107">
        <f>(D17*F8)+G17</f>
        <v>103.42701949999999</v>
      </c>
      <c r="K16" s="109">
        <f>(J16-C8)/C8</f>
        <v>3.4270194999999858E-2</v>
      </c>
      <c r="L16" s="4"/>
      <c r="M16" s="79"/>
      <c r="N16" s="80"/>
      <c r="O16" s="1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6.5" thickBot="1" x14ac:dyDescent="0.3">
      <c r="A17" s="1"/>
      <c r="B17" s="2"/>
      <c r="C17" s="32" t="s">
        <v>6</v>
      </c>
      <c r="D17" s="33">
        <f>(D16*$F8)+D16</f>
        <v>3.7114699999999994</v>
      </c>
      <c r="E17" s="34"/>
      <c r="F17" s="35" t="s">
        <v>9</v>
      </c>
      <c r="G17" s="36">
        <f>(G12+(D16*F8))</f>
        <v>100.27226999999999</v>
      </c>
      <c r="H17" s="34"/>
      <c r="I17" s="106"/>
      <c r="J17" s="108"/>
      <c r="K17" s="110"/>
      <c r="L17" s="4"/>
      <c r="M17" s="80"/>
      <c r="N17" s="1"/>
      <c r="O17" s="1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.5" customHeight="1" x14ac:dyDescent="0.25">
      <c r="A18" s="1"/>
      <c r="B18" s="2"/>
      <c r="C18" s="37"/>
      <c r="D18" s="38"/>
      <c r="E18" s="39"/>
      <c r="F18" s="37"/>
      <c r="G18" s="38"/>
      <c r="H18" s="39"/>
      <c r="I18" s="37"/>
      <c r="J18" s="38"/>
      <c r="K18" s="38"/>
      <c r="L18" s="4" t="s">
        <v>13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6.5" thickBot="1" x14ac:dyDescent="0.3">
      <c r="A19" s="1"/>
      <c r="B19" s="2"/>
      <c r="C19" s="25"/>
      <c r="D19" s="85"/>
      <c r="E19" s="27"/>
      <c r="F19" s="25"/>
      <c r="G19" s="85"/>
      <c r="H19" s="27"/>
      <c r="I19" s="25"/>
      <c r="J19" s="85"/>
      <c r="K19" s="85"/>
      <c r="L19" s="4"/>
      <c r="M19" s="1"/>
      <c r="N19" s="1"/>
      <c r="O19" s="1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5">
      <c r="A20" s="1"/>
      <c r="B20" s="2"/>
      <c r="C20" s="57" t="s">
        <v>10</v>
      </c>
      <c r="D20" s="29">
        <f>D16*1.4</f>
        <v>2.8086799999999994</v>
      </c>
      <c r="E20" s="59"/>
      <c r="F20" s="60" t="s">
        <v>4</v>
      </c>
      <c r="G20" s="58">
        <f>G16-D20</f>
        <v>93.752120000000005</v>
      </c>
      <c r="H20" s="59"/>
      <c r="I20" s="113" t="s">
        <v>11</v>
      </c>
      <c r="J20" s="115">
        <f>(D21*F8)+G21</f>
        <v>103.3648273</v>
      </c>
      <c r="K20" s="117">
        <f>(J20-C8)/C8</f>
        <v>3.364827300000002E-2</v>
      </c>
      <c r="L20" s="81"/>
      <c r="M20" s="12"/>
      <c r="N20" s="12"/>
      <c r="O20" s="12"/>
      <c r="P20" s="12"/>
      <c r="Q20" s="12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6.5" thickBot="1" x14ac:dyDescent="0.3">
      <c r="A21" s="1"/>
      <c r="B21" s="2"/>
      <c r="C21" s="62" t="s">
        <v>6</v>
      </c>
      <c r="D21" s="33">
        <f>(D20*$F8)+D20</f>
        <v>5.196057999999999</v>
      </c>
      <c r="E21" s="64"/>
      <c r="F21" s="65" t="s">
        <v>9</v>
      </c>
      <c r="G21" s="66">
        <f>G16+(D20*F8)</f>
        <v>98.948177999999999</v>
      </c>
      <c r="H21" s="64"/>
      <c r="I21" s="114"/>
      <c r="J21" s="116"/>
      <c r="K21" s="118"/>
      <c r="L21" s="4"/>
      <c r="M21" s="1"/>
      <c r="N21" s="1"/>
      <c r="O21" s="1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.5" customHeight="1" x14ac:dyDescent="0.2">
      <c r="A22" s="1"/>
      <c r="B22" s="2"/>
      <c r="C22" s="67"/>
      <c r="D22" s="67"/>
      <c r="E22" s="67"/>
      <c r="F22" s="67"/>
      <c r="G22" s="67"/>
      <c r="H22" s="67"/>
      <c r="I22" s="67"/>
      <c r="J22" s="67"/>
      <c r="K22" s="67"/>
      <c r="L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6.5" thickBot="1" x14ac:dyDescent="0.3">
      <c r="A23" s="1"/>
      <c r="B23" s="2"/>
      <c r="C23" s="25"/>
      <c r="D23" s="85"/>
      <c r="E23" s="27"/>
      <c r="F23" s="25"/>
      <c r="G23" s="85"/>
      <c r="H23" s="27"/>
      <c r="I23" s="25"/>
      <c r="J23" s="85"/>
      <c r="K23" s="85"/>
      <c r="L23" s="4"/>
      <c r="M23" s="12"/>
      <c r="N23" s="12"/>
      <c r="O23" s="1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5">
      <c r="A24" s="1"/>
      <c r="B24" s="2"/>
      <c r="C24" s="68" t="s">
        <v>12</v>
      </c>
      <c r="D24" s="29">
        <f>D20*1.4</f>
        <v>3.932151999999999</v>
      </c>
      <c r="E24" s="70"/>
      <c r="F24" s="71" t="s">
        <v>4</v>
      </c>
      <c r="G24" s="29">
        <f>G20-D24</f>
        <v>89.819968000000003</v>
      </c>
      <c r="H24" s="70"/>
      <c r="I24" s="119" t="s">
        <v>11</v>
      </c>
      <c r="J24" s="121">
        <f>(D25*F8)+G25</f>
        <v>103.27775822</v>
      </c>
      <c r="K24" s="123">
        <f>(J24-C8)/C8</f>
        <v>3.2777582199999954E-2</v>
      </c>
      <c r="L24" s="4"/>
      <c r="M24" s="1"/>
      <c r="N24" s="1"/>
      <c r="O24" s="1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6.5" thickBot="1" x14ac:dyDescent="0.3">
      <c r="A25" s="1"/>
      <c r="B25" s="2"/>
      <c r="C25" s="73" t="s">
        <v>6</v>
      </c>
      <c r="D25" s="74">
        <f>(D24*F8)+D24</f>
        <v>7.2744811999999985</v>
      </c>
      <c r="E25" s="75"/>
      <c r="F25" s="76" t="s">
        <v>9</v>
      </c>
      <c r="G25" s="77">
        <f>G20+(D24*F8)</f>
        <v>97.0944492</v>
      </c>
      <c r="H25" s="75"/>
      <c r="I25" s="120"/>
      <c r="J25" s="122"/>
      <c r="K25" s="122"/>
      <c r="L25" s="4"/>
      <c r="M25" s="1"/>
      <c r="N25" s="1"/>
      <c r="O25" s="1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.5" customHeight="1" x14ac:dyDescent="0.2">
      <c r="A26" s="1"/>
      <c r="B26" s="2"/>
      <c r="C26" s="78"/>
      <c r="D26" s="78"/>
      <c r="E26" s="78"/>
      <c r="F26" s="78"/>
      <c r="G26" s="78"/>
      <c r="H26" s="78"/>
      <c r="I26" s="78"/>
      <c r="J26" s="78"/>
      <c r="K26" s="78"/>
      <c r="L26" s="4" t="s">
        <v>14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3.5" thickBo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2">
      <c r="A28" s="1"/>
      <c r="B28" s="2"/>
      <c r="C28" s="13" t="s">
        <v>15</v>
      </c>
      <c r="D28" s="29">
        <f>D24*1.4</f>
        <v>5.5050127999999985</v>
      </c>
      <c r="E28" s="15"/>
      <c r="F28" s="16" t="s">
        <v>4</v>
      </c>
      <c r="G28" s="14">
        <f>G24-D28</f>
        <v>84.3149552</v>
      </c>
      <c r="H28" s="17"/>
      <c r="I28" s="111" t="s">
        <v>5</v>
      </c>
      <c r="J28" s="101">
        <f>(D29*F8)+G29</f>
        <v>103.155861508</v>
      </c>
      <c r="K28" s="103">
        <f>(J28-C8)/C8</f>
        <v>3.1558615080000012E-2</v>
      </c>
      <c r="L28" s="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6.5" thickBot="1" x14ac:dyDescent="0.3">
      <c r="A29" s="1"/>
      <c r="B29" s="2"/>
      <c r="C29" s="18" t="s">
        <v>6</v>
      </c>
      <c r="D29" s="82">
        <f>(D28*F8)+D28</f>
        <v>10.184273679999997</v>
      </c>
      <c r="E29" s="20"/>
      <c r="F29" s="21" t="s">
        <v>9</v>
      </c>
      <c r="G29" s="83">
        <f>G24+(D28*F8)</f>
        <v>94.499228880000004</v>
      </c>
      <c r="H29" s="20"/>
      <c r="I29" s="112"/>
      <c r="J29" s="102"/>
      <c r="K29" s="104"/>
      <c r="L29" s="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.5" customHeight="1" x14ac:dyDescent="0.25">
      <c r="A30" s="1"/>
      <c r="B30" s="2"/>
      <c r="C30" s="22"/>
      <c r="D30" s="23"/>
      <c r="E30" s="24"/>
      <c r="F30" s="22"/>
      <c r="G30" s="23"/>
      <c r="H30" s="24"/>
      <c r="I30" s="22"/>
      <c r="J30" s="23"/>
      <c r="K30" s="23"/>
      <c r="L30" s="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6.5" thickBot="1" x14ac:dyDescent="0.3">
      <c r="A31" s="1"/>
      <c r="B31" s="2"/>
      <c r="C31" s="25"/>
      <c r="D31" s="85"/>
      <c r="E31" s="27"/>
      <c r="F31" s="25"/>
      <c r="G31" s="85"/>
      <c r="H31" s="27"/>
      <c r="I31" s="25"/>
      <c r="J31" s="85"/>
      <c r="K31" s="85"/>
      <c r="L31" s="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5">
      <c r="A32" s="1"/>
      <c r="B32" s="2"/>
      <c r="C32" s="28" t="s">
        <v>16</v>
      </c>
      <c r="D32" s="29">
        <f>D28*1.4</f>
        <v>7.7070179199999975</v>
      </c>
      <c r="E32" s="30"/>
      <c r="F32" s="31" t="s">
        <v>4</v>
      </c>
      <c r="G32" s="29">
        <f>G28-D32</f>
        <v>76.607937280000002</v>
      </c>
      <c r="H32" s="30"/>
      <c r="I32" s="105" t="s">
        <v>5</v>
      </c>
      <c r="J32" s="107">
        <f>(D33*F8)+G33</f>
        <v>102.98520611119999</v>
      </c>
      <c r="K32" s="109">
        <f>(J32-C8)/C8</f>
        <v>2.985206111199986E-2</v>
      </c>
      <c r="L32" s="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6.5" thickBot="1" x14ac:dyDescent="0.3">
      <c r="A33" s="1"/>
      <c r="B33" s="2"/>
      <c r="C33" s="32" t="s">
        <v>6</v>
      </c>
      <c r="D33" s="74">
        <f>(D32*F8)+D32</f>
        <v>14.257983151999994</v>
      </c>
      <c r="E33" s="34"/>
      <c r="F33" s="35" t="s">
        <v>9</v>
      </c>
      <c r="G33" s="36">
        <f>G28+(D32*F8)</f>
        <v>90.865920431999996</v>
      </c>
      <c r="H33" s="34"/>
      <c r="I33" s="106"/>
      <c r="J33" s="108"/>
      <c r="K33" s="110"/>
      <c r="L33" s="2"/>
      <c r="M33" s="1"/>
      <c r="N33" s="1"/>
      <c r="O33" s="1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.5" customHeight="1" x14ac:dyDescent="0.25">
      <c r="A34" s="1"/>
      <c r="B34" s="2"/>
      <c r="C34" s="37"/>
      <c r="D34" s="38"/>
      <c r="E34" s="39"/>
      <c r="F34" s="37"/>
      <c r="G34" s="38"/>
      <c r="H34" s="39"/>
      <c r="I34" s="37"/>
      <c r="J34" s="38"/>
      <c r="K34" s="38"/>
      <c r="L34" s="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6.5" thickBot="1" x14ac:dyDescent="0.3">
      <c r="A35" s="1"/>
      <c r="B35" s="2"/>
      <c r="C35" s="25"/>
      <c r="D35" s="85"/>
      <c r="E35" s="27"/>
      <c r="F35" s="25"/>
      <c r="G35" s="85"/>
      <c r="H35" s="27"/>
      <c r="I35" s="25"/>
      <c r="J35" s="85"/>
      <c r="K35" s="85"/>
      <c r="L35" s="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5">
      <c r="A36" s="1"/>
      <c r="B36" s="2"/>
      <c r="C36" s="68" t="s">
        <v>17</v>
      </c>
      <c r="D36" s="29">
        <f>D32*1.4</f>
        <v>10.789825087999995</v>
      </c>
      <c r="E36" s="70"/>
      <c r="F36" s="71" t="s">
        <v>4</v>
      </c>
      <c r="G36" s="29">
        <f>G32-D36</f>
        <v>65.818112192000001</v>
      </c>
      <c r="H36" s="70"/>
      <c r="I36" s="119" t="s">
        <v>11</v>
      </c>
      <c r="J36" s="121">
        <f>(D37*F8)+G37</f>
        <v>102.74628855568</v>
      </c>
      <c r="K36" s="123">
        <f>(J36-C8)/C8</f>
        <v>2.746288555679996E-2</v>
      </c>
      <c r="L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6.5" thickBot="1" x14ac:dyDescent="0.3">
      <c r="A37" s="1"/>
      <c r="B37" s="2"/>
      <c r="C37" s="73" t="s">
        <v>6</v>
      </c>
      <c r="D37" s="74">
        <f>(D36*F8)+D36</f>
        <v>19.961176412799993</v>
      </c>
      <c r="E37" s="75"/>
      <c r="F37" s="76" t="s">
        <v>9</v>
      </c>
      <c r="G37" s="77">
        <f>G32+(D36*F8)</f>
        <v>85.779288604800001</v>
      </c>
      <c r="H37" s="75"/>
      <c r="I37" s="120"/>
      <c r="J37" s="122"/>
      <c r="K37" s="122"/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.5" customHeight="1" x14ac:dyDescent="0.2">
      <c r="A38" s="1"/>
      <c r="B38" s="2"/>
      <c r="C38" s="78"/>
      <c r="D38" s="78"/>
      <c r="E38" s="78"/>
      <c r="F38" s="78"/>
      <c r="G38" s="78"/>
      <c r="H38" s="78"/>
      <c r="I38" s="78"/>
      <c r="J38" s="78"/>
      <c r="K38" s="78"/>
      <c r="L38" s="4" t="s">
        <v>14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3.5" thickBot="1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">
      <c r="A40" s="1"/>
      <c r="B40" s="2"/>
      <c r="C40" s="13" t="s">
        <v>18</v>
      </c>
      <c r="D40" s="29">
        <f>D36*1.4</f>
        <v>15.105755123199993</v>
      </c>
      <c r="E40" s="15"/>
      <c r="F40" s="16" t="s">
        <v>4</v>
      </c>
      <c r="G40" s="14">
        <f>G36-D40</f>
        <v>50.71235706880001</v>
      </c>
      <c r="H40" s="17"/>
      <c r="I40" s="111" t="s">
        <v>5</v>
      </c>
      <c r="J40" s="101">
        <f>(D41*F8)+G41</f>
        <v>102.41180397795199</v>
      </c>
      <c r="K40" s="103">
        <f>(J40-C8)/C8</f>
        <v>2.4118039779519904E-2</v>
      </c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6.5" thickBot="1" x14ac:dyDescent="0.3">
      <c r="A41" s="1"/>
      <c r="B41" s="2"/>
      <c r="C41" s="18" t="s">
        <v>6</v>
      </c>
      <c r="D41" s="82">
        <f>(D40*F8)+D40</f>
        <v>27.945646977919985</v>
      </c>
      <c r="E41" s="20"/>
      <c r="F41" s="21" t="s">
        <v>9</v>
      </c>
      <c r="G41" s="83">
        <f>G36+(D40*F8)</f>
        <v>78.658004046719995</v>
      </c>
      <c r="H41" s="20"/>
      <c r="I41" s="112"/>
      <c r="J41" s="102"/>
      <c r="K41" s="104"/>
      <c r="L41" s="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2.25" customHeight="1" x14ac:dyDescent="0.25">
      <c r="A42" s="1"/>
      <c r="B42" s="2"/>
      <c r="C42" s="22"/>
      <c r="D42" s="23"/>
      <c r="E42" s="24"/>
      <c r="F42" s="22"/>
      <c r="G42" s="23"/>
      <c r="H42" s="24"/>
      <c r="I42" s="22"/>
      <c r="J42" s="23"/>
      <c r="K42" s="23"/>
      <c r="L42" s="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6.5" thickBot="1" x14ac:dyDescent="0.3">
      <c r="A43" s="1"/>
      <c r="B43" s="2"/>
      <c r="C43" s="25"/>
      <c r="D43" s="85"/>
      <c r="E43" s="27"/>
      <c r="F43" s="25"/>
      <c r="G43" s="85"/>
      <c r="H43" s="27"/>
      <c r="I43" s="25"/>
      <c r="J43" s="85"/>
      <c r="K43" s="85"/>
      <c r="L43" s="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25">
      <c r="A44" s="1"/>
      <c r="B44" s="2"/>
      <c r="C44" s="28" t="s">
        <v>19</v>
      </c>
      <c r="D44" s="29">
        <f>D40*1.4</f>
        <v>21.148057172479987</v>
      </c>
      <c r="E44" s="30"/>
      <c r="F44" s="31" t="s">
        <v>4</v>
      </c>
      <c r="G44" s="29">
        <f>G40-D44</f>
        <v>29.564299896320023</v>
      </c>
      <c r="H44" s="30"/>
      <c r="I44" s="105" t="s">
        <v>5</v>
      </c>
      <c r="J44" s="107">
        <f>(D45*F8)+G45</f>
        <v>101.94352556913277</v>
      </c>
      <c r="K44" s="109">
        <f>(J44-C8)/C8</f>
        <v>1.943525569132774E-2</v>
      </c>
      <c r="L44" s="2"/>
      <c r="M44" s="1"/>
      <c r="N44" s="1"/>
      <c r="O44" s="1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1"/>
      <c r="AB44" s="1"/>
      <c r="AC44" s="1"/>
      <c r="AD44" s="1"/>
    </row>
    <row r="45" spans="1:30" ht="16.5" thickBot="1" x14ac:dyDescent="0.3">
      <c r="A45" s="1"/>
      <c r="B45" s="2"/>
      <c r="C45" s="32" t="s">
        <v>6</v>
      </c>
      <c r="D45" s="74">
        <f>(D44*F8)+D44</f>
        <v>39.123905769087976</v>
      </c>
      <c r="E45" s="34"/>
      <c r="F45" s="35" t="s">
        <v>9</v>
      </c>
      <c r="G45" s="36">
        <f>G40+(D44*F8)</f>
        <v>68.688205665407992</v>
      </c>
      <c r="H45" s="34"/>
      <c r="I45" s="106"/>
      <c r="J45" s="108"/>
      <c r="K45" s="110"/>
      <c r="L45" s="2"/>
      <c r="M45" s="1"/>
      <c r="N45" s="1"/>
      <c r="O45" s="1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1"/>
      <c r="AB45" s="1"/>
      <c r="AC45" s="1"/>
      <c r="AD45" s="1"/>
    </row>
    <row r="46" spans="1:30" ht="2.25" customHeight="1" x14ac:dyDescent="0.25">
      <c r="A46" s="1"/>
      <c r="B46" s="2"/>
      <c r="C46" s="37"/>
      <c r="D46" s="38"/>
      <c r="E46" s="39"/>
      <c r="F46" s="37"/>
      <c r="G46" s="38"/>
      <c r="H46" s="39"/>
      <c r="I46" s="37"/>
      <c r="J46" s="38"/>
      <c r="K46" s="38"/>
      <c r="L46" s="2"/>
      <c r="M46" s="1"/>
      <c r="N46" s="1"/>
      <c r="O46" s="1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1"/>
      <c r="AB46" s="1"/>
      <c r="AC46" s="1"/>
      <c r="AD46" s="1"/>
    </row>
    <row r="47" spans="1:30" ht="16.5" thickBot="1" x14ac:dyDescent="0.3">
      <c r="A47" s="1"/>
      <c r="B47" s="2"/>
      <c r="C47" s="25"/>
      <c r="D47" s="85"/>
      <c r="E47" s="27"/>
      <c r="F47" s="25"/>
      <c r="G47" s="85"/>
      <c r="H47" s="27"/>
      <c r="I47" s="25"/>
      <c r="J47" s="85"/>
      <c r="K47" s="85"/>
      <c r="L47" s="2"/>
      <c r="M47" s="1"/>
      <c r="N47" s="1"/>
      <c r="O47" s="1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1"/>
      <c r="AB47" s="1"/>
      <c r="AC47" s="1"/>
      <c r="AD47" s="1"/>
    </row>
    <row r="48" spans="1:30" x14ac:dyDescent="0.25">
      <c r="A48" s="1"/>
      <c r="B48" s="2"/>
      <c r="C48" s="57" t="s">
        <v>20</v>
      </c>
      <c r="D48" s="29">
        <f>D44*1.4</f>
        <v>29.607280041471981</v>
      </c>
      <c r="E48" s="59"/>
      <c r="F48" s="60" t="s">
        <v>4</v>
      </c>
      <c r="G48" s="58">
        <v>0</v>
      </c>
      <c r="H48" s="59"/>
      <c r="I48" s="113" t="s">
        <v>11</v>
      </c>
      <c r="J48" s="115">
        <f>(D49*F8)+G49</f>
        <v>101.28793579678589</v>
      </c>
      <c r="K48" s="117">
        <f>(J48-C8)/C8</f>
        <v>1.2879357967858879E-2</v>
      </c>
      <c r="L48" s="2"/>
      <c r="M48" s="1"/>
      <c r="N48" s="1"/>
      <c r="O48" s="1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1"/>
      <c r="AB48" s="1"/>
      <c r="AC48" s="1"/>
      <c r="AD48" s="1"/>
    </row>
    <row r="49" spans="1:30" ht="16.5" thickBot="1" x14ac:dyDescent="0.3">
      <c r="A49" s="1"/>
      <c r="B49" s="2"/>
      <c r="C49" s="62" t="s">
        <v>6</v>
      </c>
      <c r="D49" s="84">
        <f>(D48*F8)+D48</f>
        <v>54.773468076723162</v>
      </c>
      <c r="E49" s="64"/>
      <c r="F49" s="65" t="s">
        <v>9</v>
      </c>
      <c r="G49" s="66">
        <f>G44+(D48*F8)</f>
        <v>54.730487931571204</v>
      </c>
      <c r="H49" s="64"/>
      <c r="I49" s="114"/>
      <c r="J49" s="116"/>
      <c r="K49" s="118"/>
      <c r="L49" s="2"/>
      <c r="M49" s="1"/>
      <c r="N49" s="1"/>
      <c r="O49" s="1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1"/>
      <c r="AB49" s="1"/>
      <c r="AC49" s="1"/>
      <c r="AD49" s="1"/>
    </row>
    <row r="50" spans="1:30" ht="2.25" customHeight="1" x14ac:dyDescent="0.2">
      <c r="A50" s="1"/>
      <c r="B50" s="2"/>
      <c r="C50" s="67"/>
      <c r="D50" s="67"/>
      <c r="E50" s="67"/>
      <c r="F50" s="67"/>
      <c r="G50" s="67"/>
      <c r="H50" s="67"/>
      <c r="I50" s="67"/>
      <c r="J50" s="67"/>
      <c r="K50" s="67"/>
      <c r="L50" s="2"/>
      <c r="M50" s="1"/>
      <c r="N50" s="1"/>
      <c r="O50" s="1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1"/>
      <c r="AB50" s="1"/>
      <c r="AC50" s="1"/>
      <c r="AD50" s="1"/>
    </row>
    <row r="51" spans="1:30" x14ac:dyDescent="0.25">
      <c r="A51" s="1"/>
      <c r="B51" s="2"/>
      <c r="C51" s="25"/>
      <c r="D51" s="85"/>
      <c r="E51" s="27"/>
      <c r="F51" s="25"/>
      <c r="G51" s="85"/>
      <c r="H51" s="27"/>
      <c r="I51" s="25"/>
      <c r="J51" s="85"/>
      <c r="K51" s="85"/>
      <c r="L51" s="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x14ac:dyDescent="0.25">
      <c r="A52" s="1"/>
      <c r="B52" s="2"/>
      <c r="C52" s="40"/>
      <c r="D52" s="41"/>
      <c r="E52" s="27"/>
      <c r="F52" s="42"/>
      <c r="G52" s="43"/>
      <c r="H52" s="27"/>
      <c r="I52" s="127"/>
      <c r="J52" s="124"/>
      <c r="K52" s="126"/>
      <c r="L52" s="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x14ac:dyDescent="0.25">
      <c r="A53" s="1"/>
      <c r="B53" s="2"/>
      <c r="C53" s="86"/>
      <c r="D53" s="41"/>
      <c r="E53" s="27"/>
      <c r="F53" s="42"/>
      <c r="G53" s="87"/>
      <c r="H53" s="27"/>
      <c r="I53" s="125"/>
      <c r="J53" s="125"/>
      <c r="K53" s="125"/>
      <c r="L53" s="2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2.75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</sheetData>
  <mergeCells count="39">
    <mergeCell ref="C7:D7"/>
    <mergeCell ref="F7:G7"/>
    <mergeCell ref="I7:K7"/>
    <mergeCell ref="C8:D8"/>
    <mergeCell ref="F8:G8"/>
    <mergeCell ref="I8:K8"/>
    <mergeCell ref="I12:I13"/>
    <mergeCell ref="J12:J13"/>
    <mergeCell ref="K12:K13"/>
    <mergeCell ref="I16:I17"/>
    <mergeCell ref="J16:J17"/>
    <mergeCell ref="K16:K17"/>
    <mergeCell ref="I20:I21"/>
    <mergeCell ref="J20:J21"/>
    <mergeCell ref="K20:K21"/>
    <mergeCell ref="I24:I25"/>
    <mergeCell ref="J24:J25"/>
    <mergeCell ref="K24:K25"/>
    <mergeCell ref="I28:I29"/>
    <mergeCell ref="J28:J29"/>
    <mergeCell ref="K28:K29"/>
    <mergeCell ref="I32:I33"/>
    <mergeCell ref="J32:J33"/>
    <mergeCell ref="K32:K33"/>
    <mergeCell ref="I52:I53"/>
    <mergeCell ref="J52:J53"/>
    <mergeCell ref="K52:K53"/>
    <mergeCell ref="I36:I37"/>
    <mergeCell ref="J36:J37"/>
    <mergeCell ref="K36:K37"/>
    <mergeCell ref="I40:I41"/>
    <mergeCell ref="J40:J41"/>
    <mergeCell ref="K40:K41"/>
    <mergeCell ref="I44:I45"/>
    <mergeCell ref="J44:J45"/>
    <mergeCell ref="K44:K45"/>
    <mergeCell ref="I48:I49"/>
    <mergeCell ref="J48:J49"/>
    <mergeCell ref="K48:K4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2 CICLOS (100%)</vt:lpstr>
      <vt:lpstr>3 CICLOS (50%)</vt:lpstr>
      <vt:lpstr>4 CICLOS (30%)</vt:lpstr>
      <vt:lpstr>5 CICLOS (22%)</vt:lpstr>
      <vt:lpstr>7 CICLOS (10%)</vt:lpstr>
      <vt:lpstr>10 CICLOS (3%)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Fábio Caminski</dc:creator>
  <cp:lastModifiedBy>Murilo</cp:lastModifiedBy>
  <dcterms:created xsi:type="dcterms:W3CDTF">2022-02-04T01:06:28Z</dcterms:created>
  <dcterms:modified xsi:type="dcterms:W3CDTF">2022-04-04T16:08:04Z</dcterms:modified>
</cp:coreProperties>
</file>