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\Downloads\"/>
    </mc:Choice>
  </mc:AlternateContent>
  <xr:revisionPtr revIDLastSave="0" documentId="13_ncr:1_{22D7F607-F070-4C77-8DB2-B8532274A71C}" xr6:coauthVersionLast="47" xr6:coauthVersionMax="47" xr10:uidLastSave="{00000000-0000-0000-0000-000000000000}"/>
  <bookViews>
    <workbookView xWindow="-120" yWindow="-120" windowWidth="20730" windowHeight="11160" xr2:uid="{40AD9480-AEE3-3D4A-BCF5-0913EF058414}"/>
  </bookViews>
  <sheets>
    <sheet name="CUSTOS FIXOS" sheetId="1" r:id="rId1"/>
    <sheet name="PRECIFICAÇÃO" sheetId="2" r:id="rId2"/>
  </sheets>
  <definedNames>
    <definedName name="_xlnm.Print_Area" localSheetId="0">'CUSTOS FIXOS'!$B$3:$E$55</definedName>
    <definedName name="_xlnm.Print_Area" localSheetId="1">PRECIFICAÇÃO!$B$3:$D$81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  <c r="D9" i="2"/>
  <c r="D8" i="2"/>
  <c r="D7" i="2"/>
  <c r="D29" i="2"/>
  <c r="D28" i="2"/>
  <c r="D27" i="2"/>
  <c r="D26" i="2"/>
  <c r="D25" i="2"/>
  <c r="D24" i="2"/>
  <c r="D23" i="2"/>
  <c r="D45" i="2"/>
  <c r="D44" i="2"/>
  <c r="D43" i="2"/>
  <c r="D42" i="2"/>
  <c r="D41" i="2"/>
  <c r="D40" i="2"/>
  <c r="D39" i="2"/>
  <c r="C55" i="2"/>
  <c r="D50" i="1"/>
  <c r="E50" i="1" s="1"/>
  <c r="D51" i="1"/>
  <c r="E51" i="1" s="1"/>
  <c r="D49" i="2" l="1"/>
  <c r="D33" i="2"/>
  <c r="D48" i="2"/>
  <c r="D32" i="2"/>
  <c r="D17" i="2"/>
  <c r="D21" i="2"/>
  <c r="D53" i="2"/>
  <c r="D16" i="2"/>
  <c r="D37" i="2"/>
  <c r="D40" i="1"/>
  <c r="D73" i="2"/>
  <c r="D49" i="1"/>
  <c r="D48" i="1"/>
  <c r="E48" i="1" s="1"/>
  <c r="D47" i="1"/>
  <c r="E47" i="1" s="1"/>
  <c r="D46" i="1"/>
  <c r="E46" i="1" s="1"/>
  <c r="D45" i="1"/>
  <c r="E45" i="1" s="1"/>
  <c r="D44" i="1"/>
  <c r="D55" i="2" l="1"/>
  <c r="E49" i="1"/>
  <c r="E44" i="1"/>
  <c r="E53" i="1" s="1"/>
  <c r="E55" i="1" s="1"/>
  <c r="D57" i="2" s="1"/>
  <c r="C53" i="1"/>
  <c r="D59" i="2" l="1"/>
  <c r="D53" i="1"/>
  <c r="D75" i="2" l="1"/>
  <c r="D77" i="2" s="1"/>
  <c r="D79" i="2" l="1"/>
  <c r="D81" i="2" s="1"/>
</calcChain>
</file>

<file path=xl/sharedStrings.xml><?xml version="1.0" encoding="utf-8"?>
<sst xmlns="http://schemas.openxmlformats.org/spreadsheetml/2006/main" count="120" uniqueCount="78">
  <si>
    <t>Aluguel</t>
  </si>
  <si>
    <t>Condominio</t>
  </si>
  <si>
    <t>IPTU</t>
  </si>
  <si>
    <t>Agua</t>
  </si>
  <si>
    <t>Energia</t>
  </si>
  <si>
    <t>Internet</t>
  </si>
  <si>
    <t>Telefone</t>
  </si>
  <si>
    <t>Celular</t>
  </si>
  <si>
    <t>Contador</t>
  </si>
  <si>
    <t>Limpeza</t>
  </si>
  <si>
    <t>Secretária</t>
  </si>
  <si>
    <t>Pró-Labore - Sócio 01</t>
  </si>
  <si>
    <t>Pró-Labore - Sócio 02</t>
  </si>
  <si>
    <t>Estagiário 01</t>
  </si>
  <si>
    <t>Estagiário 02</t>
  </si>
  <si>
    <t>Colaborador 01</t>
  </si>
  <si>
    <t>Colaborador 02</t>
  </si>
  <si>
    <t>13º Salário</t>
  </si>
  <si>
    <t>Férias Remuneradas</t>
  </si>
  <si>
    <t>INSS</t>
  </si>
  <si>
    <t>FGTS</t>
  </si>
  <si>
    <t>Passagem/Combustível</t>
  </si>
  <si>
    <t>Auxílio Alimentação</t>
  </si>
  <si>
    <t>Café</t>
  </si>
  <si>
    <t>Papelaria</t>
  </si>
  <si>
    <t>Cartuchos e/ou Impressões</t>
  </si>
  <si>
    <t>Anuidade CAU/CREA/... (Pessoa Jurídica)</t>
  </si>
  <si>
    <t>Anuidade CAU/CREA/... (Pessoa Física)</t>
  </si>
  <si>
    <t>Manutenção de Equipamentos</t>
  </si>
  <si>
    <t>Tarifas Bancárias</t>
  </si>
  <si>
    <t>Maquina de Cartao</t>
  </si>
  <si>
    <t>Arquiteto Empresário 01</t>
  </si>
  <si>
    <t>Arquiteto Empresário 02</t>
  </si>
  <si>
    <t>Distribuição Lucro</t>
  </si>
  <si>
    <t>CUSTO HORA DO ESCRITÓRIO</t>
  </si>
  <si>
    <t>TOTAL CUSTOS FIXOS</t>
  </si>
  <si>
    <t>CUSTOS VARIÁVEIS</t>
  </si>
  <si>
    <t>CUSTO 1</t>
  </si>
  <si>
    <t>CUSTO 2</t>
  </si>
  <si>
    <t>CUSTO 3</t>
  </si>
  <si>
    <t>CUSTO 4</t>
  </si>
  <si>
    <t>CUSTO 5</t>
  </si>
  <si>
    <t>CUSTO 6</t>
  </si>
  <si>
    <t>CUSTO 7</t>
  </si>
  <si>
    <t>CUSTO 8</t>
  </si>
  <si>
    <t>CUSTO 9</t>
  </si>
  <si>
    <t>CUSTO 10</t>
  </si>
  <si>
    <t>CUSTO TOTAL PROJETO</t>
  </si>
  <si>
    <t>MARGEM DE LUCRO</t>
  </si>
  <si>
    <t>TOTAL COM LUCRO</t>
  </si>
  <si>
    <t>IMPOSTOS</t>
  </si>
  <si>
    <t>TOTAL PROJETO</t>
  </si>
  <si>
    <t xml:space="preserve">CLIENTE </t>
  </si>
  <si>
    <t>SEMANAS</t>
  </si>
  <si>
    <t>CRIAÇÃO</t>
  </si>
  <si>
    <t>3D</t>
  </si>
  <si>
    <t>MARGEM DE ERRO</t>
  </si>
  <si>
    <t>ETAPA</t>
  </si>
  <si>
    <t>HORAS</t>
  </si>
  <si>
    <t>HORAS SEMANAIS</t>
  </si>
  <si>
    <t>HORAS DIÁRIAS</t>
  </si>
  <si>
    <t>HORAS MENSAIS</t>
  </si>
  <si>
    <t>TOTAL CUSTOS VARIÁVEIS</t>
  </si>
  <si>
    <t>TOTAL SEMANAS/HORAS PROJETO</t>
  </si>
  <si>
    <t>GASTOS FIXOS</t>
  </si>
  <si>
    <t>VALOR MENSAL</t>
  </si>
  <si>
    <t>TOTAL CUSTO FIXO</t>
  </si>
  <si>
    <t>EQUIPE</t>
  </si>
  <si>
    <t>TOTAL HORAS ESCRITÓRIO</t>
  </si>
  <si>
    <t>VALOR DA HORA DO ESCRITÓRIO</t>
  </si>
  <si>
    <t>Estagiário 03</t>
  </si>
  <si>
    <t>Estagiário 04</t>
  </si>
  <si>
    <t>COLABORADOR</t>
  </si>
  <si>
    <t>Taxí / Uber</t>
  </si>
  <si>
    <t>Esta planilha é de propriedade intelectual da Marin Consult. Toda e qualquer comercialização é proibida, bem como seu compartilhamento - sob pena prevista pela Lei dos Direitos Autorais</t>
  </si>
  <si>
    <t>RELATÓRIO DE PRECIFICAÇÃO ELABORADO POR MARIN CONSULT EM PARCERIA COM           GIOVANNA GOGOSZ ARQUITETURA &amp; DESIGN</t>
  </si>
  <si>
    <t>Esta planilha é de propriedade intelectual da Giovanna Gogosz Arquitetura. Toda e qualquer comercialização é proibida, bem como seu compartilhamento - sob pena prevista pela Lei dos Direitos Autorais</t>
  </si>
  <si>
    <t>PRECIFICAÇÃO 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</si>
</sst>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entury Gothic"/>
      <family val="1"/>
    </font>
    <font>
      <sz val="16"/>
      <color rgb="FF000000"/>
      <name val="Century Gothic"/>
      <family val="1"/>
    </font>
    <font>
      <b/>
      <sz val="16"/>
      <color theme="0"/>
      <name val="Century Gothic"/>
      <family val="1"/>
    </font>
    <font>
      <sz val="14"/>
      <color theme="1"/>
      <name val="Century Gothic"/>
      <family val="1"/>
    </font>
    <font>
      <b/>
      <sz val="14"/>
      <color theme="0"/>
      <name val="Century Gothic"/>
      <family val="1"/>
    </font>
    <font>
      <b/>
      <sz val="14"/>
      <color theme="1"/>
      <name val="Century Gothic"/>
      <family val="1"/>
    </font>
    <font>
      <b/>
      <sz val="12"/>
      <color theme="1"/>
      <name val="Century Gothic"/>
      <family val="1"/>
    </font>
    <font>
      <b/>
      <sz val="11"/>
      <color rgb="FFC00000"/>
      <name val="Century Gothic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rgb="FF579DB6"/>
        <bgColor indexed="64"/>
      </patternFill>
    </fill>
    <fill>
      <patternFill patternType="solid">
        <fgColor rgb="FF579DB6"/>
        <bgColor rgb="FF999999"/>
      </patternFill>
    </fill>
    <fill>
      <patternFill patternType="solid">
        <fgColor theme="1" tint="0.499984740745262"/>
        <bgColor rgb="FF999999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4" borderId="1" xfId="0" applyFont="1" applyFill="1" applyBorder="1" applyProtection="1">
      <protection locked="0"/>
    </xf>
    <xf numFmtId="0" fontId="6" fillId="0" borderId="0" xfId="0" applyFont="1"/>
    <xf numFmtId="0" fontId="8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44" fontId="6" fillId="0" borderId="0" xfId="0" applyNumberFormat="1" applyFont="1"/>
    <xf numFmtId="0" fontId="7" fillId="5" borderId="1" xfId="0" applyFont="1" applyFill="1" applyBorder="1"/>
    <xf numFmtId="0" fontId="7" fillId="8" borderId="1" xfId="0" applyFont="1" applyFill="1" applyBorder="1"/>
    <xf numFmtId="44" fontId="7" fillId="8" borderId="1" xfId="0" applyNumberFormat="1" applyFont="1" applyFill="1" applyBorder="1"/>
    <xf numFmtId="44" fontId="7" fillId="5" borderId="1" xfId="2" applyFont="1" applyFill="1" applyBorder="1"/>
    <xf numFmtId="44" fontId="7" fillId="5" borderId="1" xfId="0" applyNumberFormat="1" applyFont="1" applyFill="1" applyBorder="1" applyAlignment="1">
      <alignment horizontal="center"/>
    </xf>
    <xf numFmtId="44" fontId="7" fillId="9" borderId="1" xfId="0" applyNumberFormat="1" applyFont="1" applyFill="1" applyBorder="1"/>
    <xf numFmtId="44" fontId="3" fillId="3" borderId="1" xfId="2" applyFont="1" applyFill="1" applyBorder="1" applyProtection="1">
      <protection locked="0"/>
    </xf>
    <xf numFmtId="0" fontId="3" fillId="2" borderId="1" xfId="0" applyFont="1" applyFill="1" applyBorder="1"/>
    <xf numFmtId="0" fontId="3" fillId="0" borderId="0" xfId="0" applyFont="1"/>
    <xf numFmtId="0" fontId="5" fillId="5" borderId="1" xfId="0" applyFont="1" applyFill="1" applyBorder="1" applyAlignment="1">
      <alignment horizontal="center"/>
    </xf>
    <xf numFmtId="44" fontId="3" fillId="0" borderId="0" xfId="0" applyNumberFormat="1" applyFont="1"/>
    <xf numFmtId="44" fontId="5" fillId="5" borderId="1" xfId="0" applyNumberFormat="1" applyFont="1" applyFill="1" applyBorder="1"/>
    <xf numFmtId="0" fontId="5" fillId="6" borderId="1" xfId="0" applyFont="1" applyFill="1" applyBorder="1" applyAlignment="1">
      <alignment horizontal="center"/>
    </xf>
    <xf numFmtId="44" fontId="5" fillId="5" borderId="1" xfId="2" applyFont="1" applyFill="1" applyBorder="1" applyAlignment="1" applyProtection="1">
      <alignment horizontal="center"/>
    </xf>
    <xf numFmtId="0" fontId="3" fillId="0" borderId="1" xfId="0" applyFont="1" applyBorder="1"/>
    <xf numFmtId="43" fontId="3" fillId="0" borderId="0" xfId="1" applyFont="1" applyProtection="1"/>
    <xf numFmtId="0" fontId="5" fillId="6" borderId="1" xfId="0" applyFont="1" applyFill="1" applyBorder="1"/>
    <xf numFmtId="43" fontId="5" fillId="5" borderId="1" xfId="1" applyFont="1" applyFill="1" applyBorder="1" applyProtection="1"/>
    <xf numFmtId="0" fontId="5" fillId="5" borderId="1" xfId="0" applyFont="1" applyFill="1" applyBorder="1"/>
    <xf numFmtId="0" fontId="3" fillId="3" borderId="0" xfId="0" applyFont="1" applyFill="1"/>
    <xf numFmtId="44" fontId="3" fillId="3" borderId="0" xfId="2" applyFont="1" applyFill="1" applyProtection="1"/>
    <xf numFmtId="44" fontId="5" fillId="8" borderId="1" xfId="2" applyFont="1" applyFill="1" applyBorder="1" applyProtection="1"/>
    <xf numFmtId="44" fontId="3" fillId="0" borderId="0" xfId="2" applyFont="1" applyProtection="1"/>
    <xf numFmtId="43" fontId="3" fillId="3" borderId="1" xfId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43" fontId="6" fillId="3" borderId="1" xfId="1" applyFont="1" applyFill="1" applyBorder="1" applyProtection="1">
      <protection locked="0"/>
    </xf>
    <xf numFmtId="44" fontId="6" fillId="3" borderId="1" xfId="2" applyFont="1" applyFill="1" applyBorder="1" applyProtection="1">
      <protection locked="0"/>
    </xf>
    <xf numFmtId="9" fontId="7" fillId="5" borderId="1" xfId="0" applyNumberFormat="1" applyFont="1" applyFill="1" applyBorder="1" applyAlignment="1" applyProtection="1">
      <alignment horizontal="center"/>
      <protection locked="0"/>
    </xf>
    <xf numFmtId="44" fontId="7" fillId="5" borderId="1" xfId="0" applyNumberFormat="1" applyFont="1" applyFill="1" applyBorder="1" applyProtection="1">
      <protection locked="0"/>
    </xf>
    <xf numFmtId="0" fontId="7" fillId="5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3" borderId="1" xfId="0" applyFont="1" applyFill="1" applyBorder="1"/>
    <xf numFmtId="0" fontId="9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5" fillId="7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7">
    <dxf>
      <fill>
        <patternFill patternType="none">
          <bgColor auto="1"/>
        </patternFill>
      </fill>
      <border>
        <vertical/>
        <horizontal/>
      </border>
    </dxf>
    <dxf>
      <font>
        <color theme="1" tint="0.14996795556505021"/>
      </font>
    </dxf>
    <dxf>
      <border diagonalUp="0" diagonalDown="0">
        <left style="dotted">
          <color theme="0" tint="-0.34998626667073579"/>
        </left>
        <right style="dotted">
          <color theme="0" tint="-0.34998626667073579"/>
        </right>
        <top style="thin">
          <color theme="0" tint="-0.34998626667073579"/>
        </top>
        <bottom style="dotted">
          <color theme="0" tint="-0.34998626667073579"/>
        </bottom>
        <vertical/>
        <horizontal/>
      </border>
    </dxf>
    <dxf>
      <font>
        <b val="0"/>
        <i val="0"/>
        <color theme="1" tint="0.34998626667073579"/>
      </font>
    </dxf>
    <dxf>
      <font>
        <b val="0"/>
        <i val="0"/>
        <color theme="1" tint="0.14996795556505021"/>
      </font>
      <fill>
        <patternFill patternType="solid">
          <bgColor theme="4" tint="0.79998168889431442"/>
        </patternFill>
      </fill>
      <border>
        <top/>
        <bottom style="medium">
          <color theme="4" tint="0.39994506668294322"/>
        </bottom>
      </border>
    </dxf>
    <dxf>
      <font>
        <b val="0"/>
        <i val="0"/>
        <color theme="1" tint="0.14996795556505021"/>
      </font>
    </dxf>
    <dxf>
      <font>
        <color theme="1" tint="0.499984740745262"/>
      </font>
      <border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dotted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Cash Receipts" pivot="0" count="7" xr9:uid="{44A79ABD-76AD-4342-B6E1-8081436B9C6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TotalCell" dxfId="1"/>
      <tableStyleElement type="lastTotalCell" dxfId="0"/>
    </tableStyle>
  </tableStyles>
  <colors>
    <mruColors>
      <color rgb="FF579DB6"/>
      <color rgb="FFFFD7E7"/>
      <color rgb="FFFFBCC1"/>
      <color rgb="FFFF5E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1</xdr:row>
      <xdr:rowOff>241300</xdr:rowOff>
    </xdr:from>
    <xdr:to>
      <xdr:col>3</xdr:col>
      <xdr:colOff>2070099</xdr:colOff>
      <xdr:row>1</xdr:row>
      <xdr:rowOff>1092200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BCFAC2-AB96-E94B-A019-B7098C7E522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26" b="32771"/>
        <a:stretch/>
      </xdr:blipFill>
      <xdr:spPr bwMode="auto">
        <a:xfrm>
          <a:off x="5524500" y="241300"/>
          <a:ext cx="2057399" cy="850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50800</xdr:colOff>
      <xdr:row>1</xdr:row>
      <xdr:rowOff>12700</xdr:rowOff>
    </xdr:from>
    <xdr:to>
      <xdr:col>1</xdr:col>
      <xdr:colOff>1917700</xdr:colOff>
      <xdr:row>1</xdr:row>
      <xdr:rowOff>1556634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2786EB-383A-BA48-879F-E9A9F2E1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12700"/>
          <a:ext cx="1866900" cy="15439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1778000</xdr:colOff>
      <xdr:row>1</xdr:row>
      <xdr:rowOff>368300</xdr:rowOff>
    </xdr:from>
    <xdr:to>
      <xdr:col>4</xdr:col>
      <xdr:colOff>228599</xdr:colOff>
      <xdr:row>1</xdr:row>
      <xdr:rowOff>1219200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0F93B1-1265-4243-AACF-0D0CB6DF2CC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26" b="32771"/>
        <a:stretch/>
      </xdr:blipFill>
      <xdr:spPr bwMode="auto">
        <a:xfrm>
          <a:off x="5384800" y="939800"/>
          <a:ext cx="2057399" cy="850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40CB-51F9-C94A-B236-7391BB5924F0}">
  <sheetPr>
    <pageSetUpPr fitToPage="1"/>
  </sheetPr>
  <dimension ref="B1:E55"/>
  <sheetViews>
    <sheetView showGridLines="0" tabSelected="1" topLeftCell="A10" zoomScaleNormal="100" zoomScaleSheetLayoutView="130" workbookViewId="0">
      <selection activeCell="C48" sqref="C48"/>
    </sheetView>
  </sheetViews>
  <sheetFormatPr defaultColWidth="10.875" defaultRowHeight="19.5" x14ac:dyDescent="0.25"/>
  <cols>
    <col min="1" max="1" width="7.5" style="16" customWidth="1"/>
    <col min="2" max="2" width="40.5" style="16" customWidth="1"/>
    <col min="3" max="3" width="24" style="30" bestFit="1" customWidth="1"/>
    <col min="4" max="4" width="29.625" style="16" customWidth="1"/>
    <col min="5" max="5" width="22.375" style="16" bestFit="1" customWidth="1"/>
    <col min="6" max="16384" width="10.875" style="16"/>
  </cols>
  <sheetData>
    <row r="1" spans="2:5" ht="45" customHeight="1" x14ac:dyDescent="0.25">
      <c r="B1" s="41" t="s">
        <v>74</v>
      </c>
      <c r="C1" s="41"/>
      <c r="D1" s="41"/>
    </row>
    <row r="2" spans="2:5" ht="153.94999999999999" customHeight="1" x14ac:dyDescent="0.25">
      <c r="B2" s="40" t="s">
        <v>75</v>
      </c>
      <c r="C2" s="40"/>
      <c r="D2" s="40"/>
    </row>
    <row r="3" spans="2:5" ht="20.25" x14ac:dyDescent="0.3">
      <c r="B3" s="46" t="s">
        <v>64</v>
      </c>
      <c r="C3" s="47"/>
      <c r="D3" s="17" t="s">
        <v>65</v>
      </c>
    </row>
    <row r="4" spans="2:5" x14ac:dyDescent="0.25">
      <c r="B4" s="42" t="s">
        <v>0</v>
      </c>
      <c r="C4" s="43"/>
      <c r="D4" s="14">
        <v>1800</v>
      </c>
      <c r="E4" s="18"/>
    </row>
    <row r="5" spans="2:5" x14ac:dyDescent="0.25">
      <c r="B5" s="42" t="s">
        <v>1</v>
      </c>
      <c r="C5" s="43"/>
      <c r="D5" s="14">
        <v>0</v>
      </c>
    </row>
    <row r="6" spans="2:5" x14ac:dyDescent="0.25">
      <c r="B6" s="42" t="s">
        <v>2</v>
      </c>
      <c r="C6" s="43"/>
      <c r="D6" s="14">
        <v>0</v>
      </c>
    </row>
    <row r="7" spans="2:5" x14ac:dyDescent="0.25">
      <c r="B7" s="42" t="s">
        <v>3</v>
      </c>
      <c r="C7" s="43"/>
      <c r="D7" s="14">
        <v>0</v>
      </c>
    </row>
    <row r="8" spans="2:5" x14ac:dyDescent="0.25">
      <c r="B8" s="42" t="s">
        <v>4</v>
      </c>
      <c r="C8" s="43"/>
      <c r="D8" s="14">
        <v>200</v>
      </c>
    </row>
    <row r="9" spans="2:5" x14ac:dyDescent="0.25">
      <c r="B9" s="42" t="s">
        <v>5</v>
      </c>
      <c r="C9" s="43"/>
      <c r="D9" s="14">
        <v>99</v>
      </c>
    </row>
    <row r="10" spans="2:5" x14ac:dyDescent="0.25">
      <c r="B10" s="42" t="s">
        <v>6</v>
      </c>
      <c r="C10" s="43"/>
      <c r="D10" s="14">
        <v>0</v>
      </c>
    </row>
    <row r="11" spans="2:5" x14ac:dyDescent="0.25">
      <c r="B11" s="42" t="s">
        <v>7</v>
      </c>
      <c r="C11" s="43"/>
      <c r="D11" s="14">
        <v>200</v>
      </c>
    </row>
    <row r="12" spans="2:5" x14ac:dyDescent="0.25">
      <c r="B12" s="42" t="s">
        <v>8</v>
      </c>
      <c r="C12" s="43"/>
      <c r="D12" s="14">
        <v>1200</v>
      </c>
    </row>
    <row r="13" spans="2:5" x14ac:dyDescent="0.25">
      <c r="B13" s="42" t="s">
        <v>9</v>
      </c>
      <c r="C13" s="43"/>
      <c r="D13" s="14">
        <v>300</v>
      </c>
    </row>
    <row r="14" spans="2:5" x14ac:dyDescent="0.25">
      <c r="B14" s="42" t="s">
        <v>10</v>
      </c>
      <c r="C14" s="43"/>
      <c r="D14" s="14">
        <v>0</v>
      </c>
    </row>
    <row r="15" spans="2:5" x14ac:dyDescent="0.25">
      <c r="B15" s="42" t="s">
        <v>11</v>
      </c>
      <c r="C15" s="43"/>
      <c r="D15" s="14">
        <v>7000</v>
      </c>
    </row>
    <row r="16" spans="2:5" x14ac:dyDescent="0.25">
      <c r="B16" s="42" t="s">
        <v>12</v>
      </c>
      <c r="C16" s="43"/>
      <c r="D16" s="14">
        <v>0</v>
      </c>
    </row>
    <row r="17" spans="2:4" x14ac:dyDescent="0.25">
      <c r="B17" s="42" t="s">
        <v>13</v>
      </c>
      <c r="C17" s="43"/>
      <c r="D17" s="14">
        <v>1200</v>
      </c>
    </row>
    <row r="18" spans="2:4" x14ac:dyDescent="0.25">
      <c r="B18" s="42" t="s">
        <v>14</v>
      </c>
      <c r="C18" s="43"/>
      <c r="D18" s="14">
        <v>1000</v>
      </c>
    </row>
    <row r="19" spans="2:4" x14ac:dyDescent="0.25">
      <c r="B19" s="42" t="s">
        <v>70</v>
      </c>
      <c r="C19" s="43"/>
      <c r="D19" s="14">
        <v>0</v>
      </c>
    </row>
    <row r="20" spans="2:4" x14ac:dyDescent="0.25">
      <c r="B20" s="42" t="s">
        <v>71</v>
      </c>
      <c r="C20" s="43"/>
      <c r="D20" s="14">
        <v>0</v>
      </c>
    </row>
    <row r="21" spans="2:4" x14ac:dyDescent="0.25">
      <c r="B21" s="42" t="s">
        <v>15</v>
      </c>
      <c r="C21" s="43"/>
      <c r="D21" s="14">
        <v>0</v>
      </c>
    </row>
    <row r="22" spans="2:4" x14ac:dyDescent="0.25">
      <c r="B22" s="42" t="s">
        <v>16</v>
      </c>
      <c r="C22" s="43"/>
      <c r="D22" s="14">
        <v>0</v>
      </c>
    </row>
    <row r="23" spans="2:4" x14ac:dyDescent="0.25">
      <c r="B23" s="42" t="s">
        <v>17</v>
      </c>
      <c r="C23" s="43"/>
      <c r="D23" s="14">
        <v>0</v>
      </c>
    </row>
    <row r="24" spans="2:4" x14ac:dyDescent="0.25">
      <c r="B24" s="42" t="s">
        <v>18</v>
      </c>
      <c r="C24" s="43"/>
      <c r="D24" s="14">
        <v>0</v>
      </c>
    </row>
    <row r="25" spans="2:4" x14ac:dyDescent="0.25">
      <c r="B25" s="42" t="s">
        <v>33</v>
      </c>
      <c r="C25" s="43"/>
      <c r="D25" s="14">
        <v>0</v>
      </c>
    </row>
    <row r="26" spans="2:4" x14ac:dyDescent="0.25">
      <c r="B26" s="42" t="s">
        <v>19</v>
      </c>
      <c r="C26" s="43"/>
      <c r="D26" s="14">
        <v>0</v>
      </c>
    </row>
    <row r="27" spans="2:4" x14ac:dyDescent="0.25">
      <c r="B27" s="42" t="s">
        <v>20</v>
      </c>
      <c r="C27" s="43"/>
      <c r="D27" s="14">
        <v>0</v>
      </c>
    </row>
    <row r="28" spans="2:4" x14ac:dyDescent="0.25">
      <c r="B28" s="42" t="s">
        <v>21</v>
      </c>
      <c r="C28" s="43"/>
      <c r="D28" s="14">
        <v>400</v>
      </c>
    </row>
    <row r="29" spans="2:4" x14ac:dyDescent="0.25">
      <c r="B29" s="42" t="s">
        <v>22</v>
      </c>
      <c r="C29" s="43"/>
      <c r="D29" s="14">
        <v>200</v>
      </c>
    </row>
    <row r="30" spans="2:4" x14ac:dyDescent="0.25">
      <c r="B30" s="42" t="s">
        <v>23</v>
      </c>
      <c r="C30" s="43"/>
      <c r="D30" s="14">
        <v>100</v>
      </c>
    </row>
    <row r="31" spans="2:4" x14ac:dyDescent="0.25">
      <c r="B31" s="42" t="s">
        <v>73</v>
      </c>
      <c r="C31" s="43"/>
      <c r="D31" s="14">
        <v>200</v>
      </c>
    </row>
    <row r="32" spans="2:4" x14ac:dyDescent="0.25">
      <c r="B32" s="42" t="s">
        <v>24</v>
      </c>
      <c r="C32" s="43"/>
      <c r="D32" s="14">
        <v>200</v>
      </c>
    </row>
    <row r="33" spans="2:5" x14ac:dyDescent="0.25">
      <c r="B33" s="42" t="s">
        <v>25</v>
      </c>
      <c r="C33" s="43"/>
      <c r="D33" s="14">
        <v>100</v>
      </c>
    </row>
    <row r="34" spans="2:5" x14ac:dyDescent="0.25">
      <c r="B34" s="42" t="s">
        <v>26</v>
      </c>
      <c r="C34" s="43"/>
      <c r="D34" s="14">
        <v>0</v>
      </c>
    </row>
    <row r="35" spans="2:5" x14ac:dyDescent="0.25">
      <c r="B35" s="42" t="s">
        <v>27</v>
      </c>
      <c r="C35" s="43"/>
      <c r="D35" s="14">
        <v>47.666666666666664</v>
      </c>
    </row>
    <row r="36" spans="2:5" x14ac:dyDescent="0.25">
      <c r="B36" s="42" t="s">
        <v>28</v>
      </c>
      <c r="C36" s="43"/>
      <c r="D36" s="14">
        <v>83.333333333333329</v>
      </c>
    </row>
    <row r="37" spans="2:5" x14ac:dyDescent="0.25">
      <c r="B37" s="42" t="s">
        <v>29</v>
      </c>
      <c r="C37" s="43"/>
      <c r="D37" s="14">
        <v>10</v>
      </c>
    </row>
    <row r="38" spans="2:5" x14ac:dyDescent="0.25">
      <c r="B38" s="42" t="s">
        <v>30</v>
      </c>
      <c r="C38" s="43"/>
      <c r="D38" s="14">
        <v>0</v>
      </c>
    </row>
    <row r="40" spans="2:5" ht="20.25" x14ac:dyDescent="0.3">
      <c r="B40" s="45" t="s">
        <v>66</v>
      </c>
      <c r="C40" s="45"/>
      <c r="D40" s="19">
        <f>SUM(D4:D39)</f>
        <v>14340</v>
      </c>
    </row>
    <row r="42" spans="2:5" ht="20.25" x14ac:dyDescent="0.3">
      <c r="B42" s="20" t="s">
        <v>67</v>
      </c>
      <c r="C42" s="21" t="s">
        <v>60</v>
      </c>
      <c r="D42" s="17" t="s">
        <v>59</v>
      </c>
      <c r="E42" s="17" t="s">
        <v>61</v>
      </c>
    </row>
    <row r="43" spans="2:5" x14ac:dyDescent="0.25">
      <c r="B43" s="22"/>
      <c r="C43" s="22"/>
      <c r="D43" s="22"/>
      <c r="E43" s="22"/>
    </row>
    <row r="44" spans="2:5" x14ac:dyDescent="0.25">
      <c r="B44" s="1" t="s">
        <v>31</v>
      </c>
      <c r="C44" s="31">
        <v>5</v>
      </c>
      <c r="D44" s="15">
        <f>(+C44*5)</f>
        <v>25</v>
      </c>
      <c r="E44" s="15">
        <f>+D44*4.5</f>
        <v>112.5</v>
      </c>
    </row>
    <row r="45" spans="2:5" x14ac:dyDescent="0.25">
      <c r="B45" s="1" t="s">
        <v>32</v>
      </c>
      <c r="C45" s="31">
        <v>0</v>
      </c>
      <c r="D45" s="15">
        <f t="shared" ref="D45:D49" si="0">(+C45*5)</f>
        <v>0</v>
      </c>
      <c r="E45" s="15">
        <f t="shared" ref="E45:E49" si="1">+D45*4.5</f>
        <v>0</v>
      </c>
    </row>
    <row r="46" spans="2:5" x14ac:dyDescent="0.25">
      <c r="B46" s="1" t="s">
        <v>15</v>
      </c>
      <c r="C46" s="31">
        <v>0</v>
      </c>
      <c r="D46" s="15">
        <f t="shared" si="0"/>
        <v>0</v>
      </c>
      <c r="E46" s="15">
        <f t="shared" si="1"/>
        <v>0</v>
      </c>
    </row>
    <row r="47" spans="2:5" x14ac:dyDescent="0.25">
      <c r="B47" s="1" t="s">
        <v>16</v>
      </c>
      <c r="C47" s="31">
        <v>0</v>
      </c>
      <c r="D47" s="15">
        <f t="shared" si="0"/>
        <v>0</v>
      </c>
      <c r="E47" s="15">
        <f t="shared" si="1"/>
        <v>0</v>
      </c>
    </row>
    <row r="48" spans="2:5" x14ac:dyDescent="0.25">
      <c r="B48" s="1" t="s">
        <v>13</v>
      </c>
      <c r="C48" s="31">
        <v>3</v>
      </c>
      <c r="D48" s="15">
        <f t="shared" si="0"/>
        <v>15</v>
      </c>
      <c r="E48" s="15">
        <f t="shared" si="1"/>
        <v>67.5</v>
      </c>
    </row>
    <row r="49" spans="2:5" x14ac:dyDescent="0.25">
      <c r="B49" s="1" t="s">
        <v>14</v>
      </c>
      <c r="C49" s="31">
        <v>4</v>
      </c>
      <c r="D49" s="15">
        <f t="shared" si="0"/>
        <v>20</v>
      </c>
      <c r="E49" s="15">
        <f t="shared" si="1"/>
        <v>90</v>
      </c>
    </row>
    <row r="50" spans="2:5" x14ac:dyDescent="0.25">
      <c r="B50" s="1" t="s">
        <v>70</v>
      </c>
      <c r="C50" s="31">
        <v>0</v>
      </c>
      <c r="D50" s="15">
        <f t="shared" ref="D50:D51" si="2">(+C50*5)</f>
        <v>0</v>
      </c>
      <c r="E50" s="15">
        <f t="shared" ref="E50:E51" si="3">+D50*4.5</f>
        <v>0</v>
      </c>
    </row>
    <row r="51" spans="2:5" x14ac:dyDescent="0.25">
      <c r="B51" s="1" t="s">
        <v>71</v>
      </c>
      <c r="C51" s="31">
        <v>0</v>
      </c>
      <c r="D51" s="15">
        <f t="shared" si="2"/>
        <v>0</v>
      </c>
      <c r="E51" s="15">
        <f t="shared" si="3"/>
        <v>0</v>
      </c>
    </row>
    <row r="52" spans="2:5" x14ac:dyDescent="0.25">
      <c r="C52" s="23"/>
    </row>
    <row r="53" spans="2:5" ht="20.25" x14ac:dyDescent="0.3">
      <c r="B53" s="24" t="s">
        <v>68</v>
      </c>
      <c r="C53" s="25">
        <f>SUM(C44:C52)</f>
        <v>12</v>
      </c>
      <c r="D53" s="26">
        <f>SUM(D44:D52)</f>
        <v>60</v>
      </c>
      <c r="E53" s="26">
        <f>SUM(E44:E52)</f>
        <v>270</v>
      </c>
    </row>
    <row r="54" spans="2:5" x14ac:dyDescent="0.25">
      <c r="B54" s="27"/>
      <c r="C54" s="28"/>
      <c r="D54" s="27"/>
      <c r="E54" s="27"/>
    </row>
    <row r="55" spans="2:5" ht="20.25" x14ac:dyDescent="0.3">
      <c r="B55" s="44" t="s">
        <v>69</v>
      </c>
      <c r="C55" s="44"/>
      <c r="D55" s="44"/>
      <c r="E55" s="29">
        <f>+D40/E53</f>
        <v>53.111111111111114</v>
      </c>
    </row>
  </sheetData>
  <sheetProtection selectLockedCells="1"/>
  <mergeCells count="40">
    <mergeCell ref="B20:C20"/>
    <mergeCell ref="B31:C31"/>
    <mergeCell ref="B8:C8"/>
    <mergeCell ref="B3:C3"/>
    <mergeCell ref="B4:C4"/>
    <mergeCell ref="B5:C5"/>
    <mergeCell ref="B6:C6"/>
    <mergeCell ref="B7:C7"/>
    <mergeCell ref="B34:C34"/>
    <mergeCell ref="B35:C35"/>
    <mergeCell ref="B36:C36"/>
    <mergeCell ref="B22:C22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1:C21"/>
    <mergeCell ref="B19:C19"/>
    <mergeCell ref="B2:D2"/>
    <mergeCell ref="B1:D1"/>
    <mergeCell ref="B29:C29"/>
    <mergeCell ref="B55:D55"/>
    <mergeCell ref="B23:C23"/>
    <mergeCell ref="B24:C24"/>
    <mergeCell ref="B26:C26"/>
    <mergeCell ref="B27:C27"/>
    <mergeCell ref="B28:C28"/>
    <mergeCell ref="B37:C37"/>
    <mergeCell ref="B38:C38"/>
    <mergeCell ref="B40:C40"/>
    <mergeCell ref="B25:C25"/>
    <mergeCell ref="B30:C30"/>
    <mergeCell ref="B32:C32"/>
    <mergeCell ref="B33:C33"/>
  </mergeCells>
  <phoneticPr fontId="2" type="noConversion"/>
  <pageMargins left="0.511811024" right="0.511811024" top="0.78740157499999996" bottom="0.78740157499999996" header="0.31496062000000002" footer="0.31496062000000002"/>
  <pageSetup paperSize="9" scale="72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1953-0267-424F-A2A9-DDEDC39489BA}">
  <sheetPr>
    <pageSetUpPr fitToPage="1"/>
  </sheetPr>
  <dimension ref="B1:E81"/>
  <sheetViews>
    <sheetView showGridLines="0" topLeftCell="A21" zoomScaleNormal="100" zoomScaleSheetLayoutView="100" workbookViewId="0">
      <selection activeCell="F2" sqref="F2"/>
    </sheetView>
  </sheetViews>
  <sheetFormatPr defaultColWidth="10.875" defaultRowHeight="18" x14ac:dyDescent="0.25"/>
  <cols>
    <col min="1" max="1" width="7.875" style="2" customWidth="1"/>
    <col min="2" max="2" width="39.5" style="2" bestFit="1" customWidth="1"/>
    <col min="3" max="3" width="30" style="2" bestFit="1" customWidth="1"/>
    <col min="4" max="4" width="17.375" style="2" bestFit="1" customWidth="1"/>
    <col min="5" max="16384" width="10.875" style="2"/>
  </cols>
  <sheetData>
    <row r="1" spans="2:5" ht="45" customHeight="1" x14ac:dyDescent="0.25">
      <c r="B1" s="41" t="s">
        <v>76</v>
      </c>
      <c r="C1" s="41"/>
      <c r="D1" s="41"/>
    </row>
    <row r="2" spans="2:5" ht="153.94999999999999" customHeight="1" x14ac:dyDescent="0.25">
      <c r="B2" s="40" t="s">
        <v>75</v>
      </c>
      <c r="C2" s="40"/>
      <c r="D2" s="40"/>
    </row>
    <row r="3" spans="2:5" ht="20.25" x14ac:dyDescent="0.3">
      <c r="B3" s="45" t="s">
        <v>77</v>
      </c>
      <c r="C3" s="45"/>
      <c r="D3" s="45"/>
      <c r="E3" s="3"/>
    </row>
    <row r="5" spans="2:5" x14ac:dyDescent="0.25">
      <c r="B5" s="3" t="s">
        <v>52</v>
      </c>
    </row>
    <row r="7" spans="2:5" x14ac:dyDescent="0.25">
      <c r="B7" s="32" t="s">
        <v>72</v>
      </c>
      <c r="C7" s="33" t="s">
        <v>31</v>
      </c>
      <c r="D7" s="38">
        <f>+IFERROR(VLOOKUP(C7,'CUSTOS FIXOS'!B$44:D$51,3,0),0)</f>
        <v>25</v>
      </c>
    </row>
    <row r="8" spans="2:5" x14ac:dyDescent="0.25">
      <c r="B8" s="32" t="s">
        <v>72</v>
      </c>
      <c r="C8" s="33"/>
      <c r="D8" s="38">
        <f>+IFERROR(VLOOKUP(C8,'CUSTOS FIXOS'!B$44:D$51,3,0),0)</f>
        <v>0</v>
      </c>
    </row>
    <row r="9" spans="2:5" x14ac:dyDescent="0.25">
      <c r="B9" s="32" t="s">
        <v>72</v>
      </c>
      <c r="C9" s="33"/>
      <c r="D9" s="38">
        <f>+IFERROR(VLOOKUP(C9,'CUSTOS FIXOS'!B$44:D$51,3,0),0)</f>
        <v>0</v>
      </c>
    </row>
    <row r="10" spans="2:5" x14ac:dyDescent="0.25">
      <c r="B10" s="32" t="s">
        <v>72</v>
      </c>
      <c r="C10" s="33"/>
      <c r="D10" s="38">
        <f>+IFERROR(VLOOKUP(C10,'CUSTOS FIXOS'!B$44:D$51,3,0),0)</f>
        <v>0</v>
      </c>
    </row>
    <row r="11" spans="2:5" x14ac:dyDescent="0.25">
      <c r="B11" s="32" t="s">
        <v>72</v>
      </c>
      <c r="C11" s="33"/>
      <c r="D11" s="38">
        <f>+IFERROR(VLOOKUP(C11,'CUSTOS FIXOS'!B$44:D$51,3,0),0)</f>
        <v>0</v>
      </c>
    </row>
    <row r="12" spans="2:5" x14ac:dyDescent="0.25">
      <c r="B12" s="32" t="s">
        <v>72</v>
      </c>
      <c r="C12" s="33"/>
      <c r="D12" s="38">
        <f>+IFERROR(VLOOKUP(C12,'CUSTOS FIXOS'!B$44:D$51,3,0),0)</f>
        <v>0</v>
      </c>
    </row>
    <row r="13" spans="2:5" x14ac:dyDescent="0.25">
      <c r="B13" s="32" t="s">
        <v>72</v>
      </c>
      <c r="C13" s="33"/>
      <c r="D13" s="38">
        <f>+IFERROR(VLOOKUP(C13,'CUSTOS FIXOS'!B$44:D$51,3,0),0)</f>
        <v>0</v>
      </c>
    </row>
    <row r="15" spans="2:5" x14ac:dyDescent="0.25">
      <c r="B15" s="37" t="s">
        <v>57</v>
      </c>
      <c r="C15" s="37" t="s">
        <v>53</v>
      </c>
      <c r="D15" s="37" t="s">
        <v>58</v>
      </c>
    </row>
    <row r="16" spans="2:5" x14ac:dyDescent="0.25">
      <c r="B16" s="38" t="s">
        <v>54</v>
      </c>
      <c r="C16" s="32">
        <v>0.5</v>
      </c>
      <c r="D16" s="38">
        <f>+SUM(D$7:D$13)*C16</f>
        <v>12.5</v>
      </c>
    </row>
    <row r="17" spans="2:4" x14ac:dyDescent="0.25">
      <c r="B17" s="38" t="s">
        <v>55</v>
      </c>
      <c r="C17" s="32">
        <v>0.8</v>
      </c>
      <c r="D17" s="38">
        <f t="shared" ref="D17:D21" si="0">+SUM(D$7:D$13)*C17</f>
        <v>20</v>
      </c>
    </row>
    <row r="18" spans="2:4" x14ac:dyDescent="0.25">
      <c r="B18" s="38"/>
      <c r="C18" s="32"/>
      <c r="D18" s="38"/>
    </row>
    <row r="19" spans="2:4" x14ac:dyDescent="0.25">
      <c r="B19" s="38"/>
      <c r="C19" s="32"/>
      <c r="D19" s="38"/>
    </row>
    <row r="20" spans="2:4" x14ac:dyDescent="0.25">
      <c r="B20" s="39"/>
      <c r="C20" s="4"/>
      <c r="D20" s="4"/>
    </row>
    <row r="21" spans="2:4" x14ac:dyDescent="0.25">
      <c r="B21" s="8" t="s">
        <v>56</v>
      </c>
      <c r="C21" s="8">
        <v>0.5</v>
      </c>
      <c r="D21" s="8">
        <f t="shared" si="0"/>
        <v>12.5</v>
      </c>
    </row>
    <row r="23" spans="2:4" x14ac:dyDescent="0.25">
      <c r="B23" s="32" t="s">
        <v>72</v>
      </c>
      <c r="C23" s="33" t="s">
        <v>13</v>
      </c>
      <c r="D23" s="38">
        <f>+IFERROR(VLOOKUP(C23,'CUSTOS FIXOS'!B$44:D$51,3,0),0)</f>
        <v>15</v>
      </c>
    </row>
    <row r="24" spans="2:4" x14ac:dyDescent="0.25">
      <c r="B24" s="32" t="s">
        <v>72</v>
      </c>
      <c r="C24" s="33"/>
      <c r="D24" s="38">
        <f>+IFERROR(VLOOKUP(C24,'CUSTOS FIXOS'!B$44:D$51,3,0),0)</f>
        <v>0</v>
      </c>
    </row>
    <row r="25" spans="2:4" x14ac:dyDescent="0.25">
      <c r="B25" s="32" t="s">
        <v>72</v>
      </c>
      <c r="C25" s="33"/>
      <c r="D25" s="38">
        <f>+IFERROR(VLOOKUP(C25,'CUSTOS FIXOS'!B$44:D$51,3,0),0)</f>
        <v>0</v>
      </c>
    </row>
    <row r="26" spans="2:4" x14ac:dyDescent="0.25">
      <c r="B26" s="32" t="s">
        <v>72</v>
      </c>
      <c r="C26" s="33"/>
      <c r="D26" s="38">
        <f>+IFERROR(VLOOKUP(C26,'CUSTOS FIXOS'!B$44:D$51,3,0),0)</f>
        <v>0</v>
      </c>
    </row>
    <row r="27" spans="2:4" x14ac:dyDescent="0.25">
      <c r="B27" s="32" t="s">
        <v>72</v>
      </c>
      <c r="C27" s="33"/>
      <c r="D27" s="38">
        <f>+IFERROR(VLOOKUP(C27,'CUSTOS FIXOS'!B$44:D$51,3,0),0)</f>
        <v>0</v>
      </c>
    </row>
    <row r="28" spans="2:4" x14ac:dyDescent="0.25">
      <c r="B28" s="32" t="s">
        <v>72</v>
      </c>
      <c r="C28" s="33"/>
      <c r="D28" s="38">
        <f>+IFERROR(VLOOKUP(C28,'CUSTOS FIXOS'!B$44:D$51,3,0),0)</f>
        <v>0</v>
      </c>
    </row>
    <row r="29" spans="2:4" x14ac:dyDescent="0.25">
      <c r="B29" s="32" t="s">
        <v>72</v>
      </c>
      <c r="C29" s="33"/>
      <c r="D29" s="38">
        <f>+IFERROR(VLOOKUP(C29,'CUSTOS FIXOS'!B$44:D$51,3,0),0)</f>
        <v>0</v>
      </c>
    </row>
    <row r="31" spans="2:4" x14ac:dyDescent="0.25">
      <c r="B31" s="37" t="s">
        <v>57</v>
      </c>
      <c r="C31" s="37" t="s">
        <v>53</v>
      </c>
      <c r="D31" s="37" t="s">
        <v>58</v>
      </c>
    </row>
    <row r="32" spans="2:4" x14ac:dyDescent="0.25">
      <c r="B32" s="38" t="s">
        <v>54</v>
      </c>
      <c r="C32" s="32">
        <v>0.5</v>
      </c>
      <c r="D32" s="38">
        <f>+SUM(D$23:D$29)*C32</f>
        <v>7.5</v>
      </c>
    </row>
    <row r="33" spans="2:4" x14ac:dyDescent="0.25">
      <c r="B33" s="38" t="s">
        <v>55</v>
      </c>
      <c r="C33" s="32">
        <v>1</v>
      </c>
      <c r="D33" s="38">
        <f t="shared" ref="D33" si="1">+SUM(D$7:D$13)*C33</f>
        <v>25</v>
      </c>
    </row>
    <row r="34" spans="2:4" x14ac:dyDescent="0.25">
      <c r="B34" s="38"/>
      <c r="C34" s="32"/>
      <c r="D34" s="38"/>
    </row>
    <row r="35" spans="2:4" x14ac:dyDescent="0.25">
      <c r="B35" s="38"/>
      <c r="C35" s="32"/>
      <c r="D35" s="38"/>
    </row>
    <row r="36" spans="2:4" x14ac:dyDescent="0.25">
      <c r="B36" s="39"/>
      <c r="C36" s="4"/>
      <c r="D36" s="4"/>
    </row>
    <row r="37" spans="2:4" x14ac:dyDescent="0.25">
      <c r="B37" s="8" t="s">
        <v>56</v>
      </c>
      <c r="C37" s="8">
        <v>0.5</v>
      </c>
      <c r="D37" s="8">
        <f t="shared" ref="D37" si="2">+SUM(D$7:D$13)*C37</f>
        <v>12.5</v>
      </c>
    </row>
    <row r="39" spans="2:4" x14ac:dyDescent="0.25">
      <c r="B39" s="32" t="s">
        <v>72</v>
      </c>
      <c r="C39" s="33" t="s">
        <v>14</v>
      </c>
      <c r="D39" s="38">
        <f>+IFERROR(VLOOKUP(C39,'CUSTOS FIXOS'!B$44:D$51,3,0),0)</f>
        <v>20</v>
      </c>
    </row>
    <row r="40" spans="2:4" x14ac:dyDescent="0.25">
      <c r="B40" s="32" t="s">
        <v>72</v>
      </c>
      <c r="C40" s="33"/>
      <c r="D40" s="38">
        <f>+IFERROR(VLOOKUP(C40,'CUSTOS FIXOS'!B$44:D$51,3,0),0)</f>
        <v>0</v>
      </c>
    </row>
    <row r="41" spans="2:4" x14ac:dyDescent="0.25">
      <c r="B41" s="32" t="s">
        <v>72</v>
      </c>
      <c r="C41" s="33"/>
      <c r="D41" s="38">
        <f>+IFERROR(VLOOKUP(C41,'CUSTOS FIXOS'!B$44:D$51,3,0),0)</f>
        <v>0</v>
      </c>
    </row>
    <row r="42" spans="2:4" x14ac:dyDescent="0.25">
      <c r="B42" s="32" t="s">
        <v>72</v>
      </c>
      <c r="C42" s="33"/>
      <c r="D42" s="38">
        <f>+IFERROR(VLOOKUP(C42,'CUSTOS FIXOS'!B$44:D$51,3,0),0)</f>
        <v>0</v>
      </c>
    </row>
    <row r="43" spans="2:4" x14ac:dyDescent="0.25">
      <c r="B43" s="32" t="s">
        <v>72</v>
      </c>
      <c r="C43" s="33"/>
      <c r="D43" s="38">
        <f>+IFERROR(VLOOKUP(C43,'CUSTOS FIXOS'!B$44:D$51,3,0),0)</f>
        <v>0</v>
      </c>
    </row>
    <row r="44" spans="2:4" x14ac:dyDescent="0.25">
      <c r="B44" s="32" t="s">
        <v>72</v>
      </c>
      <c r="C44" s="33"/>
      <c r="D44" s="38">
        <f>+IFERROR(VLOOKUP(C44,'CUSTOS FIXOS'!B$44:D$51,3,0),0)</f>
        <v>0</v>
      </c>
    </row>
    <row r="45" spans="2:4" x14ac:dyDescent="0.25">
      <c r="B45" s="32" t="s">
        <v>72</v>
      </c>
      <c r="C45" s="33"/>
      <c r="D45" s="38">
        <f>+IFERROR(VLOOKUP(C45,'CUSTOS FIXOS'!B$44:D$51,3,0),0)</f>
        <v>0</v>
      </c>
    </row>
    <row r="47" spans="2:4" x14ac:dyDescent="0.25">
      <c r="B47" s="37" t="s">
        <v>57</v>
      </c>
      <c r="C47" s="37" t="s">
        <v>53</v>
      </c>
      <c r="D47" s="37" t="s">
        <v>58</v>
      </c>
    </row>
    <row r="48" spans="2:4" x14ac:dyDescent="0.25">
      <c r="B48" s="38" t="s">
        <v>54</v>
      </c>
      <c r="C48" s="32">
        <v>1</v>
      </c>
      <c r="D48" s="38">
        <f>+SUM(D$39:D$45)*C48</f>
        <v>20</v>
      </c>
    </row>
    <row r="49" spans="2:4" x14ac:dyDescent="0.25">
      <c r="B49" s="38" t="s">
        <v>55</v>
      </c>
      <c r="C49" s="32">
        <v>0.5</v>
      </c>
      <c r="D49" s="38">
        <f t="shared" ref="D49" si="3">+SUM(D$7:D$13)*C49</f>
        <v>12.5</v>
      </c>
    </row>
    <row r="50" spans="2:4" x14ac:dyDescent="0.25">
      <c r="B50" s="38"/>
      <c r="C50" s="32"/>
      <c r="D50" s="38"/>
    </row>
    <row r="51" spans="2:4" x14ac:dyDescent="0.25">
      <c r="B51" s="38"/>
      <c r="C51" s="32"/>
      <c r="D51" s="38"/>
    </row>
    <row r="52" spans="2:4" x14ac:dyDescent="0.25">
      <c r="B52" s="39"/>
      <c r="C52" s="4"/>
      <c r="D52" s="4"/>
    </row>
    <row r="53" spans="2:4" x14ac:dyDescent="0.25">
      <c r="B53" s="8" t="s">
        <v>56</v>
      </c>
      <c r="C53" s="8">
        <v>0.5</v>
      </c>
      <c r="D53" s="8">
        <f t="shared" ref="D53" si="4">+SUM(D$7:D$13)*C53</f>
        <v>12.5</v>
      </c>
    </row>
    <row r="55" spans="2:4" x14ac:dyDescent="0.25">
      <c r="B55" s="9" t="s">
        <v>63</v>
      </c>
      <c r="C55" s="9">
        <f>+SUM(C16:C19,C32:C35,C48:C51)</f>
        <v>4.3</v>
      </c>
      <c r="D55" s="9">
        <f>+SUM(D16:D19,D32:D35,D48:D51)</f>
        <v>97.5</v>
      </c>
    </row>
    <row r="57" spans="2:4" x14ac:dyDescent="0.25">
      <c r="B57" s="9" t="s">
        <v>34</v>
      </c>
      <c r="C57" s="10"/>
      <c r="D57" s="10">
        <f>+'CUSTOS FIXOS'!E55</f>
        <v>53.111111111111114</v>
      </c>
    </row>
    <row r="59" spans="2:4" x14ac:dyDescent="0.25">
      <c r="B59" s="48" t="s">
        <v>35</v>
      </c>
      <c r="C59" s="49"/>
      <c r="D59" s="11">
        <f>+D55*D57</f>
        <v>5178.3333333333339</v>
      </c>
    </row>
    <row r="60" spans="2:4" x14ac:dyDescent="0.25">
      <c r="B60" s="5"/>
      <c r="C60" s="5"/>
      <c r="D60" s="5"/>
    </row>
    <row r="61" spans="2:4" x14ac:dyDescent="0.25">
      <c r="B61" s="53" t="s">
        <v>36</v>
      </c>
      <c r="C61" s="53"/>
      <c r="D61" s="53"/>
    </row>
    <row r="62" spans="2:4" x14ac:dyDescent="0.25">
      <c r="B62" s="51" t="s">
        <v>37</v>
      </c>
      <c r="C62" s="52"/>
      <c r="D62" s="34">
        <v>200</v>
      </c>
    </row>
    <row r="63" spans="2:4" x14ac:dyDescent="0.25">
      <c r="B63" s="51" t="s">
        <v>38</v>
      </c>
      <c r="C63" s="52"/>
      <c r="D63" s="34">
        <v>400</v>
      </c>
    </row>
    <row r="64" spans="2:4" x14ac:dyDescent="0.25">
      <c r="B64" s="51" t="s">
        <v>39</v>
      </c>
      <c r="C64" s="52"/>
      <c r="D64" s="34">
        <v>500</v>
      </c>
    </row>
    <row r="65" spans="2:4" x14ac:dyDescent="0.25">
      <c r="B65" s="51" t="s">
        <v>40</v>
      </c>
      <c r="C65" s="52"/>
      <c r="D65" s="34">
        <v>200</v>
      </c>
    </row>
    <row r="66" spans="2:4" x14ac:dyDescent="0.25">
      <c r="B66" s="51" t="s">
        <v>41</v>
      </c>
      <c r="C66" s="52"/>
      <c r="D66" s="34">
        <v>300</v>
      </c>
    </row>
    <row r="67" spans="2:4" x14ac:dyDescent="0.25">
      <c r="B67" s="51" t="s">
        <v>42</v>
      </c>
      <c r="C67" s="52"/>
      <c r="D67" s="34">
        <v>600</v>
      </c>
    </row>
    <row r="68" spans="2:4" x14ac:dyDescent="0.25">
      <c r="B68" s="51" t="s">
        <v>43</v>
      </c>
      <c r="C68" s="52"/>
      <c r="D68" s="34">
        <v>800</v>
      </c>
    </row>
    <row r="69" spans="2:4" x14ac:dyDescent="0.25">
      <c r="B69" s="51" t="s">
        <v>44</v>
      </c>
      <c r="C69" s="52"/>
      <c r="D69" s="34">
        <v>1000</v>
      </c>
    </row>
    <row r="70" spans="2:4" x14ac:dyDescent="0.25">
      <c r="B70" s="51" t="s">
        <v>45</v>
      </c>
      <c r="C70" s="52"/>
      <c r="D70" s="34">
        <v>1100</v>
      </c>
    </row>
    <row r="71" spans="2:4" x14ac:dyDescent="0.25">
      <c r="B71" s="51" t="s">
        <v>46</v>
      </c>
      <c r="C71" s="52"/>
      <c r="D71" s="34">
        <v>1200</v>
      </c>
    </row>
    <row r="72" spans="2:4" x14ac:dyDescent="0.25">
      <c r="B72" s="5"/>
      <c r="C72" s="6"/>
      <c r="D72" s="5"/>
    </row>
    <row r="73" spans="2:4" x14ac:dyDescent="0.25">
      <c r="B73" s="48" t="s">
        <v>62</v>
      </c>
      <c r="C73" s="49"/>
      <c r="D73" s="11">
        <f>SUM(D62:D72)</f>
        <v>6300</v>
      </c>
    </row>
    <row r="74" spans="2:4" x14ac:dyDescent="0.25">
      <c r="B74" s="5"/>
      <c r="C74" s="5"/>
      <c r="D74" s="5"/>
    </row>
    <row r="75" spans="2:4" x14ac:dyDescent="0.25">
      <c r="B75" s="50" t="s">
        <v>47</v>
      </c>
      <c r="C75" s="50"/>
      <c r="D75" s="12">
        <f>+D73+D59</f>
        <v>11478.333333333334</v>
      </c>
    </row>
    <row r="76" spans="2:4" x14ac:dyDescent="0.25">
      <c r="B76" s="50" t="s">
        <v>48</v>
      </c>
      <c r="C76" s="50"/>
      <c r="D76" s="35">
        <v>0.25</v>
      </c>
    </row>
    <row r="77" spans="2:4" x14ac:dyDescent="0.25">
      <c r="B77" s="50" t="s">
        <v>49</v>
      </c>
      <c r="C77" s="50"/>
      <c r="D77" s="12">
        <f>+(D75*D76)+D75</f>
        <v>14347.916666666668</v>
      </c>
    </row>
    <row r="78" spans="2:4" x14ac:dyDescent="0.25">
      <c r="C78" s="7"/>
    </row>
    <row r="79" spans="2:4" x14ac:dyDescent="0.25">
      <c r="B79" s="50" t="s">
        <v>50</v>
      </c>
      <c r="C79" s="50"/>
      <c r="D79" s="36">
        <f>+(D77/0.85-D77)</f>
        <v>2531.9852941176468</v>
      </c>
    </row>
    <row r="81" spans="2:4" x14ac:dyDescent="0.25">
      <c r="B81" s="54" t="s">
        <v>51</v>
      </c>
      <c r="C81" s="54"/>
      <c r="D81" s="13">
        <f>+D79+D77</f>
        <v>16879.901960784315</v>
      </c>
    </row>
  </sheetData>
  <sheetProtection selectLockedCells="1" selectUnlockedCells="1"/>
  <mergeCells count="21">
    <mergeCell ref="B73:C73"/>
    <mergeCell ref="B75:C75"/>
    <mergeCell ref="B77:C77"/>
    <mergeCell ref="B79:C79"/>
    <mergeCell ref="B81:C81"/>
    <mergeCell ref="B1:D1"/>
    <mergeCell ref="B2:D2"/>
    <mergeCell ref="B3:D3"/>
    <mergeCell ref="B59:C59"/>
    <mergeCell ref="B76:C76"/>
    <mergeCell ref="B62:C62"/>
    <mergeCell ref="B61:D61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</mergeCells>
  <phoneticPr fontId="2" type="noConversion"/>
  <pageMargins left="0.511811024" right="0.511811024" top="0.78740157499999996" bottom="0.78740157499999996" header="0.31496062000000002" footer="0.31496062000000002"/>
  <pageSetup paperSize="9" scale="91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7FA8BF-769D-3B4A-AA4C-2E5D6B5942DF}">
          <x14:formula1>
            <xm:f>'CUSTOS FIXOS'!$B$44:$B$51</xm:f>
          </x14:formula1>
          <xm:sqref>C7:C13 C23:C29 C39:C45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CUSTOS FIXOS</vt:lpstr>
      <vt:lpstr>PRECIFICAÇÃO</vt:lpstr>
      <vt:lpstr>'CUSTOS FIXOS'!Area_de_impressao</vt:lpstr>
      <vt:lpstr>PRECIFICAÇÃO!Area_de_impressao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Lucas</cp:lastModifiedBy>
  <dcterms:created xsi:type="dcterms:W3CDTF">2020-07-11T13:03:12Z</dcterms:created>
  <dcterms:modified xsi:type="dcterms:W3CDTF">2022-09-22T14:52:32Z</dcterms:modified>
</cp:coreProperties>
</file>