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2a790a72ec43270b/Direito Bancário/Aula Turma 3/"/>
    </mc:Choice>
  </mc:AlternateContent>
  <xr:revisionPtr revIDLastSave="5926" documentId="13_ncr:1_{EC5C1565-DFC9-4E4A-8B37-2B77A8136136}" xr6:coauthVersionLast="47" xr6:coauthVersionMax="47" xr10:uidLastSave="{BD40AA7F-42AF-4183-9670-F6DBBB439124}"/>
  <bookViews>
    <workbookView xWindow="-120" yWindow="-120" windowWidth="20730" windowHeight="11160" tabRatio="935" xr2:uid="{00000000-000D-0000-FFFF-FFFF00000000}"/>
  </bookViews>
  <sheets>
    <sheet name="APÊNDICE I - Cap. Diária" sheetId="152" r:id="rId1"/>
    <sheet name="APÊNDICE II Cap. Mensal" sheetId="155" r:id="rId2"/>
    <sheet name="APÊNDICE I - Carência" sheetId="165" r:id="rId3"/>
    <sheet name="APÊNDICE I - Carência Simples" sheetId="167" r:id="rId4"/>
    <sheet name="APÊNDICE II - Com Carência SAC" sheetId="166" r:id="rId5"/>
  </sheets>
  <definedNames>
    <definedName name="_xlnm.Print_Area" localSheetId="0">'APÊNDICE I - Cap. Diária'!$A$1:$I$64</definedName>
    <definedName name="_xlnm.Print_Area" localSheetId="2">'APÊNDICE I - Carência'!$A$1:$H$64</definedName>
    <definedName name="_xlnm.Print_Area" localSheetId="3">'APÊNDICE I - Carência Simples'!$A$1:$H$64</definedName>
    <definedName name="_xlnm.Print_Area" localSheetId="4">'APÊNDICE II - Com Carência SAC'!$A$1:$L$41</definedName>
    <definedName name="_xlnm.Print_Area" localSheetId="1">'APÊNDICE II Cap. Mensal'!$A$1:$G$64</definedName>
    <definedName name="_xlnm.Print_Titles" localSheetId="0">'APÊNDICE I - Cap. Diária'!$1:$14</definedName>
    <definedName name="_xlnm.Print_Titles" localSheetId="2">'APÊNDICE I - Carência'!$1:$14</definedName>
    <definedName name="_xlnm.Print_Titles" localSheetId="3">'APÊNDICE I - Carência Simples'!$1:$14</definedName>
    <definedName name="_xlnm.Print_Titles" localSheetId="4">'APÊNDICE II - Com Carência SAC'!$1:$13</definedName>
    <definedName name="_xlnm.Print_Titles" localSheetId="1">'APÊNDICE II Cap. Mensal'!$1:$14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66" l="1"/>
  <c r="L7" i="166"/>
  <c r="H5" i="167"/>
  <c r="F16" i="167"/>
  <c r="J12" i="167"/>
  <c r="J13" i="167"/>
  <c r="E17" i="167"/>
  <c r="E16" i="167"/>
  <c r="R29" i="152"/>
  <c r="E38" i="166"/>
  <c r="L20" i="166"/>
  <c r="L19" i="166"/>
  <c r="C15" i="166"/>
  <c r="I15" i="166"/>
  <c r="J15" i="166" s="1"/>
  <c r="L5" i="166"/>
  <c r="E19" i="167"/>
  <c r="E18" i="167"/>
  <c r="E17" i="165"/>
  <c r="K11" i="165"/>
  <c r="J12" i="165"/>
  <c r="F16" i="165"/>
  <c r="E16" i="165"/>
  <c r="D16" i="165"/>
  <c r="C16" i="165"/>
  <c r="D16" i="155"/>
  <c r="G9" i="155"/>
  <c r="F16" i="152"/>
  <c r="O15" i="152"/>
  <c r="O16" i="152"/>
  <c r="N16" i="152"/>
  <c r="F18" i="152"/>
  <c r="F17" i="152"/>
  <c r="D17" i="152"/>
  <c r="D16" i="152"/>
  <c r="C16" i="152"/>
  <c r="I15" i="152"/>
  <c r="I9" i="152"/>
  <c r="G16" i="167"/>
  <c r="H16" i="167"/>
  <c r="H15" i="167"/>
  <c r="D17" i="167"/>
  <c r="D18" i="167" s="1"/>
  <c r="D19" i="167" s="1"/>
  <c r="D20" i="167" s="1"/>
  <c r="D21" i="167" s="1"/>
  <c r="D22" i="167" s="1"/>
  <c r="D23" i="167" s="1"/>
  <c r="D24" i="167" s="1"/>
  <c r="D25" i="167" s="1"/>
  <c r="D26" i="167" s="1"/>
  <c r="D27" i="167" s="1"/>
  <c r="D28" i="167" s="1"/>
  <c r="D29" i="167" s="1"/>
  <c r="D30" i="167" s="1"/>
  <c r="D31" i="167" s="1"/>
  <c r="D32" i="167" s="1"/>
  <c r="D33" i="167" s="1"/>
  <c r="D34" i="167" s="1"/>
  <c r="D35" i="167" s="1"/>
  <c r="D36" i="167" s="1"/>
  <c r="D37" i="167" s="1"/>
  <c r="D38" i="167" s="1"/>
  <c r="D39" i="167" s="1"/>
  <c r="D40" i="167" s="1"/>
  <c r="D41" i="167" s="1"/>
  <c r="D42" i="167" s="1"/>
  <c r="D43" i="167" s="1"/>
  <c r="D44" i="167" s="1"/>
  <c r="D45" i="167" s="1"/>
  <c r="D46" i="167" s="1"/>
  <c r="D47" i="167" s="1"/>
  <c r="D48" i="167" s="1"/>
  <c r="D49" i="167" s="1"/>
  <c r="D50" i="167" s="1"/>
  <c r="D51" i="167" s="1"/>
  <c r="D52" i="167" s="1"/>
  <c r="D53" i="167" s="1"/>
  <c r="D54" i="167" s="1"/>
  <c r="D55" i="167" s="1"/>
  <c r="D56" i="167" s="1"/>
  <c r="D57" i="167" s="1"/>
  <c r="D58" i="167" s="1"/>
  <c r="D59" i="167" s="1"/>
  <c r="D60" i="167" s="1"/>
  <c r="D61" i="167" s="1"/>
  <c r="D62" i="167" s="1"/>
  <c r="D63" i="167" s="1"/>
  <c r="B17" i="167"/>
  <c r="C16" i="167"/>
  <c r="B8" i="167"/>
  <c r="K11" i="167" l="1"/>
  <c r="G17" i="167"/>
  <c r="B18" i="167"/>
  <c r="C17" i="167"/>
  <c r="E63" i="165"/>
  <c r="E18" i="165"/>
  <c r="H5" i="165"/>
  <c r="C38" i="166"/>
  <c r="F38" i="166" s="1"/>
  <c r="C37" i="166"/>
  <c r="F37" i="166" s="1"/>
  <c r="C36" i="166"/>
  <c r="F36" i="166" s="1"/>
  <c r="C35" i="166"/>
  <c r="F35" i="166" s="1"/>
  <c r="C34" i="166"/>
  <c r="F34" i="166" s="1"/>
  <c r="C33" i="166"/>
  <c r="F33" i="166" s="1"/>
  <c r="C32" i="166"/>
  <c r="F32" i="166" s="1"/>
  <c r="C31" i="166"/>
  <c r="F31" i="166" s="1"/>
  <c r="C30" i="166"/>
  <c r="F30" i="166" s="1"/>
  <c r="C29" i="166"/>
  <c r="F29" i="166" s="1"/>
  <c r="C28" i="166"/>
  <c r="F28" i="166" s="1"/>
  <c r="C27" i="166"/>
  <c r="F27" i="166" s="1"/>
  <c r="C26" i="166"/>
  <c r="F26" i="166" s="1"/>
  <c r="C25" i="166"/>
  <c r="F25" i="166" s="1"/>
  <c r="C24" i="166"/>
  <c r="F24" i="166" s="1"/>
  <c r="C23" i="166"/>
  <c r="F23" i="166" s="1"/>
  <c r="C22" i="166"/>
  <c r="F22" i="166" s="1"/>
  <c r="C21" i="166"/>
  <c r="F21" i="166" s="1"/>
  <c r="C20" i="166"/>
  <c r="F20" i="166" s="1"/>
  <c r="C19" i="166"/>
  <c r="F19" i="166" s="1"/>
  <c r="F18" i="166"/>
  <c r="C18" i="166"/>
  <c r="F17" i="166"/>
  <c r="C17" i="166"/>
  <c r="J16" i="166"/>
  <c r="K16" i="166" s="1"/>
  <c r="L16" i="166" s="1"/>
  <c r="I16" i="166"/>
  <c r="H16" i="166"/>
  <c r="H17" i="166" s="1"/>
  <c r="F16" i="166"/>
  <c r="E16" i="166"/>
  <c r="E17" i="166" s="1"/>
  <c r="E18" i="166" s="1"/>
  <c r="E19" i="166" s="1"/>
  <c r="E20" i="166" s="1"/>
  <c r="E21" i="166" s="1"/>
  <c r="E22" i="166" s="1"/>
  <c r="E23" i="166" s="1"/>
  <c r="E24" i="166" s="1"/>
  <c r="E25" i="166" s="1"/>
  <c r="E26" i="166" s="1"/>
  <c r="E27" i="166" s="1"/>
  <c r="E28" i="166" s="1"/>
  <c r="E29" i="166" s="1"/>
  <c r="E30" i="166" s="1"/>
  <c r="E31" i="166" s="1"/>
  <c r="E32" i="166" s="1"/>
  <c r="E33" i="166" s="1"/>
  <c r="E34" i="166" s="1"/>
  <c r="E35" i="166" s="1"/>
  <c r="E36" i="166" s="1"/>
  <c r="E37" i="166" s="1"/>
  <c r="C16" i="166"/>
  <c r="K15" i="166"/>
  <c r="L15" i="166" s="1"/>
  <c r="E15" i="166"/>
  <c r="F15" i="166"/>
  <c r="E14" i="166"/>
  <c r="F17" i="167" l="1"/>
  <c r="H17" i="167" s="1"/>
  <c r="G18" i="167" s="1"/>
  <c r="B19" i="167"/>
  <c r="C18" i="167"/>
  <c r="L6" i="166"/>
  <c r="I17" i="166"/>
  <c r="J17" i="166" s="1"/>
  <c r="K17" i="166" s="1"/>
  <c r="L17" i="166" s="1"/>
  <c r="M18" i="166" s="1"/>
  <c r="H18" i="166"/>
  <c r="F18" i="167" l="1"/>
  <c r="H18" i="167" s="1"/>
  <c r="G19" i="167" s="1"/>
  <c r="C19" i="167"/>
  <c r="B20" i="167"/>
  <c r="H19" i="166"/>
  <c r="I18" i="166"/>
  <c r="J18" i="166" s="1"/>
  <c r="K18" i="166" s="1"/>
  <c r="L18" i="166" s="1"/>
  <c r="F19" i="167" l="1"/>
  <c r="H19" i="167" s="1"/>
  <c r="G20" i="167" s="1"/>
  <c r="C20" i="167"/>
  <c r="B21" i="167"/>
  <c r="I19" i="166"/>
  <c r="J19" i="166" s="1"/>
  <c r="K19" i="166" s="1"/>
  <c r="H20" i="166"/>
  <c r="E20" i="167" l="1"/>
  <c r="F20" i="167" s="1"/>
  <c r="H20" i="167" s="1"/>
  <c r="G21" i="167" s="1"/>
  <c r="B22" i="167"/>
  <c r="C21" i="167"/>
  <c r="I20" i="166"/>
  <c r="J20" i="166" s="1"/>
  <c r="K20" i="166" s="1"/>
  <c r="H21" i="166"/>
  <c r="E21" i="167" l="1"/>
  <c r="F21" i="167" s="1"/>
  <c r="H21" i="167" s="1"/>
  <c r="G22" i="167" s="1"/>
  <c r="B23" i="167"/>
  <c r="C22" i="167"/>
  <c r="I21" i="166"/>
  <c r="J21" i="166" s="1"/>
  <c r="K21" i="166" s="1"/>
  <c r="L21" i="166" s="1"/>
  <c r="H22" i="166"/>
  <c r="E22" i="167" l="1"/>
  <c r="F22" i="167" s="1"/>
  <c r="H22" i="167" s="1"/>
  <c r="G23" i="167" s="1"/>
  <c r="C23" i="167"/>
  <c r="B24" i="167"/>
  <c r="I22" i="166"/>
  <c r="J22" i="166" s="1"/>
  <c r="K22" i="166" s="1"/>
  <c r="L22" i="166" s="1"/>
  <c r="H23" i="166"/>
  <c r="E23" i="167" l="1"/>
  <c r="F23" i="167" s="1"/>
  <c r="H23" i="167" s="1"/>
  <c r="G24" i="167" s="1"/>
  <c r="C24" i="167"/>
  <c r="B25" i="167"/>
  <c r="I23" i="166"/>
  <c r="J23" i="166" s="1"/>
  <c r="K23" i="166" s="1"/>
  <c r="L23" i="166" s="1"/>
  <c r="H24" i="166"/>
  <c r="E24" i="167" l="1"/>
  <c r="F24" i="167" s="1"/>
  <c r="H24" i="167" s="1"/>
  <c r="G25" i="167" s="1"/>
  <c r="B26" i="167"/>
  <c r="C25" i="167"/>
  <c r="I24" i="166"/>
  <c r="J24" i="166" s="1"/>
  <c r="K24" i="166" s="1"/>
  <c r="L24" i="166" s="1"/>
  <c r="H25" i="166"/>
  <c r="E25" i="167" l="1"/>
  <c r="F25" i="167" s="1"/>
  <c r="H25" i="167" s="1"/>
  <c r="G26" i="167" s="1"/>
  <c r="B27" i="167"/>
  <c r="C26" i="167"/>
  <c r="I25" i="166"/>
  <c r="J25" i="166" s="1"/>
  <c r="K25" i="166" s="1"/>
  <c r="L25" i="166" s="1"/>
  <c r="H26" i="166"/>
  <c r="E26" i="167" l="1"/>
  <c r="F26" i="167" s="1"/>
  <c r="H26" i="167" s="1"/>
  <c r="G27" i="167" s="1"/>
  <c r="C27" i="167"/>
  <c r="B28" i="167"/>
  <c r="I26" i="166"/>
  <c r="J26" i="166" s="1"/>
  <c r="K26" i="166" s="1"/>
  <c r="L26" i="166" s="1"/>
  <c r="H27" i="166"/>
  <c r="E27" i="167" l="1"/>
  <c r="F27" i="167" s="1"/>
  <c r="H27" i="167" s="1"/>
  <c r="G28" i="167" s="1"/>
  <c r="C28" i="167"/>
  <c r="B29" i="167"/>
  <c r="I27" i="166"/>
  <c r="J27" i="166" s="1"/>
  <c r="K27" i="166" s="1"/>
  <c r="L27" i="166" s="1"/>
  <c r="H28" i="166"/>
  <c r="E28" i="167" l="1"/>
  <c r="F28" i="167" s="1"/>
  <c r="H28" i="167" s="1"/>
  <c r="G29" i="167" s="1"/>
  <c r="B30" i="167"/>
  <c r="C29" i="167"/>
  <c r="I28" i="166"/>
  <c r="J28" i="166" s="1"/>
  <c r="K28" i="166" s="1"/>
  <c r="L28" i="166" s="1"/>
  <c r="H29" i="166"/>
  <c r="E29" i="167" l="1"/>
  <c r="F29" i="167" s="1"/>
  <c r="H29" i="167" s="1"/>
  <c r="G30" i="167" s="1"/>
  <c r="C30" i="167"/>
  <c r="B31" i="167"/>
  <c r="I29" i="166"/>
  <c r="J29" i="166" s="1"/>
  <c r="K29" i="166" s="1"/>
  <c r="L29" i="166" s="1"/>
  <c r="H30" i="166"/>
  <c r="E30" i="167" l="1"/>
  <c r="F30" i="167" s="1"/>
  <c r="H30" i="167" s="1"/>
  <c r="G31" i="167" s="1"/>
  <c r="C31" i="167"/>
  <c r="B32" i="167"/>
  <c r="I30" i="166"/>
  <c r="J30" i="166" s="1"/>
  <c r="K30" i="166" s="1"/>
  <c r="L30" i="166" s="1"/>
  <c r="H31" i="166"/>
  <c r="E31" i="167" l="1"/>
  <c r="F31" i="167" s="1"/>
  <c r="H31" i="167" s="1"/>
  <c r="G32" i="167" s="1"/>
  <c r="C32" i="167"/>
  <c r="B33" i="167"/>
  <c r="I31" i="166"/>
  <c r="J31" i="166" s="1"/>
  <c r="K31" i="166" s="1"/>
  <c r="L31" i="166" s="1"/>
  <c r="H32" i="166"/>
  <c r="E32" i="167" l="1"/>
  <c r="F32" i="167" s="1"/>
  <c r="H32" i="167" s="1"/>
  <c r="G33" i="167" s="1"/>
  <c r="B34" i="167"/>
  <c r="C33" i="167"/>
  <c r="I32" i="166"/>
  <c r="J32" i="166" s="1"/>
  <c r="K32" i="166" s="1"/>
  <c r="L32" i="166" s="1"/>
  <c r="H33" i="166"/>
  <c r="E33" i="167" l="1"/>
  <c r="F33" i="167" s="1"/>
  <c r="H33" i="167" s="1"/>
  <c r="G34" i="167" s="1"/>
  <c r="C34" i="167"/>
  <c r="B35" i="167"/>
  <c r="I33" i="166"/>
  <c r="J33" i="166" s="1"/>
  <c r="K33" i="166" s="1"/>
  <c r="L33" i="166" s="1"/>
  <c r="H34" i="166"/>
  <c r="E34" i="167" l="1"/>
  <c r="F34" i="167" s="1"/>
  <c r="H34" i="167" s="1"/>
  <c r="G35" i="167" s="1"/>
  <c r="C35" i="167"/>
  <c r="B36" i="167"/>
  <c r="I34" i="166"/>
  <c r="J34" i="166" s="1"/>
  <c r="K34" i="166" s="1"/>
  <c r="L34" i="166" s="1"/>
  <c r="H35" i="166"/>
  <c r="E35" i="167" l="1"/>
  <c r="F35" i="167" s="1"/>
  <c r="H35" i="167" s="1"/>
  <c r="G36" i="167" s="1"/>
  <c r="B37" i="167"/>
  <c r="C36" i="167"/>
  <c r="I35" i="166"/>
  <c r="J35" i="166" s="1"/>
  <c r="K35" i="166" s="1"/>
  <c r="L35" i="166" s="1"/>
  <c r="H36" i="166"/>
  <c r="E36" i="167" l="1"/>
  <c r="F36" i="167" s="1"/>
  <c r="H36" i="167" s="1"/>
  <c r="G37" i="167" s="1"/>
  <c r="B38" i="167"/>
  <c r="C37" i="167"/>
  <c r="I36" i="166"/>
  <c r="J36" i="166" s="1"/>
  <c r="K36" i="166" s="1"/>
  <c r="L36" i="166" s="1"/>
  <c r="H37" i="166"/>
  <c r="E37" i="167" l="1"/>
  <c r="F37" i="167" s="1"/>
  <c r="H37" i="167" s="1"/>
  <c r="G38" i="167" s="1"/>
  <c r="C38" i="167"/>
  <c r="B39" i="167"/>
  <c r="I37" i="166"/>
  <c r="J37" i="166" s="1"/>
  <c r="K37" i="166" s="1"/>
  <c r="L37" i="166" s="1"/>
  <c r="H38" i="166"/>
  <c r="I38" i="166" s="1"/>
  <c r="J38" i="166" s="1"/>
  <c r="K38" i="166" s="1"/>
  <c r="L38" i="166" s="1"/>
  <c r="E38" i="167" l="1"/>
  <c r="F38" i="167" s="1"/>
  <c r="H38" i="167" s="1"/>
  <c r="G39" i="167" s="1"/>
  <c r="C39" i="167"/>
  <c r="B40" i="167"/>
  <c r="J13" i="165"/>
  <c r="H15" i="165"/>
  <c r="B8" i="165"/>
  <c r="G16" i="165"/>
  <c r="F17" i="165"/>
  <c r="F18" i="165"/>
  <c r="F19" i="165"/>
  <c r="F20" i="165"/>
  <c r="F21" i="165"/>
  <c r="F22" i="165"/>
  <c r="F23" i="165"/>
  <c r="F24" i="165"/>
  <c r="F25" i="165"/>
  <c r="F26" i="165"/>
  <c r="F27" i="165"/>
  <c r="F28" i="165"/>
  <c r="F29" i="165"/>
  <c r="F30" i="165"/>
  <c r="F31" i="165"/>
  <c r="F32" i="165"/>
  <c r="F33" i="165"/>
  <c r="F34" i="165"/>
  <c r="F35" i="165"/>
  <c r="F36" i="165"/>
  <c r="F37" i="165"/>
  <c r="F38" i="165"/>
  <c r="F39" i="165"/>
  <c r="F40" i="165"/>
  <c r="F41" i="165"/>
  <c r="F42" i="165"/>
  <c r="F43" i="165"/>
  <c r="F44" i="165"/>
  <c r="F45" i="165"/>
  <c r="F46" i="165"/>
  <c r="F47" i="165"/>
  <c r="F48" i="165"/>
  <c r="F49" i="165"/>
  <c r="F50" i="165"/>
  <c r="F51" i="165"/>
  <c r="F52" i="165"/>
  <c r="F53" i="165"/>
  <c r="F54" i="165"/>
  <c r="F55" i="165"/>
  <c r="F56" i="165"/>
  <c r="F57" i="165"/>
  <c r="F58" i="165"/>
  <c r="F59" i="165"/>
  <c r="F60" i="165"/>
  <c r="F61" i="165"/>
  <c r="F62" i="165"/>
  <c r="F63" i="165"/>
  <c r="E19" i="165"/>
  <c r="E20" i="165"/>
  <c r="E21" i="165"/>
  <c r="E22" i="165"/>
  <c r="E23" i="165"/>
  <c r="E24" i="165"/>
  <c r="E25" i="165"/>
  <c r="E26" i="165"/>
  <c r="E27" i="165"/>
  <c r="E28" i="165"/>
  <c r="E29" i="165"/>
  <c r="E30" i="165"/>
  <c r="E31" i="165"/>
  <c r="E32" i="165"/>
  <c r="E33" i="165"/>
  <c r="E34" i="165"/>
  <c r="E35" i="165"/>
  <c r="E36" i="165"/>
  <c r="E37" i="165"/>
  <c r="E38" i="165"/>
  <c r="E39" i="165"/>
  <c r="E40" i="165"/>
  <c r="E41" i="165"/>
  <c r="E42" i="165"/>
  <c r="E43" i="165"/>
  <c r="E44" i="165"/>
  <c r="E45" i="165"/>
  <c r="E46" i="165"/>
  <c r="E47" i="165"/>
  <c r="E48" i="165"/>
  <c r="E49" i="165"/>
  <c r="E50" i="165"/>
  <c r="E51" i="165"/>
  <c r="E52" i="165"/>
  <c r="E53" i="165"/>
  <c r="E54" i="165"/>
  <c r="E55" i="165"/>
  <c r="E56" i="165"/>
  <c r="E57" i="165"/>
  <c r="E58" i="165"/>
  <c r="E59" i="165"/>
  <c r="E60" i="165"/>
  <c r="E61" i="165"/>
  <c r="E62" i="165"/>
  <c r="E39" i="167" l="1"/>
  <c r="F39" i="167" s="1"/>
  <c r="H39" i="167" s="1"/>
  <c r="G40" i="167" s="1"/>
  <c r="C40" i="167"/>
  <c r="B41" i="167"/>
  <c r="B17" i="165"/>
  <c r="C17" i="165" s="1"/>
  <c r="B18" i="152"/>
  <c r="B19" i="152" s="1"/>
  <c r="B20" i="152" s="1"/>
  <c r="B21" i="152" s="1"/>
  <c r="B22" i="152" s="1"/>
  <c r="B23" i="152" s="1"/>
  <c r="B24" i="152" s="1"/>
  <c r="B25" i="152" s="1"/>
  <c r="B26" i="152" s="1"/>
  <c r="B27" i="152" s="1"/>
  <c r="B28" i="152" s="1"/>
  <c r="B29" i="152" s="1"/>
  <c r="B30" i="152" s="1"/>
  <c r="B31" i="152" s="1"/>
  <c r="B32" i="152" s="1"/>
  <c r="B33" i="152" s="1"/>
  <c r="B34" i="152" s="1"/>
  <c r="B35" i="152" s="1"/>
  <c r="B36" i="152" s="1"/>
  <c r="B37" i="152" s="1"/>
  <c r="B38" i="152" s="1"/>
  <c r="B39" i="152" s="1"/>
  <c r="B40" i="152" s="1"/>
  <c r="B41" i="152" s="1"/>
  <c r="B42" i="152" s="1"/>
  <c r="B43" i="152" s="1"/>
  <c r="B44" i="152" s="1"/>
  <c r="B45" i="152" s="1"/>
  <c r="B46" i="152" s="1"/>
  <c r="B47" i="152" s="1"/>
  <c r="B48" i="152" s="1"/>
  <c r="B49" i="152" s="1"/>
  <c r="B50" i="152" s="1"/>
  <c r="B51" i="152" s="1"/>
  <c r="B52" i="152" s="1"/>
  <c r="B53" i="152" s="1"/>
  <c r="B54" i="152" s="1"/>
  <c r="B55" i="152" s="1"/>
  <c r="B56" i="152" s="1"/>
  <c r="B57" i="152" s="1"/>
  <c r="B58" i="152" s="1"/>
  <c r="B59" i="152" s="1"/>
  <c r="B60" i="152" s="1"/>
  <c r="B61" i="152" s="1"/>
  <c r="B62" i="152" s="1"/>
  <c r="B63" i="152" s="1"/>
  <c r="B17" i="152"/>
  <c r="M16" i="152"/>
  <c r="L16" i="152"/>
  <c r="E40" i="167" l="1"/>
  <c r="F40" i="167" s="1"/>
  <c r="H40" i="167" s="1"/>
  <c r="G41" i="167" s="1"/>
  <c r="B42" i="167"/>
  <c r="C41" i="167"/>
  <c r="B18" i="165"/>
  <c r="E41" i="167" l="1"/>
  <c r="F41" i="167" s="1"/>
  <c r="H41" i="167" s="1"/>
  <c r="G42" i="167" s="1"/>
  <c r="B43" i="167"/>
  <c r="C42" i="167"/>
  <c r="D18" i="165"/>
  <c r="D37" i="165"/>
  <c r="D21" i="165"/>
  <c r="D56" i="165"/>
  <c r="D40" i="165"/>
  <c r="D24" i="165"/>
  <c r="D23" i="165"/>
  <c r="D59" i="165"/>
  <c r="D39" i="165"/>
  <c r="D19" i="165"/>
  <c r="D50" i="165"/>
  <c r="D34" i="165"/>
  <c r="D29" i="165"/>
  <c r="D48" i="165"/>
  <c r="D53" i="165"/>
  <c r="D31" i="165"/>
  <c r="D42" i="165"/>
  <c r="D57" i="165"/>
  <c r="D33" i="165"/>
  <c r="D17" i="165"/>
  <c r="D52" i="165"/>
  <c r="D36" i="165"/>
  <c r="D20" i="165"/>
  <c r="D61" i="165"/>
  <c r="D55" i="165"/>
  <c r="D35" i="165"/>
  <c r="D62" i="165"/>
  <c r="D46" i="165"/>
  <c r="D30" i="165"/>
  <c r="D49" i="165"/>
  <c r="D32" i="165"/>
  <c r="D45" i="165"/>
  <c r="D47" i="165"/>
  <c r="D58" i="165"/>
  <c r="D26" i="165"/>
  <c r="D41" i="165"/>
  <c r="D25" i="165"/>
  <c r="D60" i="165"/>
  <c r="D44" i="165"/>
  <c r="D28" i="165"/>
  <c r="D51" i="165"/>
  <c r="D63" i="165"/>
  <c r="D43" i="165"/>
  <c r="D27" i="165"/>
  <c r="D54" i="165"/>
  <c r="D38" i="165"/>
  <c r="D22" i="165"/>
  <c r="C18" i="165"/>
  <c r="B19" i="165"/>
  <c r="E42" i="167" l="1"/>
  <c r="F42" i="167" s="1"/>
  <c r="H42" i="167" s="1"/>
  <c r="G43" i="167" s="1"/>
  <c r="C43" i="167"/>
  <c r="B44" i="167"/>
  <c r="C19" i="165"/>
  <c r="B20" i="165"/>
  <c r="E43" i="167" l="1"/>
  <c r="F43" i="167" s="1"/>
  <c r="H43" i="167" s="1"/>
  <c r="G44" i="167" s="1"/>
  <c r="C44" i="167"/>
  <c r="B45" i="167"/>
  <c r="C20" i="165"/>
  <c r="B21" i="165"/>
  <c r="E44" i="167" l="1"/>
  <c r="F44" i="167" s="1"/>
  <c r="H44" i="167" s="1"/>
  <c r="G45" i="167" s="1"/>
  <c r="B46" i="167"/>
  <c r="C45" i="167"/>
  <c r="C21" i="165"/>
  <c r="B22" i="165"/>
  <c r="E45" i="167" l="1"/>
  <c r="F45" i="167" s="1"/>
  <c r="H45" i="167" s="1"/>
  <c r="G46" i="167" s="1"/>
  <c r="B47" i="167"/>
  <c r="C46" i="167"/>
  <c r="C22" i="165"/>
  <c r="B23" i="165"/>
  <c r="E46" i="167" l="1"/>
  <c r="F46" i="167" s="1"/>
  <c r="H46" i="167" s="1"/>
  <c r="G47" i="167" s="1"/>
  <c r="C47" i="167"/>
  <c r="B48" i="167"/>
  <c r="C23" i="165"/>
  <c r="B24" i="165"/>
  <c r="E47" i="167" l="1"/>
  <c r="F47" i="167" s="1"/>
  <c r="H47" i="167" s="1"/>
  <c r="G48" i="167" s="1"/>
  <c r="B49" i="167"/>
  <c r="C48" i="167"/>
  <c r="C24" i="165"/>
  <c r="B25" i="165"/>
  <c r="E48" i="167" l="1"/>
  <c r="F48" i="167" s="1"/>
  <c r="H48" i="167" s="1"/>
  <c r="G49" i="167" s="1"/>
  <c r="B50" i="167"/>
  <c r="C49" i="167"/>
  <c r="C25" i="165"/>
  <c r="B26" i="165"/>
  <c r="E49" i="167" l="1"/>
  <c r="F49" i="167" s="1"/>
  <c r="H49" i="167" s="1"/>
  <c r="G50" i="167" s="1"/>
  <c r="B51" i="167"/>
  <c r="C50" i="167"/>
  <c r="C26" i="165"/>
  <c r="B27" i="165"/>
  <c r="E50" i="167" l="1"/>
  <c r="F50" i="167" s="1"/>
  <c r="H50" i="167" s="1"/>
  <c r="G51" i="167" s="1"/>
  <c r="C51" i="167"/>
  <c r="B52" i="167"/>
  <c r="C27" i="165"/>
  <c r="B28" i="165"/>
  <c r="E51" i="167" l="1"/>
  <c r="F51" i="167" s="1"/>
  <c r="H51" i="167" s="1"/>
  <c r="G52" i="167" s="1"/>
  <c r="C52" i="167"/>
  <c r="B53" i="167"/>
  <c r="C28" i="165"/>
  <c r="B29" i="165"/>
  <c r="E52" i="167" l="1"/>
  <c r="F52" i="167" s="1"/>
  <c r="H52" i="167" s="1"/>
  <c r="G53" i="167" s="1"/>
  <c r="B54" i="167"/>
  <c r="C53" i="167"/>
  <c r="C29" i="165"/>
  <c r="B30" i="165"/>
  <c r="E53" i="167" l="1"/>
  <c r="F53" i="167" s="1"/>
  <c r="H53" i="167" s="1"/>
  <c r="G54" i="167" s="1"/>
  <c r="B55" i="167"/>
  <c r="C54" i="167"/>
  <c r="C30" i="165"/>
  <c r="B31" i="165"/>
  <c r="E54" i="167" l="1"/>
  <c r="F54" i="167" s="1"/>
  <c r="H54" i="167" s="1"/>
  <c r="G55" i="167" s="1"/>
  <c r="C55" i="167"/>
  <c r="B56" i="167"/>
  <c r="C31" i="165"/>
  <c r="B32" i="165"/>
  <c r="E55" i="167" l="1"/>
  <c r="F55" i="167" s="1"/>
  <c r="H55" i="167" s="1"/>
  <c r="G56" i="167" s="1"/>
  <c r="C56" i="167"/>
  <c r="B57" i="167"/>
  <c r="C32" i="165"/>
  <c r="B33" i="165"/>
  <c r="E56" i="167" l="1"/>
  <c r="F56" i="167" s="1"/>
  <c r="H56" i="167" s="1"/>
  <c r="G57" i="167" s="1"/>
  <c r="B58" i="167"/>
  <c r="C57" i="167"/>
  <c r="C33" i="165"/>
  <c r="B34" i="165"/>
  <c r="E57" i="167" l="1"/>
  <c r="F57" i="167" s="1"/>
  <c r="H57" i="167" s="1"/>
  <c r="G58" i="167" s="1"/>
  <c r="B59" i="167"/>
  <c r="C58" i="167"/>
  <c r="C34" i="165"/>
  <c r="B35" i="165"/>
  <c r="E58" i="167" l="1"/>
  <c r="F58" i="167" s="1"/>
  <c r="H58" i="167" s="1"/>
  <c r="G59" i="167" s="1"/>
  <c r="C59" i="167"/>
  <c r="B60" i="167"/>
  <c r="C35" i="165"/>
  <c r="B36" i="165"/>
  <c r="E59" i="167" l="1"/>
  <c r="F59" i="167" s="1"/>
  <c r="H59" i="167" s="1"/>
  <c r="G60" i="167" s="1"/>
  <c r="C60" i="167"/>
  <c r="B61" i="167"/>
  <c r="C36" i="165"/>
  <c r="B37" i="165"/>
  <c r="E60" i="167" l="1"/>
  <c r="F60" i="167" s="1"/>
  <c r="H60" i="167" s="1"/>
  <c r="G61" i="167" s="1"/>
  <c r="B62" i="167"/>
  <c r="C61" i="167"/>
  <c r="C37" i="165"/>
  <c r="B38" i="165"/>
  <c r="E61" i="167" l="1"/>
  <c r="F61" i="167" s="1"/>
  <c r="H61" i="167" s="1"/>
  <c r="G62" i="167" s="1"/>
  <c r="B63" i="167"/>
  <c r="C63" i="167" s="1"/>
  <c r="C62" i="167"/>
  <c r="C38" i="165"/>
  <c r="B39" i="165"/>
  <c r="E62" i="167" l="1"/>
  <c r="F62" i="167" s="1"/>
  <c r="H62" i="167" s="1"/>
  <c r="G63" i="167" s="1"/>
  <c r="C39" i="165"/>
  <c r="B40" i="165"/>
  <c r="E63" i="167" l="1"/>
  <c r="F63" i="167" s="1"/>
  <c r="H63" i="167" s="1"/>
  <c r="C40" i="165"/>
  <c r="B41" i="165"/>
  <c r="C41" i="165" l="1"/>
  <c r="B42" i="165"/>
  <c r="C42" i="165" l="1"/>
  <c r="B43" i="165"/>
  <c r="C43" i="165" l="1"/>
  <c r="B44" i="165"/>
  <c r="C44" i="165" l="1"/>
  <c r="B45" i="165"/>
  <c r="C45" i="165" l="1"/>
  <c r="B46" i="165"/>
  <c r="C46" i="165" l="1"/>
  <c r="B47" i="165"/>
  <c r="C47" i="165" l="1"/>
  <c r="B48" i="165"/>
  <c r="C48" i="165" l="1"/>
  <c r="B49" i="165"/>
  <c r="C49" i="165" l="1"/>
  <c r="B50" i="165"/>
  <c r="C50" i="165" l="1"/>
  <c r="B51" i="165"/>
  <c r="C51" i="165" l="1"/>
  <c r="B52" i="165"/>
  <c r="C52" i="165" l="1"/>
  <c r="B53" i="165"/>
  <c r="C53" i="165" l="1"/>
  <c r="B54" i="165"/>
  <c r="C54" i="165" l="1"/>
  <c r="B55" i="165"/>
  <c r="C55" i="165" l="1"/>
  <c r="B56" i="165"/>
  <c r="C56" i="165" l="1"/>
  <c r="B57" i="165"/>
  <c r="C57" i="165" l="1"/>
  <c r="B58" i="165"/>
  <c r="C58" i="165" l="1"/>
  <c r="B59" i="165"/>
  <c r="C59" i="165" l="1"/>
  <c r="B60" i="165"/>
  <c r="C60" i="165" l="1"/>
  <c r="B61" i="165"/>
  <c r="C61" i="165" l="1"/>
  <c r="B62" i="165"/>
  <c r="C62" i="165" l="1"/>
  <c r="B63" i="165"/>
  <c r="C63" i="165" l="1"/>
  <c r="C18" i="152" l="1"/>
  <c r="L18" i="152" s="1"/>
  <c r="N18" i="152" s="1"/>
  <c r="C19" i="152"/>
  <c r="L19" i="152" s="1"/>
  <c r="N19" i="152" s="1"/>
  <c r="C20" i="152"/>
  <c r="L20" i="152" s="1"/>
  <c r="N20" i="152" s="1"/>
  <c r="C21" i="152"/>
  <c r="L21" i="152" s="1"/>
  <c r="N21" i="152" s="1"/>
  <c r="C22" i="152"/>
  <c r="L22" i="152" s="1"/>
  <c r="N22" i="152" s="1"/>
  <c r="C23" i="152"/>
  <c r="L23" i="152" s="1"/>
  <c r="N23" i="152" s="1"/>
  <c r="C24" i="152"/>
  <c r="L24" i="152" s="1"/>
  <c r="N24" i="152" s="1"/>
  <c r="C25" i="152"/>
  <c r="L25" i="152" s="1"/>
  <c r="N25" i="152" s="1"/>
  <c r="C26" i="152"/>
  <c r="L26" i="152" s="1"/>
  <c r="N26" i="152" s="1"/>
  <c r="C27" i="152"/>
  <c r="L27" i="152" s="1"/>
  <c r="N27" i="152" s="1"/>
  <c r="C28" i="152"/>
  <c r="L28" i="152" s="1"/>
  <c r="N28" i="152" s="1"/>
  <c r="C29" i="152"/>
  <c r="L29" i="152" s="1"/>
  <c r="N29" i="152" s="1"/>
  <c r="C30" i="152"/>
  <c r="L30" i="152" s="1"/>
  <c r="N30" i="152" s="1"/>
  <c r="C31" i="152"/>
  <c r="L31" i="152" s="1"/>
  <c r="N31" i="152" s="1"/>
  <c r="C32" i="152"/>
  <c r="L32" i="152" s="1"/>
  <c r="N32" i="152" s="1"/>
  <c r="C33" i="152"/>
  <c r="L33" i="152" s="1"/>
  <c r="N33" i="152" s="1"/>
  <c r="C34" i="152"/>
  <c r="L34" i="152" s="1"/>
  <c r="N34" i="152" s="1"/>
  <c r="C35" i="152"/>
  <c r="L35" i="152" s="1"/>
  <c r="N35" i="152" s="1"/>
  <c r="C36" i="152"/>
  <c r="L36" i="152" s="1"/>
  <c r="N36" i="152" s="1"/>
  <c r="C37" i="152"/>
  <c r="L37" i="152" s="1"/>
  <c r="N37" i="152" s="1"/>
  <c r="C38" i="152"/>
  <c r="L38" i="152" s="1"/>
  <c r="N38" i="152" s="1"/>
  <c r="C39" i="152"/>
  <c r="L39" i="152" s="1"/>
  <c r="N39" i="152" s="1"/>
  <c r="C40" i="152"/>
  <c r="L40" i="152" s="1"/>
  <c r="N40" i="152" s="1"/>
  <c r="C41" i="152"/>
  <c r="L41" i="152" s="1"/>
  <c r="N41" i="152" s="1"/>
  <c r="C42" i="152"/>
  <c r="L42" i="152" s="1"/>
  <c r="N42" i="152" s="1"/>
  <c r="C43" i="152"/>
  <c r="L43" i="152" s="1"/>
  <c r="N43" i="152" s="1"/>
  <c r="C44" i="152"/>
  <c r="L44" i="152" s="1"/>
  <c r="N44" i="152" s="1"/>
  <c r="C45" i="152"/>
  <c r="L45" i="152" s="1"/>
  <c r="N45" i="152" s="1"/>
  <c r="C46" i="152"/>
  <c r="L46" i="152" s="1"/>
  <c r="N46" i="152" s="1"/>
  <c r="C47" i="152"/>
  <c r="L47" i="152" s="1"/>
  <c r="N47" i="152" s="1"/>
  <c r="C48" i="152"/>
  <c r="L48" i="152" s="1"/>
  <c r="N48" i="152" s="1"/>
  <c r="C49" i="152"/>
  <c r="L49" i="152" s="1"/>
  <c r="N49" i="152" s="1"/>
  <c r="C50" i="152"/>
  <c r="L50" i="152" s="1"/>
  <c r="N50" i="152" s="1"/>
  <c r="C51" i="152"/>
  <c r="L51" i="152" s="1"/>
  <c r="N51" i="152" s="1"/>
  <c r="C52" i="152"/>
  <c r="L52" i="152" s="1"/>
  <c r="N52" i="152" s="1"/>
  <c r="C53" i="152"/>
  <c r="L53" i="152" s="1"/>
  <c r="N53" i="152" s="1"/>
  <c r="C54" i="152"/>
  <c r="L54" i="152" s="1"/>
  <c r="N54" i="152" s="1"/>
  <c r="C55" i="152"/>
  <c r="L55" i="152" s="1"/>
  <c r="N55" i="152" s="1"/>
  <c r="C56" i="152"/>
  <c r="L56" i="152" s="1"/>
  <c r="N56" i="152" s="1"/>
  <c r="C57" i="152"/>
  <c r="L57" i="152" s="1"/>
  <c r="N57" i="152" s="1"/>
  <c r="C58" i="152"/>
  <c r="L58" i="152" s="1"/>
  <c r="N58" i="152" s="1"/>
  <c r="C59" i="152"/>
  <c r="L59" i="152" s="1"/>
  <c r="N59" i="152" s="1"/>
  <c r="C60" i="152"/>
  <c r="L60" i="152" s="1"/>
  <c r="N60" i="152" s="1"/>
  <c r="C61" i="152"/>
  <c r="L61" i="152" s="1"/>
  <c r="N61" i="152" s="1"/>
  <c r="C62" i="152"/>
  <c r="L62" i="152" s="1"/>
  <c r="N62" i="152" s="1"/>
  <c r="C63" i="152"/>
  <c r="L63" i="152" s="1"/>
  <c r="N63" i="152" s="1"/>
  <c r="C17" i="152"/>
  <c r="L17" i="152" s="1"/>
  <c r="D18" i="152" l="1"/>
  <c r="D19" i="152" s="1"/>
  <c r="D20" i="152" s="1"/>
  <c r="D21" i="152" s="1"/>
  <c r="D22" i="152" s="1"/>
  <c r="D23" i="152" s="1"/>
  <c r="D24" i="152" s="1"/>
  <c r="D25" i="152" s="1"/>
  <c r="D26" i="152" s="1"/>
  <c r="D27" i="152" s="1"/>
  <c r="D28" i="152" s="1"/>
  <c r="D29" i="152" s="1"/>
  <c r="D30" i="152" s="1"/>
  <c r="D31" i="152" s="1"/>
  <c r="D32" i="152" s="1"/>
  <c r="D33" i="152" s="1"/>
  <c r="D34" i="152" s="1"/>
  <c r="D35" i="152" s="1"/>
  <c r="D36" i="152" s="1"/>
  <c r="D37" i="152" s="1"/>
  <c r="D38" i="152" s="1"/>
  <c r="D39" i="152" s="1"/>
  <c r="D40" i="152" s="1"/>
  <c r="D41" i="152" s="1"/>
  <c r="D42" i="152" s="1"/>
  <c r="D43" i="152" s="1"/>
  <c r="D44" i="152" s="1"/>
  <c r="D45" i="152" s="1"/>
  <c r="D46" i="152" s="1"/>
  <c r="D47" i="152" s="1"/>
  <c r="D48" i="152" s="1"/>
  <c r="D49" i="152" s="1"/>
  <c r="D50" i="152" s="1"/>
  <c r="D51" i="152" s="1"/>
  <c r="D52" i="152" s="1"/>
  <c r="D53" i="152" s="1"/>
  <c r="D54" i="152" s="1"/>
  <c r="D55" i="152" s="1"/>
  <c r="D56" i="152" s="1"/>
  <c r="D57" i="152" s="1"/>
  <c r="D58" i="152" s="1"/>
  <c r="D59" i="152" s="1"/>
  <c r="D60" i="152" s="1"/>
  <c r="D61" i="152" s="1"/>
  <c r="D62" i="152" s="1"/>
  <c r="D63" i="152" s="1"/>
  <c r="N17" i="152"/>
  <c r="M17" i="152"/>
  <c r="B16" i="155"/>
  <c r="B17" i="155"/>
  <c r="B18" i="155"/>
  <c r="B19" i="155"/>
  <c r="B20" i="155"/>
  <c r="B21" i="155"/>
  <c r="B22" i="155"/>
  <c r="B23" i="155"/>
  <c r="B24" i="155"/>
  <c r="B25" i="155"/>
  <c r="B26" i="155"/>
  <c r="B27" i="155"/>
  <c r="B28" i="155"/>
  <c r="B29" i="155"/>
  <c r="B30" i="155"/>
  <c r="B31" i="155"/>
  <c r="B32" i="155"/>
  <c r="B33" i="155"/>
  <c r="B34" i="155"/>
  <c r="B35" i="155"/>
  <c r="B36" i="155"/>
  <c r="B37" i="155"/>
  <c r="B38" i="155"/>
  <c r="B39" i="155"/>
  <c r="B40" i="155"/>
  <c r="B41" i="155"/>
  <c r="B42" i="155"/>
  <c r="B43" i="155"/>
  <c r="B44" i="155"/>
  <c r="B45" i="155"/>
  <c r="B46" i="155"/>
  <c r="B47" i="155"/>
  <c r="B48" i="155"/>
  <c r="B49" i="155"/>
  <c r="B50" i="155"/>
  <c r="B51" i="155"/>
  <c r="B52" i="155"/>
  <c r="B53" i="155"/>
  <c r="B54" i="155"/>
  <c r="B55" i="155"/>
  <c r="B56" i="155"/>
  <c r="B57" i="155"/>
  <c r="B58" i="155"/>
  <c r="B59" i="155"/>
  <c r="B60" i="155"/>
  <c r="B61" i="155"/>
  <c r="B62" i="155"/>
  <c r="B63" i="155"/>
  <c r="B15" i="155"/>
  <c r="C17" i="155"/>
  <c r="E17" i="152"/>
  <c r="O17" i="152" l="1"/>
  <c r="M18" i="152"/>
  <c r="G15" i="155"/>
  <c r="F16" i="155" s="1"/>
  <c r="C18" i="155"/>
  <c r="M19" i="152" l="1"/>
  <c r="O18" i="152"/>
  <c r="E16" i="155"/>
  <c r="G16" i="155" s="1"/>
  <c r="F17" i="155" s="1"/>
  <c r="D17" i="155" s="1"/>
  <c r="C19" i="155"/>
  <c r="M20" i="152" l="1"/>
  <c r="O19" i="152"/>
  <c r="E17" i="155"/>
  <c r="G17" i="155" s="1"/>
  <c r="F18" i="155" s="1"/>
  <c r="C20" i="155"/>
  <c r="D18" i="155" l="1"/>
  <c r="E18" i="155" s="1"/>
  <c r="G18" i="155" s="1"/>
  <c r="F19" i="155" s="1"/>
  <c r="M21" i="152"/>
  <c r="O20" i="152"/>
  <c r="C21" i="155"/>
  <c r="D19" i="155" l="1"/>
  <c r="E19" i="155" s="1"/>
  <c r="G19" i="155" s="1"/>
  <c r="F20" i="155" s="1"/>
  <c r="M22" i="152"/>
  <c r="O21" i="152"/>
  <c r="C22" i="155"/>
  <c r="D20" i="155" l="1"/>
  <c r="E20" i="155" s="1"/>
  <c r="G20" i="155" s="1"/>
  <c r="F21" i="155" s="1"/>
  <c r="M23" i="152"/>
  <c r="O22" i="152"/>
  <c r="C23" i="155"/>
  <c r="D21" i="155" l="1"/>
  <c r="E21" i="155" s="1"/>
  <c r="G21" i="155" s="1"/>
  <c r="F22" i="155" s="1"/>
  <c r="M24" i="152"/>
  <c r="O23" i="152"/>
  <c r="C24" i="155"/>
  <c r="D22" i="155" l="1"/>
  <c r="E22" i="155" s="1"/>
  <c r="G22" i="155" s="1"/>
  <c r="F23" i="155" s="1"/>
  <c r="M25" i="152"/>
  <c r="O24" i="152"/>
  <c r="C25" i="155"/>
  <c r="D23" i="155" l="1"/>
  <c r="E23" i="155" s="1"/>
  <c r="G23" i="155" s="1"/>
  <c r="F24" i="155" s="1"/>
  <c r="M26" i="152"/>
  <c r="O25" i="152"/>
  <c r="C26" i="155"/>
  <c r="D24" i="155" l="1"/>
  <c r="E24" i="155" s="1"/>
  <c r="G24" i="155" s="1"/>
  <c r="F25" i="155" s="1"/>
  <c r="M27" i="152"/>
  <c r="O26" i="152"/>
  <c r="C27" i="155"/>
  <c r="D25" i="155" l="1"/>
  <c r="E25" i="155" s="1"/>
  <c r="G25" i="155" s="1"/>
  <c r="F26" i="155" s="1"/>
  <c r="M28" i="152"/>
  <c r="O27" i="152"/>
  <c r="C28" i="155"/>
  <c r="D26" i="155" l="1"/>
  <c r="E26" i="155" s="1"/>
  <c r="G26" i="155" s="1"/>
  <c r="F27" i="155" s="1"/>
  <c r="M29" i="152"/>
  <c r="O28" i="152"/>
  <c r="C29" i="155"/>
  <c r="D27" i="155" l="1"/>
  <c r="E27" i="155" s="1"/>
  <c r="G27" i="155" s="1"/>
  <c r="F28" i="155" s="1"/>
  <c r="M30" i="152"/>
  <c r="O29" i="152"/>
  <c r="C30" i="155"/>
  <c r="D28" i="155" l="1"/>
  <c r="E28" i="155" s="1"/>
  <c r="G28" i="155" s="1"/>
  <c r="F29" i="155" s="1"/>
  <c r="M31" i="152"/>
  <c r="O30" i="152"/>
  <c r="C31" i="155"/>
  <c r="D29" i="155" l="1"/>
  <c r="E29" i="155" s="1"/>
  <c r="G29" i="155" s="1"/>
  <c r="F30" i="155" s="1"/>
  <c r="M32" i="152"/>
  <c r="O31" i="152"/>
  <c r="C32" i="155"/>
  <c r="D30" i="155" l="1"/>
  <c r="E30" i="155" s="1"/>
  <c r="G30" i="155" s="1"/>
  <c r="F31" i="155" s="1"/>
  <c r="M33" i="152"/>
  <c r="O32" i="152"/>
  <c r="C33" i="155"/>
  <c r="D31" i="155" l="1"/>
  <c r="E31" i="155" s="1"/>
  <c r="G31" i="155" s="1"/>
  <c r="F32" i="155" s="1"/>
  <c r="M34" i="152"/>
  <c r="O33" i="152"/>
  <c r="C34" i="155"/>
  <c r="D32" i="155" l="1"/>
  <c r="E32" i="155" s="1"/>
  <c r="G32" i="155" s="1"/>
  <c r="F33" i="155" s="1"/>
  <c r="M35" i="152"/>
  <c r="O34" i="152"/>
  <c r="C35" i="155"/>
  <c r="D33" i="155" l="1"/>
  <c r="E33" i="155" s="1"/>
  <c r="G33" i="155" s="1"/>
  <c r="F34" i="155" s="1"/>
  <c r="M36" i="152"/>
  <c r="O35" i="152"/>
  <c r="C36" i="155"/>
  <c r="D34" i="155" l="1"/>
  <c r="E34" i="155" s="1"/>
  <c r="G34" i="155" s="1"/>
  <c r="F35" i="155" s="1"/>
  <c r="M37" i="152"/>
  <c r="O36" i="152"/>
  <c r="C37" i="155"/>
  <c r="D35" i="155" l="1"/>
  <c r="E35" i="155" s="1"/>
  <c r="G35" i="155" s="1"/>
  <c r="F36" i="155" s="1"/>
  <c r="M38" i="152"/>
  <c r="O37" i="152"/>
  <c r="C38" i="155"/>
  <c r="D36" i="155" l="1"/>
  <c r="E36" i="155" s="1"/>
  <c r="G36" i="155" s="1"/>
  <c r="F37" i="155" s="1"/>
  <c r="M39" i="152"/>
  <c r="O38" i="152"/>
  <c r="C39" i="155"/>
  <c r="D37" i="155" l="1"/>
  <c r="E37" i="155" s="1"/>
  <c r="G37" i="155" s="1"/>
  <c r="F38" i="155" s="1"/>
  <c r="M40" i="152"/>
  <c r="O39" i="152"/>
  <c r="C40" i="155"/>
  <c r="D38" i="155" l="1"/>
  <c r="E38" i="155" s="1"/>
  <c r="G38" i="155" s="1"/>
  <c r="F39" i="155" s="1"/>
  <c r="M41" i="152"/>
  <c r="O40" i="152"/>
  <c r="C41" i="155"/>
  <c r="D39" i="155" l="1"/>
  <c r="E39" i="155" s="1"/>
  <c r="G39" i="155" s="1"/>
  <c r="F40" i="155" s="1"/>
  <c r="M42" i="152"/>
  <c r="O41" i="152"/>
  <c r="C42" i="155"/>
  <c r="D40" i="155" l="1"/>
  <c r="E40" i="155" s="1"/>
  <c r="G40" i="155" s="1"/>
  <c r="F41" i="155" s="1"/>
  <c r="M43" i="152"/>
  <c r="O42" i="152"/>
  <c r="C43" i="155"/>
  <c r="D41" i="155" l="1"/>
  <c r="E41" i="155" s="1"/>
  <c r="G41" i="155" s="1"/>
  <c r="F42" i="155" s="1"/>
  <c r="M44" i="152"/>
  <c r="O43" i="152"/>
  <c r="C44" i="155"/>
  <c r="D42" i="155" l="1"/>
  <c r="E42" i="155" s="1"/>
  <c r="G42" i="155" s="1"/>
  <c r="F43" i="155" s="1"/>
  <c r="M45" i="152"/>
  <c r="O44" i="152"/>
  <c r="C45" i="155"/>
  <c r="D43" i="155" l="1"/>
  <c r="E43" i="155" s="1"/>
  <c r="G43" i="155" s="1"/>
  <c r="F44" i="155" s="1"/>
  <c r="M46" i="152"/>
  <c r="O45" i="152"/>
  <c r="C46" i="155"/>
  <c r="D44" i="155" l="1"/>
  <c r="E44" i="155" s="1"/>
  <c r="G44" i="155" s="1"/>
  <c r="F45" i="155" s="1"/>
  <c r="M47" i="152"/>
  <c r="O46" i="152"/>
  <c r="C47" i="155"/>
  <c r="D45" i="155" l="1"/>
  <c r="E45" i="155" s="1"/>
  <c r="G45" i="155" s="1"/>
  <c r="F46" i="155" s="1"/>
  <c r="M48" i="152"/>
  <c r="O47" i="152"/>
  <c r="C48" i="155"/>
  <c r="D46" i="155" l="1"/>
  <c r="E46" i="155" s="1"/>
  <c r="G46" i="155" s="1"/>
  <c r="F47" i="155" s="1"/>
  <c r="M49" i="152"/>
  <c r="O48" i="152"/>
  <c r="C49" i="155"/>
  <c r="D47" i="155" l="1"/>
  <c r="E47" i="155" s="1"/>
  <c r="G47" i="155" s="1"/>
  <c r="F48" i="155" s="1"/>
  <c r="M50" i="152"/>
  <c r="O49" i="152"/>
  <c r="C50" i="155"/>
  <c r="D48" i="155" l="1"/>
  <c r="E48" i="155" s="1"/>
  <c r="G48" i="155" s="1"/>
  <c r="F49" i="155" s="1"/>
  <c r="M51" i="152"/>
  <c r="O50" i="152"/>
  <c r="C51" i="155"/>
  <c r="D49" i="155" l="1"/>
  <c r="E49" i="155" s="1"/>
  <c r="G49" i="155" s="1"/>
  <c r="F50" i="155" s="1"/>
  <c r="M52" i="152"/>
  <c r="O51" i="152"/>
  <c r="C52" i="155"/>
  <c r="D50" i="155" l="1"/>
  <c r="E50" i="155" s="1"/>
  <c r="G50" i="155" s="1"/>
  <c r="F51" i="155" s="1"/>
  <c r="M53" i="152"/>
  <c r="O52" i="152"/>
  <c r="C53" i="155"/>
  <c r="D51" i="155" l="1"/>
  <c r="E51" i="155" s="1"/>
  <c r="G51" i="155" s="1"/>
  <c r="F52" i="155" s="1"/>
  <c r="M54" i="152"/>
  <c r="O53" i="152"/>
  <c r="C54" i="155"/>
  <c r="D52" i="155" l="1"/>
  <c r="E52" i="155" s="1"/>
  <c r="G52" i="155" s="1"/>
  <c r="F53" i="155" s="1"/>
  <c r="M55" i="152"/>
  <c r="O54" i="152"/>
  <c r="C55" i="155"/>
  <c r="D53" i="155" l="1"/>
  <c r="E53" i="155" s="1"/>
  <c r="G53" i="155" s="1"/>
  <c r="F54" i="155" s="1"/>
  <c r="M56" i="152"/>
  <c r="O55" i="152"/>
  <c r="C56" i="155"/>
  <c r="D54" i="155" l="1"/>
  <c r="E54" i="155" s="1"/>
  <c r="G54" i="155" s="1"/>
  <c r="F55" i="155" s="1"/>
  <c r="M57" i="152"/>
  <c r="O56" i="152"/>
  <c r="C57" i="155"/>
  <c r="D55" i="155" l="1"/>
  <c r="E55" i="155" s="1"/>
  <c r="G55" i="155" s="1"/>
  <c r="F56" i="155" s="1"/>
  <c r="M58" i="152"/>
  <c r="O57" i="152"/>
  <c r="C58" i="155"/>
  <c r="D56" i="155" l="1"/>
  <c r="E56" i="155" s="1"/>
  <c r="G56" i="155" s="1"/>
  <c r="F57" i="155" s="1"/>
  <c r="M59" i="152"/>
  <c r="O58" i="152"/>
  <c r="C59" i="155"/>
  <c r="D57" i="155" l="1"/>
  <c r="E57" i="155" s="1"/>
  <c r="G57" i="155" s="1"/>
  <c r="F58" i="155" s="1"/>
  <c r="M60" i="152"/>
  <c r="O59" i="152"/>
  <c r="C60" i="155"/>
  <c r="D58" i="155" l="1"/>
  <c r="E58" i="155" s="1"/>
  <c r="G58" i="155" s="1"/>
  <c r="F59" i="155" s="1"/>
  <c r="M61" i="152"/>
  <c r="O60" i="152"/>
  <c r="C61" i="155"/>
  <c r="D59" i="155" l="1"/>
  <c r="E59" i="155" s="1"/>
  <c r="G59" i="155" s="1"/>
  <c r="F60" i="155" s="1"/>
  <c r="M62" i="152"/>
  <c r="O61" i="152"/>
  <c r="C62" i="155"/>
  <c r="D60" i="155" l="1"/>
  <c r="E60" i="155" s="1"/>
  <c r="G60" i="155" s="1"/>
  <c r="F61" i="155" s="1"/>
  <c r="M63" i="152"/>
  <c r="O63" i="152" s="1"/>
  <c r="O62" i="152"/>
  <c r="C63" i="155"/>
  <c r="D61" i="155" l="1"/>
  <c r="E61" i="155" s="1"/>
  <c r="G61" i="155" s="1"/>
  <c r="F62" i="155" s="1"/>
  <c r="D62" i="155" l="1"/>
  <c r="E62" i="155" s="1"/>
  <c r="G62" i="155" s="1"/>
  <c r="F63" i="155" s="1"/>
  <c r="D63" i="155" s="1"/>
  <c r="E63" i="155" l="1"/>
  <c r="G63" i="155" s="1"/>
  <c r="H16" i="152" l="1"/>
  <c r="E18" i="152"/>
  <c r="G16" i="152" l="1"/>
  <c r="I16" i="152" s="1"/>
  <c r="H17" i="152" s="1"/>
  <c r="E19" i="152"/>
  <c r="G17" i="152" l="1"/>
  <c r="I17" i="152" s="1"/>
  <c r="H18" i="152" s="1"/>
  <c r="E20" i="152"/>
  <c r="G18" i="152" l="1"/>
  <c r="I18" i="152" s="1"/>
  <c r="H19" i="152" s="1"/>
  <c r="F19" i="152" s="1"/>
  <c r="E21" i="152"/>
  <c r="E22" i="152" l="1"/>
  <c r="G19" i="152" l="1"/>
  <c r="E23" i="152"/>
  <c r="I19" i="152" l="1"/>
  <c r="H20" i="152" s="1"/>
  <c r="F20" i="152" s="1"/>
  <c r="E24" i="152"/>
  <c r="G20" i="152" l="1"/>
  <c r="E25" i="152"/>
  <c r="I20" i="152" l="1"/>
  <c r="H21" i="152" s="1"/>
  <c r="F21" i="152" s="1"/>
  <c r="E26" i="152"/>
  <c r="G21" i="152" l="1"/>
  <c r="E27" i="152"/>
  <c r="I21" i="152" l="1"/>
  <c r="H22" i="152" s="1"/>
  <c r="F22" i="152" s="1"/>
  <c r="E28" i="152"/>
  <c r="G22" i="152" l="1"/>
  <c r="E29" i="152"/>
  <c r="I22" i="152" l="1"/>
  <c r="H23" i="152" s="1"/>
  <c r="F23" i="152" s="1"/>
  <c r="E30" i="152"/>
  <c r="G23" i="152" l="1"/>
  <c r="E31" i="152"/>
  <c r="I23" i="152" l="1"/>
  <c r="H24" i="152" s="1"/>
  <c r="F24" i="152" s="1"/>
  <c r="E32" i="152"/>
  <c r="G24" i="152" l="1"/>
  <c r="E33" i="152"/>
  <c r="I24" i="152" l="1"/>
  <c r="H25" i="152" s="1"/>
  <c r="F25" i="152" s="1"/>
  <c r="E34" i="152"/>
  <c r="G25" i="152" l="1"/>
  <c r="E35" i="152"/>
  <c r="I25" i="152" l="1"/>
  <c r="H26" i="152" s="1"/>
  <c r="F26" i="152" s="1"/>
  <c r="E36" i="152"/>
  <c r="G26" i="152" l="1"/>
  <c r="E37" i="152"/>
  <c r="I26" i="152" l="1"/>
  <c r="H27" i="152" s="1"/>
  <c r="F27" i="152" s="1"/>
  <c r="E38" i="152"/>
  <c r="G27" i="152" l="1"/>
  <c r="E39" i="152"/>
  <c r="I27" i="152" l="1"/>
  <c r="H28" i="152" s="1"/>
  <c r="F28" i="152" s="1"/>
  <c r="E40" i="152"/>
  <c r="G28" i="152" l="1"/>
  <c r="E41" i="152"/>
  <c r="I28" i="152" l="1"/>
  <c r="H29" i="152" s="1"/>
  <c r="F29" i="152" s="1"/>
  <c r="E42" i="152"/>
  <c r="G29" i="152" l="1"/>
  <c r="E43" i="152"/>
  <c r="I29" i="152" l="1"/>
  <c r="H30" i="152" s="1"/>
  <c r="F30" i="152" s="1"/>
  <c r="E44" i="152"/>
  <c r="G30" i="152" l="1"/>
  <c r="E45" i="152"/>
  <c r="I30" i="152" l="1"/>
  <c r="H31" i="152" s="1"/>
  <c r="F31" i="152" s="1"/>
  <c r="E46" i="152"/>
  <c r="G31" i="152" l="1"/>
  <c r="I31" i="152" s="1"/>
  <c r="H32" i="152" s="1"/>
  <c r="F32" i="152" s="1"/>
  <c r="E47" i="152"/>
  <c r="G32" i="152" l="1"/>
  <c r="I32" i="152" s="1"/>
  <c r="H33" i="152" s="1"/>
  <c r="F33" i="152" s="1"/>
  <c r="E48" i="152"/>
  <c r="G33" i="152" l="1"/>
  <c r="I33" i="152" s="1"/>
  <c r="E49" i="152"/>
  <c r="H34" i="152" l="1"/>
  <c r="F34" i="152" s="1"/>
  <c r="E50" i="152"/>
  <c r="G34" i="152" l="1"/>
  <c r="I34" i="152" s="1"/>
  <c r="H35" i="152" s="1"/>
  <c r="F35" i="152" s="1"/>
  <c r="E51" i="152"/>
  <c r="G35" i="152" l="1"/>
  <c r="I35" i="152" s="1"/>
  <c r="H36" i="152" s="1"/>
  <c r="F36" i="152" s="1"/>
  <c r="E52" i="152"/>
  <c r="G36" i="152" l="1"/>
  <c r="E53" i="152"/>
  <c r="I36" i="152" l="1"/>
  <c r="H37" i="152" s="1"/>
  <c r="F37" i="152" s="1"/>
  <c r="E54" i="152"/>
  <c r="G37" i="152" l="1"/>
  <c r="I37" i="152" s="1"/>
  <c r="E55" i="152"/>
  <c r="H38" i="152" l="1"/>
  <c r="F38" i="152" s="1"/>
  <c r="E56" i="152"/>
  <c r="G38" i="152" l="1"/>
  <c r="I38" i="152" s="1"/>
  <c r="H39" i="152" s="1"/>
  <c r="F39" i="152" s="1"/>
  <c r="E57" i="152"/>
  <c r="G39" i="152" l="1"/>
  <c r="I39" i="152" s="1"/>
  <c r="H40" i="152" s="1"/>
  <c r="F40" i="152" s="1"/>
  <c r="E58" i="152"/>
  <c r="G40" i="152" l="1"/>
  <c r="E59" i="152"/>
  <c r="I40" i="152" l="1"/>
  <c r="H41" i="152" s="1"/>
  <c r="F41" i="152" s="1"/>
  <c r="E60" i="152"/>
  <c r="G41" i="152" l="1"/>
  <c r="E61" i="152"/>
  <c r="I41" i="152" l="1"/>
  <c r="H42" i="152" s="1"/>
  <c r="F42" i="152" s="1"/>
  <c r="E62" i="152"/>
  <c r="G42" i="152" l="1"/>
  <c r="E63" i="152"/>
  <c r="I42" i="152" l="1"/>
  <c r="H43" i="152" s="1"/>
  <c r="F43" i="152" s="1"/>
  <c r="G43" i="152" l="1"/>
  <c r="I43" i="152" l="1"/>
  <c r="H44" i="152" s="1"/>
  <c r="F44" i="152" s="1"/>
  <c r="G44" i="152" l="1"/>
  <c r="I44" i="152" l="1"/>
  <c r="H45" i="152" s="1"/>
  <c r="F45" i="152" s="1"/>
  <c r="G45" i="152" l="1"/>
  <c r="I45" i="152" l="1"/>
  <c r="H46" i="152" s="1"/>
  <c r="F46" i="152" s="1"/>
  <c r="G46" i="152" l="1"/>
  <c r="I46" i="152" l="1"/>
  <c r="H47" i="152" s="1"/>
  <c r="F47" i="152" s="1"/>
  <c r="G47" i="152" l="1"/>
  <c r="I47" i="152" l="1"/>
  <c r="H48" i="152" s="1"/>
  <c r="F48" i="152" s="1"/>
  <c r="G48" i="152" l="1"/>
  <c r="I48" i="152" l="1"/>
  <c r="H49" i="152" s="1"/>
  <c r="F49" i="152" s="1"/>
  <c r="G49" i="152" l="1"/>
  <c r="I49" i="152" l="1"/>
  <c r="H50" i="152" s="1"/>
  <c r="F50" i="152" s="1"/>
  <c r="G50" i="152" l="1"/>
  <c r="I50" i="152" l="1"/>
  <c r="H51" i="152" s="1"/>
  <c r="F51" i="152" s="1"/>
  <c r="G51" i="152" l="1"/>
  <c r="I51" i="152" l="1"/>
  <c r="H52" i="152" s="1"/>
  <c r="F52" i="152" s="1"/>
  <c r="G52" i="152" l="1"/>
  <c r="I52" i="152" l="1"/>
  <c r="H53" i="152" s="1"/>
  <c r="F53" i="152" s="1"/>
  <c r="G53" i="152" l="1"/>
  <c r="I53" i="152" l="1"/>
  <c r="H54" i="152" s="1"/>
  <c r="F54" i="152" s="1"/>
  <c r="G54" i="152" l="1"/>
  <c r="I54" i="152" l="1"/>
  <c r="H55" i="152" s="1"/>
  <c r="F55" i="152" s="1"/>
  <c r="G55" i="152" l="1"/>
  <c r="I55" i="152" s="1"/>
  <c r="H56" i="152" s="1"/>
  <c r="F56" i="152" s="1"/>
  <c r="G56" i="152" l="1"/>
  <c r="I56" i="152" s="1"/>
  <c r="H57" i="152" s="1"/>
  <c r="F57" i="152" s="1"/>
  <c r="G57" i="152" l="1"/>
  <c r="I57" i="152" s="1"/>
  <c r="H58" i="152" s="1"/>
  <c r="F58" i="152" s="1"/>
  <c r="G58" i="152" l="1"/>
  <c r="I58" i="152" l="1"/>
  <c r="H59" i="152" s="1"/>
  <c r="F59" i="152" s="1"/>
  <c r="G59" i="152" l="1"/>
  <c r="I59" i="152" l="1"/>
  <c r="H60" i="152" s="1"/>
  <c r="F60" i="152" s="1"/>
  <c r="G60" i="152" l="1"/>
  <c r="I60" i="152" l="1"/>
  <c r="H61" i="152" s="1"/>
  <c r="F61" i="152" s="1"/>
  <c r="G61" i="152" l="1"/>
  <c r="I61" i="152" l="1"/>
  <c r="H62" i="152" s="1"/>
  <c r="F62" i="152" s="1"/>
  <c r="G62" i="152" l="1"/>
  <c r="I62" i="152" l="1"/>
  <c r="H63" i="152" s="1"/>
  <c r="F63" i="152" s="1"/>
  <c r="G63" i="152" l="1"/>
  <c r="I63" i="152" s="1"/>
  <c r="H16" i="165" l="1"/>
  <c r="G17" i="165" s="1"/>
  <c r="H17" i="165" l="1"/>
  <c r="G18" i="165" s="1"/>
  <c r="H18" i="165" l="1"/>
  <c r="G19" i="165" s="1"/>
  <c r="H19" i="165" l="1"/>
  <c r="G20" i="165" s="1"/>
  <c r="H20" i="165" l="1"/>
  <c r="G21" i="165" s="1"/>
  <c r="H21" i="165" l="1"/>
  <c r="G22" i="165" s="1"/>
  <c r="H22" i="165" l="1"/>
  <c r="G23" i="165" s="1"/>
  <c r="H23" i="165" l="1"/>
  <c r="G24" i="165" s="1"/>
  <c r="H24" i="165" l="1"/>
  <c r="G25" i="165" s="1"/>
  <c r="H25" i="165" l="1"/>
  <c r="G26" i="165" s="1"/>
  <c r="H26" i="165" l="1"/>
  <c r="G27" i="165" s="1"/>
  <c r="H27" i="165" l="1"/>
  <c r="G28" i="165" s="1"/>
  <c r="H28" i="165" l="1"/>
  <c r="G29" i="165" s="1"/>
  <c r="H29" i="165" l="1"/>
  <c r="G30" i="165" s="1"/>
  <c r="H30" i="165" l="1"/>
  <c r="G31" i="165" s="1"/>
  <c r="H31" i="165" l="1"/>
  <c r="G32" i="165" s="1"/>
  <c r="H32" i="165" l="1"/>
  <c r="G33" i="165" s="1"/>
  <c r="H33" i="165" l="1"/>
  <c r="G34" i="165" s="1"/>
  <c r="H34" i="165" l="1"/>
  <c r="G35" i="165" s="1"/>
  <c r="H35" i="165" l="1"/>
  <c r="G36" i="165" s="1"/>
  <c r="H36" i="165" l="1"/>
  <c r="G37" i="165" s="1"/>
  <c r="H37" i="165" l="1"/>
  <c r="G38" i="165" s="1"/>
  <c r="H38" i="165" l="1"/>
  <c r="G39" i="165" s="1"/>
  <c r="H39" i="165" l="1"/>
  <c r="G40" i="165" s="1"/>
  <c r="H40" i="165" l="1"/>
  <c r="G41" i="165" s="1"/>
  <c r="H41" i="165" l="1"/>
  <c r="G42" i="165" s="1"/>
  <c r="H42" i="165" l="1"/>
  <c r="G43" i="165" s="1"/>
  <c r="H43" i="165" l="1"/>
  <c r="G44" i="165" s="1"/>
  <c r="H44" i="165" l="1"/>
  <c r="G45" i="165" s="1"/>
  <c r="H45" i="165" l="1"/>
  <c r="G46" i="165" s="1"/>
  <c r="H46" i="165" l="1"/>
  <c r="G47" i="165" s="1"/>
  <c r="H47" i="165" l="1"/>
  <c r="G48" i="165" s="1"/>
  <c r="H48" i="165" l="1"/>
  <c r="G49" i="165" s="1"/>
  <c r="H49" i="165" l="1"/>
  <c r="G50" i="165" s="1"/>
  <c r="H50" i="165" l="1"/>
  <c r="G51" i="165" s="1"/>
  <c r="H51" i="165" l="1"/>
  <c r="G52" i="165" s="1"/>
  <c r="H52" i="165" l="1"/>
  <c r="G53" i="165" s="1"/>
  <c r="H53" i="165" l="1"/>
  <c r="G54" i="165" s="1"/>
  <c r="H54" i="165" l="1"/>
  <c r="G55" i="165" s="1"/>
  <c r="H55" i="165" l="1"/>
  <c r="G56" i="165" s="1"/>
  <c r="H56" i="165" l="1"/>
  <c r="G57" i="165" s="1"/>
  <c r="H57" i="165" l="1"/>
  <c r="G58" i="165" s="1"/>
  <c r="H58" i="165" l="1"/>
  <c r="G59" i="165" s="1"/>
  <c r="H59" i="165" l="1"/>
  <c r="G60" i="165" s="1"/>
  <c r="H60" i="165" l="1"/>
  <c r="G61" i="165" s="1"/>
  <c r="H61" i="165" l="1"/>
  <c r="G62" i="165" s="1"/>
  <c r="H62" i="165" l="1"/>
  <c r="G63" i="165" s="1"/>
  <c r="H63" i="165" l="1"/>
</calcChain>
</file>

<file path=xl/sharedStrings.xml><?xml version="1.0" encoding="utf-8"?>
<sst xmlns="http://schemas.openxmlformats.org/spreadsheetml/2006/main" count="157" uniqueCount="63">
  <si>
    <t>Nº</t>
  </si>
  <si>
    <t>Valores Expressos em R$ (Reais)</t>
  </si>
  <si>
    <t>DESTINAÇÃO DA PRESTAÇÃO</t>
  </si>
  <si>
    <t>SALDO DEVEDOR</t>
  </si>
  <si>
    <t xml:space="preserve">JUROS SOBRE SALDO DEVEDOR </t>
  </si>
  <si>
    <t>AMORTIZAÇÃO</t>
  </si>
  <si>
    <t>VALOR ANTERIOR</t>
  </si>
  <si>
    <t>VALOR</t>
  </si>
  <si>
    <t>Valor do Veículo:</t>
  </si>
  <si>
    <t>( - ) Valor de Entrada:</t>
  </si>
  <si>
    <t>Valor Total Financiado:</t>
  </si>
  <si>
    <t>Registro:</t>
  </si>
  <si>
    <t>PRESTAÇÃO PACTUADA</t>
  </si>
  <si>
    <t>EVOLUÇÃO DA PRESTAÇÃO E SALDO DEVEDOR CONFORME OS TERMOS PACTUADOS</t>
  </si>
  <si>
    <t>---</t>
  </si>
  <si>
    <t>I.O.F.:</t>
  </si>
  <si>
    <t>I.O.F. (adicional):</t>
  </si>
  <si>
    <t>Tarifa Cadastro:</t>
  </si>
  <si>
    <t>AO MÊS (EFETIVA)</t>
  </si>
  <si>
    <t>VALOR APÓS AMORTIZAÇÃO</t>
  </si>
  <si>
    <t>PRESTAÇÃO RECALCULADA</t>
  </si>
  <si>
    <t>VENCIMENTO</t>
  </si>
  <si>
    <t>RECÁLCULO DA PRESTAÇÃO E SALDO DEVEDOR, MEDIANTE APLICAÇÃO DA CAPITALIZAÇÃO MENSAL LIMITADA À TAXA MÉDIA DE JUROS (BACEN) E EXCLUSÃO DE VALORES INDEVIDOS</t>
  </si>
  <si>
    <t>DATA</t>
  </si>
  <si>
    <t>JUROS REMUNERATÓRIOS</t>
  </si>
  <si>
    <t>Nº DIAS</t>
  </si>
  <si>
    <t>DIAS ACUMULADOS</t>
  </si>
  <si>
    <t xml:space="preserve">Requerente: </t>
  </si>
  <si>
    <t>Requerido:</t>
  </si>
  <si>
    <t xml:space="preserve">Contrato n°: </t>
  </si>
  <si>
    <t xml:space="preserve">Modalidade: </t>
  </si>
  <si>
    <t xml:space="preserve">Juros Remuneratórios Pactuados: 2,43% ao mês / 33,36% ao ano </t>
  </si>
  <si>
    <t>Dias</t>
  </si>
  <si>
    <t>Dias Acum.</t>
  </si>
  <si>
    <t>FJCnp</t>
  </si>
  <si>
    <t>QTPnp</t>
  </si>
  <si>
    <t>Soma =&gt;</t>
  </si>
  <si>
    <t>Prestação:</t>
  </si>
  <si>
    <t xml:space="preserve">Taxa Média de Juros (Bacen): 1,55% ao mês / 20,27% ao ano </t>
  </si>
  <si>
    <t xml:space="preserve">Carência: </t>
  </si>
  <si>
    <t>Prazo:</t>
  </si>
  <si>
    <t>Juros na Carência:</t>
  </si>
  <si>
    <t>taxa ao dia</t>
  </si>
  <si>
    <t>Valor do Empréstimo:</t>
  </si>
  <si>
    <t>IOF Adicional (0,38%):</t>
  </si>
  <si>
    <t>IOF Diário (0,0041%):</t>
  </si>
  <si>
    <t>Total IOF (não financiado):</t>
  </si>
  <si>
    <t>Valores Expressos em Reais (R$)</t>
  </si>
  <si>
    <t>PRESTAÇÃO</t>
  </si>
  <si>
    <t>Nº DE DIAS</t>
  </si>
  <si>
    <t>MOEDA</t>
  </si>
  <si>
    <t>IOF DIÁRIO (0,0041%)</t>
  </si>
  <si>
    <t>ENCARGOS CONTRATUAIS</t>
  </si>
  <si>
    <t>VALOR PRESTAÇÃO (ENCARGOS + AMORTIZAÇÃO)</t>
  </si>
  <si>
    <t>TOTAL DOS ENCARGOS (A) + (B)</t>
  </si>
  <si>
    <t>2,37% A.M.</t>
  </si>
  <si>
    <t>% JUROS NO PERÍODO</t>
  </si>
  <si>
    <t>(B) VALOR JUROS</t>
  </si>
  <si>
    <t>R$</t>
  </si>
  <si>
    <t>Total Financiado:</t>
  </si>
  <si>
    <t>((1+taxa mensal)^(1/30))-1</t>
  </si>
  <si>
    <t>Valor Liberado:</t>
  </si>
  <si>
    <t xml:space="preserve">Juros Remuneratórios Pactuados: 1,99% ao mês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</si>
</sst>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%"/>
    <numFmt numFmtId="167" formatCode="_([$€-2]* #,##0.00_);_([$€-2]* \(#,##0.00\);_([$€-2]* &quot;-&quot;??_)"/>
    <numFmt numFmtId="168" formatCode="_(&quot;R$&quot;* #,##0.00_);_(&quot;R$&quot;* \(#,##0.00\);_(&quot;R$&quot;* &quot;-&quot;??_);_(@_)"/>
    <numFmt numFmtId="169" formatCode="_(* #,##0.00_);_(* \(#,##0.00\);_(* \-??_);_(@_)"/>
    <numFmt numFmtId="170" formatCode="#,##0.000000_);[Red]\(#,##0.000000\)"/>
    <numFmt numFmtId="171" formatCode="0.000%"/>
    <numFmt numFmtId="172" formatCode="00"/>
    <numFmt numFmtId="173" formatCode="_(* #,##0.00_);_(* \(#,##0.00\);_(* &quot;-&quot;_);_(@_)"/>
    <numFmt numFmtId="174" formatCode="0.000000"/>
    <numFmt numFmtId="175" formatCode="#,##0.0000_);[Red]\(#,##0.0000\)"/>
  </numFmts>
  <fonts count="3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Small Font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b/>
      <sz val="10"/>
      <color theme="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36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167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6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4" fillId="0" borderId="0"/>
    <xf numFmtId="0" fontId="2" fillId="0" borderId="0"/>
    <xf numFmtId="0" fontId="2" fillId="0" borderId="0"/>
    <xf numFmtId="0" fontId="2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4" fillId="0" borderId="0"/>
    <xf numFmtId="0" fontId="5" fillId="0" borderId="0"/>
    <xf numFmtId="40" fontId="2" fillId="0" borderId="0"/>
    <xf numFmtId="0" fontId="2" fillId="0" borderId="0"/>
    <xf numFmtId="0" fontId="2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0" fontId="2" fillId="0" borderId="0">
      <alignment vertical="top"/>
    </xf>
    <xf numFmtId="40" fontId="4" fillId="0" borderId="0"/>
    <xf numFmtId="0" fontId="1" fillId="23" borderId="4" applyNumberFormat="0" applyFont="0" applyAlignment="0" applyProtection="0"/>
    <xf numFmtId="0" fontId="14" fillId="23" borderId="4" applyNumberFormat="0" applyFont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40" fontId="4" fillId="0" borderId="0"/>
    <xf numFmtId="40" fontId="4" fillId="0" borderId="0"/>
    <xf numFmtId="40" fontId="2" fillId="0" borderId="0">
      <alignment vertical="top"/>
    </xf>
    <xf numFmtId="44" fontId="5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40" fontId="3" fillId="0" borderId="0" xfId="106" applyFont="1" applyAlignment="1">
      <alignment horizontal="left" vertical="center"/>
    </xf>
    <xf numFmtId="40" fontId="3" fillId="0" borderId="0" xfId="107" applyFont="1" applyAlignment="1">
      <alignment horizontal="left" vertical="center"/>
    </xf>
    <xf numFmtId="40" fontId="2" fillId="0" borderId="0" xfId="107" applyFont="1"/>
    <xf numFmtId="0" fontId="3" fillId="0" borderId="0" xfId="81" applyFont="1"/>
    <xf numFmtId="40" fontId="3" fillId="0" borderId="0" xfId="107" applyFont="1" applyAlignment="1">
      <alignment horizontal="center" vertical="center"/>
    </xf>
    <xf numFmtId="40" fontId="3" fillId="0" borderId="0" xfId="218" applyFont="1" applyAlignment="1">
      <alignment horizontal="right" vertical="center"/>
    </xf>
    <xf numFmtId="0" fontId="2" fillId="0" borderId="0" xfId="221" applyAlignment="1">
      <alignment vertical="center"/>
    </xf>
    <xf numFmtId="14" fontId="3" fillId="0" borderId="0" xfId="219" applyNumberFormat="1" applyFont="1" applyAlignment="1">
      <alignment horizontal="left" vertical="center"/>
    </xf>
    <xf numFmtId="40" fontId="2" fillId="0" borderId="0" xfId="107" applyFont="1" applyAlignment="1">
      <alignment horizontal="left" vertical="center"/>
    </xf>
    <xf numFmtId="40" fontId="2" fillId="0" borderId="0" xfId="107" applyFont="1" applyAlignment="1">
      <alignment wrapText="1"/>
    </xf>
    <xf numFmtId="40" fontId="2" fillId="0" borderId="0" xfId="107" applyFont="1" applyAlignment="1">
      <alignment vertical="center"/>
    </xf>
    <xf numFmtId="39" fontId="2" fillId="24" borderId="10" xfId="107" applyNumberFormat="1" applyFont="1" applyFill="1" applyBorder="1" applyAlignment="1">
      <alignment vertical="center"/>
    </xf>
    <xf numFmtId="39" fontId="2" fillId="0" borderId="10" xfId="107" applyNumberFormat="1" applyFont="1" applyBorder="1" applyAlignment="1">
      <alignment vertical="center"/>
    </xf>
    <xf numFmtId="39" fontId="2" fillId="25" borderId="10" xfId="107" applyNumberFormat="1" applyFont="1" applyFill="1" applyBorder="1" applyAlignment="1">
      <alignment vertical="center"/>
    </xf>
    <xf numFmtId="172" fontId="3" fillId="0" borderId="10" xfId="107" applyNumberFormat="1" applyFont="1" applyBorder="1" applyAlignment="1">
      <alignment horizontal="center" vertical="center"/>
    </xf>
    <xf numFmtId="40" fontId="3" fillId="26" borderId="0" xfId="107" applyFont="1" applyFill="1" applyAlignment="1">
      <alignment horizontal="right" vertical="top"/>
    </xf>
    <xf numFmtId="14" fontId="2" fillId="0" borderId="11" xfId="217" applyNumberFormat="1" applyFont="1" applyBorder="1" applyAlignment="1">
      <alignment horizontal="center" vertical="center"/>
    </xf>
    <xf numFmtId="40" fontId="3" fillId="0" borderId="0" xfId="231" applyNumberFormat="1" applyFont="1" applyAlignment="1">
      <alignment horizontal="right"/>
    </xf>
    <xf numFmtId="39" fontId="2" fillId="0" borderId="12" xfId="107" applyNumberFormat="1" applyFont="1" applyBorder="1" applyAlignment="1">
      <alignment vertical="center"/>
    </xf>
    <xf numFmtId="172" fontId="3" fillId="0" borderId="11" xfId="107" applyNumberFormat="1" applyFont="1" applyBorder="1" applyAlignment="1">
      <alignment horizontal="center" vertical="center"/>
    </xf>
    <xf numFmtId="168" fontId="3" fillId="0" borderId="0" xfId="233" applyNumberFormat="1" applyFont="1" applyBorder="1" applyAlignment="1">
      <alignment vertical="center" wrapText="1"/>
    </xf>
    <xf numFmtId="39" fontId="3" fillId="24" borderId="11" xfId="107" applyNumberFormat="1" applyFont="1" applyFill="1" applyBorder="1" applyAlignment="1">
      <alignment vertical="center"/>
    </xf>
    <xf numFmtId="14" fontId="3" fillId="0" borderId="11" xfId="217" applyNumberFormat="1" applyFont="1" applyBorder="1" applyAlignment="1">
      <alignment horizontal="center" vertical="center"/>
    </xf>
    <xf numFmtId="8" fontId="2" fillId="0" borderId="0" xfId="221" applyNumberFormat="1" applyAlignment="1">
      <alignment vertical="center"/>
    </xf>
    <xf numFmtId="10" fontId="2" fillId="0" borderId="0" xfId="232" applyNumberFormat="1" applyFont="1" applyAlignment="1">
      <alignment vertical="center"/>
    </xf>
    <xf numFmtId="10" fontId="2" fillId="0" borderId="0" xfId="234" applyNumberFormat="1" applyFont="1" applyAlignment="1">
      <alignment wrapText="1"/>
    </xf>
    <xf numFmtId="170" fontId="2" fillId="0" borderId="12" xfId="107" quotePrefix="1" applyNumberFormat="1" applyFont="1" applyBorder="1" applyAlignment="1">
      <alignment horizontal="center" vertical="center"/>
    </xf>
    <xf numFmtId="168" fontId="3" fillId="0" borderId="0" xfId="210" applyFont="1" applyFill="1" applyBorder="1" applyAlignment="1">
      <alignment horizontal="center" vertical="center"/>
    </xf>
    <xf numFmtId="168" fontId="3" fillId="0" borderId="18" xfId="210" applyFont="1" applyFill="1" applyBorder="1" applyAlignment="1">
      <alignment horizontal="center" vertical="center"/>
    </xf>
    <xf numFmtId="168" fontId="3" fillId="0" borderId="0" xfId="233" applyNumberFormat="1" applyFont="1" applyFill="1" applyBorder="1" applyAlignment="1">
      <alignment vertical="center" wrapText="1"/>
    </xf>
    <xf numFmtId="39" fontId="2" fillId="24" borderId="12" xfId="107" applyNumberFormat="1" applyFont="1" applyFill="1" applyBorder="1" applyAlignment="1">
      <alignment vertical="center"/>
    </xf>
    <xf numFmtId="168" fontId="3" fillId="0" borderId="19" xfId="210" applyFont="1" applyFill="1" applyBorder="1" applyAlignment="1">
      <alignment horizontal="center" vertical="center"/>
    </xf>
    <xf numFmtId="2" fontId="3" fillId="0" borderId="10" xfId="107" applyNumberFormat="1" applyFont="1" applyBorder="1" applyAlignment="1">
      <alignment vertical="center"/>
    </xf>
    <xf numFmtId="10" fontId="2" fillId="0" borderId="0" xfId="232" applyNumberFormat="1" applyFont="1" applyAlignment="1">
      <alignment wrapText="1"/>
    </xf>
    <xf numFmtId="172" fontId="2" fillId="0" borderId="11" xfId="217" applyNumberFormat="1" applyFont="1" applyBorder="1" applyAlignment="1">
      <alignment horizontal="center" vertical="center"/>
    </xf>
    <xf numFmtId="39" fontId="3" fillId="0" borderId="12" xfId="107" applyNumberFormat="1" applyFont="1" applyBorder="1" applyAlignment="1">
      <alignment horizontal="center" vertical="center" wrapText="1"/>
    </xf>
    <xf numFmtId="39" fontId="3" fillId="0" borderId="12" xfId="107" quotePrefix="1" applyNumberFormat="1" applyFont="1" applyBorder="1" applyAlignment="1">
      <alignment horizontal="center" vertical="center" wrapText="1"/>
    </xf>
    <xf numFmtId="10" fontId="26" fillId="0" borderId="17" xfId="223" quotePrefix="1" applyNumberFormat="1" applyFont="1" applyFill="1" applyBorder="1" applyAlignment="1">
      <alignment horizontal="center"/>
    </xf>
    <xf numFmtId="39" fontId="3" fillId="0" borderId="11" xfId="107" applyNumberFormat="1" applyFont="1" applyBorder="1" applyAlignment="1">
      <alignment horizontal="center" vertical="top" wrapText="1"/>
    </xf>
    <xf numFmtId="39" fontId="3" fillId="0" borderId="12" xfId="107" applyNumberFormat="1" applyFont="1" applyBorder="1" applyAlignment="1">
      <alignment horizontal="center" vertical="center"/>
    </xf>
    <xf numFmtId="170" fontId="3" fillId="0" borderId="12" xfId="107" quotePrefix="1" applyNumberFormat="1" applyFont="1" applyBorder="1" applyAlignment="1">
      <alignment horizontal="center" vertical="center" wrapText="1"/>
    </xf>
    <xf numFmtId="9" fontId="2" fillId="0" borderId="0" xfId="232" applyFont="1" applyAlignment="1">
      <alignment horizontal="left" vertical="center"/>
    </xf>
    <xf numFmtId="39" fontId="3" fillId="0" borderId="0" xfId="107" applyNumberFormat="1" applyFont="1" applyAlignment="1">
      <alignment horizontal="center" vertical="center" wrapText="1"/>
    </xf>
    <xf numFmtId="40" fontId="28" fillId="0" borderId="0" xfId="107" applyFont="1"/>
    <xf numFmtId="0" fontId="28" fillId="0" borderId="0" xfId="221" applyFont="1" applyAlignment="1">
      <alignment vertical="center"/>
    </xf>
    <xf numFmtId="10" fontId="28" fillId="0" borderId="0" xfId="232" applyNumberFormat="1" applyFont="1" applyFill="1" applyAlignment="1">
      <alignment vertical="center"/>
    </xf>
    <xf numFmtId="8" fontId="28" fillId="0" borderId="0" xfId="221" applyNumberFormat="1" applyFont="1" applyAlignment="1">
      <alignment vertical="center"/>
    </xf>
    <xf numFmtId="40" fontId="28" fillId="0" borderId="0" xfId="107" applyFont="1" applyAlignment="1">
      <alignment horizontal="left" vertical="center"/>
    </xf>
    <xf numFmtId="40" fontId="28" fillId="0" borderId="0" xfId="107" applyFont="1" applyAlignment="1">
      <alignment wrapText="1"/>
    </xf>
    <xf numFmtId="40" fontId="26" fillId="0" borderId="0" xfId="107" applyFont="1" applyAlignment="1">
      <alignment horizontal="left" vertical="center"/>
    </xf>
    <xf numFmtId="40" fontId="26" fillId="0" borderId="0" xfId="106" applyFont="1" applyAlignment="1">
      <alignment horizontal="left" vertical="center"/>
    </xf>
    <xf numFmtId="174" fontId="28" fillId="0" borderId="0" xfId="0" applyNumberFormat="1" applyFont="1"/>
    <xf numFmtId="0" fontId="30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right"/>
    </xf>
    <xf numFmtId="174" fontId="30" fillId="0" borderId="0" xfId="0" applyNumberFormat="1" applyFont="1"/>
    <xf numFmtId="172" fontId="28" fillId="0" borderId="0" xfId="0" applyNumberFormat="1" applyFont="1"/>
    <xf numFmtId="0" fontId="32" fillId="0" borderId="0" xfId="0" applyFont="1" applyAlignment="1">
      <alignment horizontal="center"/>
    </xf>
    <xf numFmtId="40" fontId="32" fillId="0" borderId="0" xfId="107" applyFont="1" applyAlignment="1">
      <alignment horizontal="center" wrapText="1"/>
    </xf>
    <xf numFmtId="0" fontId="3" fillId="0" borderId="0" xfId="107" applyNumberFormat="1" applyFont="1" applyAlignment="1">
      <alignment horizontal="left" vertical="center"/>
    </xf>
    <xf numFmtId="40" fontId="3" fillId="0" borderId="0" xfId="107" applyFont="1" applyAlignment="1">
      <alignment horizontal="left" wrapText="1"/>
    </xf>
    <xf numFmtId="40" fontId="26" fillId="0" borderId="0" xfId="107" applyFont="1" applyAlignment="1">
      <alignment horizontal="center" vertical="center"/>
    </xf>
    <xf numFmtId="166" fontId="2" fillId="0" borderId="0" xfId="234" applyNumberFormat="1" applyFont="1" applyAlignment="1">
      <alignment horizontal="center" wrapText="1"/>
    </xf>
    <xf numFmtId="2" fontId="28" fillId="0" borderId="0" xfId="233" applyNumberFormat="1" applyFont="1" applyFill="1" applyAlignment="1">
      <alignment wrapText="1"/>
    </xf>
    <xf numFmtId="165" fontId="2" fillId="0" borderId="12" xfId="202" quotePrefix="1" applyFont="1" applyFill="1" applyBorder="1" applyAlignment="1" applyProtection="1">
      <alignment horizontal="right" vertical="center"/>
    </xf>
    <xf numFmtId="43" fontId="2" fillId="0" borderId="12" xfId="233" applyFont="1" applyFill="1" applyBorder="1" applyAlignment="1">
      <alignment horizontal="center" vertical="center"/>
    </xf>
    <xf numFmtId="165" fontId="2" fillId="0" borderId="0" xfId="179" applyFont="1" applyFill="1"/>
    <xf numFmtId="10" fontId="28" fillId="0" borderId="11" xfId="234" applyNumberFormat="1" applyFont="1" applyFill="1" applyBorder="1" applyAlignment="1">
      <alignment horizontal="center" vertical="center"/>
    </xf>
    <xf numFmtId="165" fontId="0" fillId="0" borderId="0" xfId="202" applyFont="1" applyFill="1"/>
    <xf numFmtId="40" fontId="2" fillId="0" borderId="0" xfId="84" applyNumberFormat="1"/>
    <xf numFmtId="40" fontId="26" fillId="0" borderId="0" xfId="107" quotePrefix="1" applyFont="1" applyAlignment="1">
      <alignment horizontal="center"/>
    </xf>
    <xf numFmtId="40" fontId="26" fillId="0" borderId="0" xfId="107" applyFont="1" applyAlignment="1">
      <alignment horizontal="center"/>
    </xf>
    <xf numFmtId="40" fontId="3" fillId="0" borderId="0" xfId="107" applyFont="1" applyAlignment="1">
      <alignment horizontal="center"/>
    </xf>
    <xf numFmtId="165" fontId="3" fillId="0" borderId="0" xfId="202" applyFont="1" applyFill="1" applyBorder="1" applyAlignment="1">
      <alignment horizontal="center"/>
    </xf>
    <xf numFmtId="40" fontId="26" fillId="0" borderId="0" xfId="219" applyFont="1" applyAlignment="1">
      <alignment horizontal="left" vertical="center"/>
    </xf>
    <xf numFmtId="40" fontId="33" fillId="0" borderId="0" xfId="107" applyFont="1" applyAlignment="1">
      <alignment horizontal="center"/>
    </xf>
    <xf numFmtId="0" fontId="26" fillId="0" borderId="0" xfId="81" applyFont="1"/>
    <xf numFmtId="165" fontId="2" fillId="0" borderId="0" xfId="202" applyFont="1" applyFill="1"/>
    <xf numFmtId="171" fontId="28" fillId="0" borderId="0" xfId="234" applyNumberFormat="1" applyFont="1" applyFill="1" applyAlignment="1">
      <alignment horizontal="center"/>
    </xf>
    <xf numFmtId="40" fontId="2" fillId="0" borderId="0" xfId="107" applyFont="1" applyAlignment="1">
      <alignment horizontal="center"/>
    </xf>
    <xf numFmtId="166" fontId="27" fillId="0" borderId="0" xfId="234" applyNumberFormat="1" applyFont="1" applyFill="1"/>
    <xf numFmtId="10" fontId="28" fillId="0" borderId="0" xfId="234" applyNumberFormat="1" applyFont="1" applyFill="1" applyAlignment="1">
      <alignment horizontal="center"/>
    </xf>
    <xf numFmtId="9" fontId="27" fillId="0" borderId="0" xfId="234" applyFont="1" applyFill="1" applyAlignment="1">
      <alignment horizontal="center"/>
    </xf>
    <xf numFmtId="40" fontId="3" fillId="0" borderId="0" xfId="107" applyFont="1" applyAlignment="1">
      <alignment horizontal="right" vertical="center"/>
    </xf>
    <xf numFmtId="40" fontId="3" fillId="0" borderId="12" xfId="107" applyFont="1" applyBorder="1" applyAlignment="1">
      <alignment horizontal="center" vertical="center" wrapText="1"/>
    </xf>
    <xf numFmtId="40" fontId="3" fillId="0" borderId="0" xfId="107" applyFont="1" applyAlignment="1">
      <alignment horizontal="center" vertical="center" wrapText="1"/>
    </xf>
    <xf numFmtId="0" fontId="3" fillId="0" borderId="0" xfId="84" applyFont="1" applyAlignment="1">
      <alignment horizontal="center" vertical="center" wrapText="1"/>
    </xf>
    <xf numFmtId="0" fontId="3" fillId="0" borderId="0" xfId="231" applyFont="1" applyAlignment="1">
      <alignment horizontal="center" vertical="center" wrapText="1"/>
    </xf>
    <xf numFmtId="165" fontId="3" fillId="0" borderId="0" xfId="202" applyFont="1" applyFill="1" applyBorder="1" applyAlignment="1" applyProtection="1">
      <alignment horizontal="center" vertical="center" wrapText="1"/>
    </xf>
    <xf numFmtId="10" fontId="33" fillId="0" borderId="0" xfId="234" applyNumberFormat="1" applyFont="1" applyFill="1" applyBorder="1" applyAlignment="1">
      <alignment horizontal="center" vertical="center" wrapText="1"/>
    </xf>
    <xf numFmtId="10" fontId="2" fillId="0" borderId="0" xfId="234" applyNumberFormat="1" applyFont="1" applyFill="1"/>
    <xf numFmtId="172" fontId="3" fillId="0" borderId="12" xfId="107" applyNumberFormat="1" applyFont="1" applyBorder="1" applyAlignment="1">
      <alignment horizontal="center" vertical="center"/>
    </xf>
    <xf numFmtId="14" fontId="3" fillId="0" borderId="12" xfId="107" applyNumberFormat="1" applyFont="1" applyBorder="1" applyAlignment="1">
      <alignment horizontal="center" vertical="center"/>
    </xf>
    <xf numFmtId="39" fontId="3" fillId="0" borderId="12" xfId="107" quotePrefix="1" applyNumberFormat="1" applyFont="1" applyBorder="1" applyAlignment="1">
      <alignment horizontal="right" vertical="center"/>
    </xf>
    <xf numFmtId="175" fontId="2" fillId="0" borderId="12" xfId="107" applyNumberFormat="1" applyFont="1" applyBorder="1" applyAlignment="1">
      <alignment horizontal="center" vertical="center"/>
    </xf>
    <xf numFmtId="39" fontId="2" fillId="0" borderId="12" xfId="107" applyNumberFormat="1" applyFont="1" applyBorder="1" applyAlignment="1">
      <alignment horizontal="center" vertical="center"/>
    </xf>
    <xf numFmtId="10" fontId="27" fillId="0" borderId="12" xfId="234" applyNumberFormat="1" applyFont="1" applyFill="1" applyBorder="1" applyAlignment="1">
      <alignment horizontal="center" vertical="center"/>
    </xf>
    <xf numFmtId="14" fontId="2" fillId="0" borderId="12" xfId="107" applyNumberFormat="1" applyFont="1" applyBorder="1" applyAlignment="1">
      <alignment horizontal="center" vertical="center"/>
    </xf>
    <xf numFmtId="38" fontId="2" fillId="0" borderId="12" xfId="107" applyNumberFormat="1" applyFont="1" applyBorder="1" applyAlignment="1">
      <alignment horizontal="center" vertical="center"/>
    </xf>
    <xf numFmtId="39" fontId="2" fillId="0" borderId="12" xfId="107" applyNumberFormat="1" applyFont="1" applyBorder="1" applyAlignment="1">
      <alignment horizontal="right" vertical="center"/>
    </xf>
    <xf numFmtId="10" fontId="2" fillId="0" borderId="11" xfId="234" applyNumberFormat="1" applyFont="1" applyFill="1" applyBorder="1" applyAlignment="1" applyProtection="1">
      <alignment horizontal="center" vertical="center"/>
    </xf>
    <xf numFmtId="171" fontId="2" fillId="0" borderId="11" xfId="234" applyNumberFormat="1" applyFont="1" applyFill="1" applyBorder="1" applyAlignment="1" applyProtection="1">
      <alignment horizontal="center" vertical="center"/>
    </xf>
    <xf numFmtId="39" fontId="2" fillId="0" borderId="11" xfId="107" applyNumberFormat="1" applyFont="1" applyBorder="1" applyAlignment="1">
      <alignment horizontal="right" vertical="center"/>
    </xf>
    <xf numFmtId="39" fontId="3" fillId="0" borderId="12" xfId="107" applyNumberFormat="1" applyFont="1" applyBorder="1" applyAlignment="1">
      <alignment horizontal="right" vertical="center"/>
    </xf>
    <xf numFmtId="40" fontId="27" fillId="0" borderId="0" xfId="84" applyNumberFormat="1" applyFont="1"/>
    <xf numFmtId="43" fontId="2" fillId="0" borderId="12" xfId="233" applyFont="1" applyFill="1" applyBorder="1" applyAlignment="1">
      <alignment horizontal="right" vertical="center"/>
    </xf>
    <xf numFmtId="40" fontId="3" fillId="0" borderId="0" xfId="231" applyNumberFormat="1" applyFont="1" applyAlignment="1">
      <alignment vertical="center"/>
    </xf>
    <xf numFmtId="40" fontId="2" fillId="0" borderId="0" xfId="84" applyNumberFormat="1" applyAlignment="1">
      <alignment horizontal="center"/>
    </xf>
    <xf numFmtId="0" fontId="3" fillId="0" borderId="0" xfId="235" quotePrefix="1" applyFont="1" applyAlignment="1">
      <alignment horizontal="right" vertical="center"/>
    </xf>
    <xf numFmtId="169" fontId="3" fillId="0" borderId="28" xfId="107" applyNumberFormat="1" applyFont="1" applyBorder="1" applyAlignment="1">
      <alignment horizontal="center" vertical="center"/>
    </xf>
    <xf numFmtId="173" fontId="2" fillId="0" borderId="10" xfId="107" applyNumberFormat="1" applyFont="1" applyBorder="1" applyAlignment="1">
      <alignment vertical="center"/>
    </xf>
    <xf numFmtId="43" fontId="28" fillId="0" borderId="0" xfId="233" applyFont="1" applyFill="1"/>
    <xf numFmtId="14" fontId="31" fillId="0" borderId="0" xfId="219" applyNumberFormat="1" applyFont="1" applyAlignment="1">
      <alignment horizontal="left" vertical="center"/>
    </xf>
    <xf numFmtId="0" fontId="31" fillId="0" borderId="0" xfId="107" applyNumberFormat="1" applyFont="1" applyAlignment="1">
      <alignment horizontal="left" vertical="center"/>
    </xf>
    <xf numFmtId="40" fontId="3" fillId="0" borderId="13" xfId="107" applyFont="1" applyBorder="1" applyAlignment="1">
      <alignment horizontal="center" vertical="center"/>
    </xf>
    <xf numFmtId="40" fontId="3" fillId="0" borderId="14" xfId="107" applyFont="1" applyBorder="1" applyAlignment="1">
      <alignment horizontal="center" vertical="center"/>
    </xf>
    <xf numFmtId="40" fontId="3" fillId="0" borderId="15" xfId="107" applyFont="1" applyBorder="1" applyAlignment="1">
      <alignment horizontal="center" vertical="center"/>
    </xf>
    <xf numFmtId="39" fontId="3" fillId="0" borderId="12" xfId="107" applyNumberFormat="1" applyFont="1" applyBorder="1" applyAlignment="1">
      <alignment horizontal="center" vertical="center" wrapText="1"/>
    </xf>
    <xf numFmtId="39" fontId="3" fillId="0" borderId="20" xfId="107" applyNumberFormat="1" applyFont="1" applyBorder="1" applyAlignment="1">
      <alignment horizontal="center" vertical="center" wrapText="1"/>
    </xf>
    <xf numFmtId="39" fontId="3" fillId="0" borderId="21" xfId="107" applyNumberFormat="1" applyFont="1" applyBorder="1" applyAlignment="1">
      <alignment horizontal="center" vertical="center" wrapText="1"/>
    </xf>
    <xf numFmtId="39" fontId="3" fillId="0" borderId="22" xfId="107" applyNumberFormat="1" applyFont="1" applyBorder="1" applyAlignment="1">
      <alignment horizontal="center" vertical="center" wrapText="1"/>
    </xf>
    <xf numFmtId="39" fontId="3" fillId="0" borderId="23" xfId="107" applyNumberFormat="1" applyFont="1" applyBorder="1" applyAlignment="1">
      <alignment horizontal="center" vertical="center" wrapText="1"/>
    </xf>
    <xf numFmtId="39" fontId="3" fillId="0" borderId="0" xfId="107" applyNumberFormat="1" applyFont="1" applyAlignment="1">
      <alignment horizontal="center" vertical="center" wrapText="1"/>
    </xf>
    <xf numFmtId="39" fontId="3" fillId="0" borderId="24" xfId="107" applyNumberFormat="1" applyFont="1" applyBorder="1" applyAlignment="1">
      <alignment horizontal="center" vertical="center" wrapText="1"/>
    </xf>
    <xf numFmtId="39" fontId="3" fillId="0" borderId="25" xfId="107" applyNumberFormat="1" applyFont="1" applyBorder="1" applyAlignment="1">
      <alignment horizontal="center" vertical="center" wrapText="1"/>
    </xf>
    <xf numFmtId="39" fontId="3" fillId="0" borderId="26" xfId="107" applyNumberFormat="1" applyFont="1" applyBorder="1" applyAlignment="1">
      <alignment horizontal="center" vertical="center" wrapText="1"/>
    </xf>
    <xf numFmtId="39" fontId="3" fillId="0" borderId="27" xfId="107" applyNumberFormat="1" applyFont="1" applyBorder="1" applyAlignment="1">
      <alignment horizontal="center" vertical="center" wrapText="1"/>
    </xf>
    <xf numFmtId="39" fontId="3" fillId="0" borderId="17" xfId="107" quotePrefix="1" applyNumberFormat="1" applyFont="1" applyBorder="1" applyAlignment="1">
      <alignment horizontal="center" vertical="center" wrapText="1"/>
    </xf>
    <xf numFmtId="39" fontId="3" fillId="0" borderId="16" xfId="107" quotePrefix="1" applyNumberFormat="1" applyFont="1" applyBorder="1" applyAlignment="1">
      <alignment horizontal="center" vertical="center" wrapText="1"/>
    </xf>
    <xf numFmtId="39" fontId="3" fillId="0" borderId="11" xfId="107" quotePrefix="1" applyNumberFormat="1" applyFont="1" applyBorder="1" applyAlignment="1">
      <alignment horizontal="center" vertical="center" wrapText="1"/>
    </xf>
    <xf numFmtId="39" fontId="3" fillId="0" borderId="17" xfId="107" applyNumberFormat="1" applyFont="1" applyBorder="1" applyAlignment="1">
      <alignment horizontal="center" vertical="center" wrapText="1"/>
    </xf>
    <xf numFmtId="39" fontId="3" fillId="0" borderId="11" xfId="107" applyNumberFormat="1" applyFont="1" applyBorder="1" applyAlignment="1">
      <alignment horizontal="center" vertical="center" wrapText="1"/>
    </xf>
    <xf numFmtId="40" fontId="3" fillId="0" borderId="13" xfId="107" applyFont="1" applyBorder="1" applyAlignment="1">
      <alignment horizontal="center" vertical="center" wrapText="1"/>
    </xf>
    <xf numFmtId="40" fontId="3" fillId="0" borderId="14" xfId="107" applyFont="1" applyBorder="1" applyAlignment="1">
      <alignment horizontal="center" vertical="center" wrapText="1"/>
    </xf>
    <xf numFmtId="40" fontId="3" fillId="0" borderId="15" xfId="107" applyFont="1" applyBorder="1" applyAlignment="1">
      <alignment horizontal="center" vertical="center" wrapText="1"/>
    </xf>
    <xf numFmtId="0" fontId="3" fillId="0" borderId="12" xfId="84" applyFont="1" applyBorder="1" applyAlignment="1">
      <alignment horizontal="center" vertical="center" wrapText="1"/>
    </xf>
    <xf numFmtId="40" fontId="3" fillId="0" borderId="12" xfId="107" applyFont="1" applyBorder="1" applyAlignment="1">
      <alignment horizontal="center" vertical="center" wrapText="1"/>
    </xf>
    <xf numFmtId="0" fontId="3" fillId="0" borderId="12" xfId="231" applyFont="1" applyBorder="1" applyAlignment="1">
      <alignment horizontal="center" vertical="center" wrapText="1"/>
    </xf>
    <xf numFmtId="165" fontId="3" fillId="0" borderId="12" xfId="202" applyFont="1" applyFill="1" applyBorder="1" applyAlignment="1" applyProtection="1">
      <alignment horizontal="center" vertical="center" wrapText="1"/>
    </xf>
    <xf numFmtId="39" fontId="3" fillId="0" borderId="12" xfId="107" applyNumberFormat="1" applyFont="1" applyBorder="1" applyAlignment="1">
      <alignment horizontal="center" vertical="center"/>
    </xf>
    <xf numFmtId="40" fontId="3" fillId="0" borderId="13" xfId="107" quotePrefix="1" applyFont="1" applyBorder="1" applyAlignment="1">
      <alignment horizontal="center" vertical="center" wrapText="1"/>
    </xf>
    <xf numFmtId="40" fontId="3" fillId="0" borderId="14" xfId="107" quotePrefix="1" applyFont="1" applyBorder="1" applyAlignment="1">
      <alignment horizontal="center" vertical="center" wrapText="1"/>
    </xf>
    <xf numFmtId="40" fontId="3" fillId="0" borderId="15" xfId="107" quotePrefix="1" applyFont="1" applyBorder="1" applyAlignment="1">
      <alignment horizontal="center" vertical="center" wrapText="1"/>
    </xf>
    <xf numFmtId="9" fontId="3" fillId="0" borderId="0" xfId="232" applyFont="1" applyAlignment="1">
      <alignment horizontal="left" vertical="center"/>
    </xf>
  </cellXfs>
  <cellStyles count="236">
    <cellStyle name="20% - Ênfase1" xfId="1" builtinId="30" customBuiltin="1"/>
    <cellStyle name="20% - Ênfase1 2" xfId="2" xr:uid="{00000000-0005-0000-0000-000001000000}"/>
    <cellStyle name="20% - Ênfase2" xfId="3" builtinId="34" customBuiltin="1"/>
    <cellStyle name="20% - Ênfase2 2" xfId="4" xr:uid="{00000000-0005-0000-0000-000003000000}"/>
    <cellStyle name="20% - Ênfase3" xfId="5" builtinId="38" customBuiltin="1"/>
    <cellStyle name="20% - Ênfase3 2" xfId="6" xr:uid="{00000000-0005-0000-0000-000005000000}"/>
    <cellStyle name="20% - Ênfase4" xfId="7" builtinId="42" customBuiltin="1"/>
    <cellStyle name="20% - Ênfase4 2" xfId="8" xr:uid="{00000000-0005-0000-0000-000007000000}"/>
    <cellStyle name="20% - Ênfase5" xfId="9" builtinId="46" customBuiltin="1"/>
    <cellStyle name="20% - Ênfase5 2" xfId="10" xr:uid="{00000000-0005-0000-0000-000009000000}"/>
    <cellStyle name="20% - Ênfase6" xfId="11" builtinId="50" customBuiltin="1"/>
    <cellStyle name="20% - Ênfase6 2" xfId="12" xr:uid="{00000000-0005-0000-0000-00000B000000}"/>
    <cellStyle name="40% - Ênfase1" xfId="13" builtinId="31" customBuiltin="1"/>
    <cellStyle name="40% - Ênfase1 2" xfId="14" xr:uid="{00000000-0005-0000-0000-00000D000000}"/>
    <cellStyle name="40% - Ênfase2" xfId="15" builtinId="35" customBuiltin="1"/>
    <cellStyle name="40% - Ênfase2 2" xfId="16" xr:uid="{00000000-0005-0000-0000-00000F000000}"/>
    <cellStyle name="40% - Ênfase3" xfId="17" builtinId="39" customBuiltin="1"/>
    <cellStyle name="40% - Ênfase3 2" xfId="18" xr:uid="{00000000-0005-0000-0000-000011000000}"/>
    <cellStyle name="40% - Ênfase4" xfId="19" builtinId="43" customBuiltin="1"/>
    <cellStyle name="40% - Ênfase4 2" xfId="20" xr:uid="{00000000-0005-0000-0000-000013000000}"/>
    <cellStyle name="40% - Ênfase5" xfId="21" builtinId="47" customBuiltin="1"/>
    <cellStyle name="40% - Ênfase5 2" xfId="22" xr:uid="{00000000-0005-0000-0000-000015000000}"/>
    <cellStyle name="40% - Ênfase6" xfId="23" builtinId="51" customBuiltin="1"/>
    <cellStyle name="40% - Ênfase6 2" xfId="24" xr:uid="{00000000-0005-0000-0000-000017000000}"/>
    <cellStyle name="60% - Ênfase1" xfId="25" builtinId="32" customBuiltin="1"/>
    <cellStyle name="60% - Ênfase1 2" xfId="26" xr:uid="{00000000-0005-0000-0000-000019000000}"/>
    <cellStyle name="60% - Ênfase2" xfId="27" builtinId="36" customBuiltin="1"/>
    <cellStyle name="60% - Ênfase2 2" xfId="28" xr:uid="{00000000-0005-0000-0000-00001B000000}"/>
    <cellStyle name="60% - Ênfase3" xfId="29" builtinId="40" customBuiltin="1"/>
    <cellStyle name="60% - Ênfase3 2" xfId="30" xr:uid="{00000000-0005-0000-0000-00001D000000}"/>
    <cellStyle name="60% - Ênfase4" xfId="31" builtinId="44" customBuiltin="1"/>
    <cellStyle name="60% - Ênfase4 2" xfId="32" xr:uid="{00000000-0005-0000-0000-00001F000000}"/>
    <cellStyle name="60% - Ênfase5" xfId="33" builtinId="48" customBuiltin="1"/>
    <cellStyle name="60% - Ênfase5 2" xfId="34" xr:uid="{00000000-0005-0000-0000-000021000000}"/>
    <cellStyle name="60% - Ênfase6" xfId="35" builtinId="52" customBuiltin="1"/>
    <cellStyle name="60% - Ênfase6 2" xfId="36" xr:uid="{00000000-0005-0000-0000-000023000000}"/>
    <cellStyle name="Bom" xfId="37" builtinId="26" customBuiltin="1"/>
    <cellStyle name="Bom 2" xfId="38" xr:uid="{00000000-0005-0000-0000-000025000000}"/>
    <cellStyle name="Cálculo" xfId="39" builtinId="22" customBuiltin="1"/>
    <cellStyle name="Cálculo 2" xfId="40" xr:uid="{00000000-0005-0000-0000-000027000000}"/>
    <cellStyle name="Célula de Verificação" xfId="41" builtinId="23" customBuiltin="1"/>
    <cellStyle name="Célula de Verificação 2" xfId="42" xr:uid="{00000000-0005-0000-0000-000029000000}"/>
    <cellStyle name="Célula Vinculada" xfId="43" builtinId="24" customBuiltin="1"/>
    <cellStyle name="Célula Vinculada 2" xfId="44" xr:uid="{00000000-0005-0000-0000-00002B000000}"/>
    <cellStyle name="Comma 3" xfId="45" xr:uid="{00000000-0005-0000-0000-00002C000000}"/>
    <cellStyle name="Currency 4" xfId="46" xr:uid="{00000000-0005-0000-0000-00002D000000}"/>
    <cellStyle name="Ênfase1" xfId="47" builtinId="29" customBuiltin="1"/>
    <cellStyle name="Ênfase1 2" xfId="48" xr:uid="{00000000-0005-0000-0000-00002F000000}"/>
    <cellStyle name="Ênfase2" xfId="49" builtinId="33" customBuiltin="1"/>
    <cellStyle name="Ênfase2 2" xfId="50" xr:uid="{00000000-0005-0000-0000-000031000000}"/>
    <cellStyle name="Ênfase3" xfId="51" builtinId="37" customBuiltin="1"/>
    <cellStyle name="Ênfase3 2" xfId="52" xr:uid="{00000000-0005-0000-0000-000033000000}"/>
    <cellStyle name="Ênfase4" xfId="53" builtinId="41" customBuiltin="1"/>
    <cellStyle name="Ênfase4 2" xfId="54" xr:uid="{00000000-0005-0000-0000-000035000000}"/>
    <cellStyle name="Ênfase5" xfId="55" builtinId="45" customBuiltin="1"/>
    <cellStyle name="Ênfase5 2" xfId="56" xr:uid="{00000000-0005-0000-0000-000037000000}"/>
    <cellStyle name="Ênfase6" xfId="57" builtinId="49" customBuiltin="1"/>
    <cellStyle name="Ênfase6 2" xfId="58" xr:uid="{00000000-0005-0000-0000-000039000000}"/>
    <cellStyle name="Entrada" xfId="59" builtinId="20" customBuiltin="1"/>
    <cellStyle name="Entrada 2" xfId="60" xr:uid="{00000000-0005-0000-0000-00003B000000}"/>
    <cellStyle name="Euro" xfId="61" xr:uid="{00000000-0005-0000-0000-00003C000000}"/>
    <cellStyle name="Euro 2" xfId="62" xr:uid="{00000000-0005-0000-0000-00003D000000}"/>
    <cellStyle name="Hiperlink 2" xfId="63" xr:uid="{00000000-0005-0000-0000-00003E000000}"/>
    <cellStyle name="Incorreto 2" xfId="65" xr:uid="{00000000-0005-0000-0000-000040000000}"/>
    <cellStyle name="Moeda 2" xfId="66" xr:uid="{00000000-0005-0000-0000-000041000000}"/>
    <cellStyle name="Moeda 2 2" xfId="67" xr:uid="{00000000-0005-0000-0000-000042000000}"/>
    <cellStyle name="Moeda 2 2 2 2" xfId="220" xr:uid="{ECF00247-701A-4CF0-AF83-E6C3572C145B}"/>
    <cellStyle name="Moeda 2 3" xfId="210" xr:uid="{00000000-0005-0000-0000-000043000000}"/>
    <cellStyle name="Moeda 2 3 2 2" xfId="222" xr:uid="{55BF7100-5D7D-4BE9-A53C-6FBDED69F40D}"/>
    <cellStyle name="Moeda 3" xfId="68" xr:uid="{00000000-0005-0000-0000-000044000000}"/>
    <cellStyle name="Moeda 3 2" xfId="69" xr:uid="{00000000-0005-0000-0000-000045000000}"/>
    <cellStyle name="Moeda 4" xfId="70" xr:uid="{00000000-0005-0000-0000-000046000000}"/>
    <cellStyle name="Moeda 4 2" xfId="71" xr:uid="{00000000-0005-0000-0000-000047000000}"/>
    <cellStyle name="Moeda 5" xfId="72" xr:uid="{00000000-0005-0000-0000-000048000000}"/>
    <cellStyle name="Moeda 5 2" xfId="73" xr:uid="{00000000-0005-0000-0000-000049000000}"/>
    <cellStyle name="Moeda 5 3" xfId="74" xr:uid="{00000000-0005-0000-0000-00004A000000}"/>
    <cellStyle name="Moeda 6" xfId="75" xr:uid="{00000000-0005-0000-0000-00004B000000}"/>
    <cellStyle name="Moeda 8" xfId="76" xr:uid="{00000000-0005-0000-0000-00004C000000}"/>
    <cellStyle name="Neutra 2" xfId="78" xr:uid="{00000000-0005-0000-0000-00004E000000}"/>
    <cellStyle name="Neutro" xfId="77" builtinId="28" customBuiltin="1"/>
    <cellStyle name="Normal" xfId="0" builtinId="0"/>
    <cellStyle name="Normal 10" xfId="79" xr:uid="{00000000-0005-0000-0000-000050000000}"/>
    <cellStyle name="Normal 11" xfId="80" xr:uid="{00000000-0005-0000-0000-000051000000}"/>
    <cellStyle name="Normal 11 2" xfId="81" xr:uid="{00000000-0005-0000-0000-000052000000}"/>
    <cellStyle name="Normal 11 2 2" xfId="229" xr:uid="{B9D27A4C-4A0B-41AC-88A1-163D8640A474}"/>
    <cellStyle name="Normal 13" xfId="228" xr:uid="{DC991F0B-132E-4EFA-88BC-833751282904}"/>
    <cellStyle name="Normal 15" xfId="82" xr:uid="{00000000-0005-0000-0000-000053000000}"/>
    <cellStyle name="Normal 2" xfId="83" xr:uid="{00000000-0005-0000-0000-000054000000}"/>
    <cellStyle name="Normal 2 2" xfId="84" xr:uid="{00000000-0005-0000-0000-000055000000}"/>
    <cellStyle name="Normal 2 2 2" xfId="231" xr:uid="{539D8E4D-779B-41AC-84E5-801C5571700B}"/>
    <cellStyle name="Normal 2 2 3" xfId="225" xr:uid="{5028CD86-27F0-4E12-9322-01620DEFC1C3}"/>
    <cellStyle name="Normal 2 3" xfId="85" xr:uid="{00000000-0005-0000-0000-000056000000}"/>
    <cellStyle name="Normal 2 3 2" xfId="86" xr:uid="{00000000-0005-0000-0000-000057000000}"/>
    <cellStyle name="Normal 2_0003238-17.2005.8.26.0369 PT" xfId="87" xr:uid="{00000000-0005-0000-0000-000058000000}"/>
    <cellStyle name="Normal 3" xfId="88" xr:uid="{00000000-0005-0000-0000-000059000000}"/>
    <cellStyle name="Normal 3 2" xfId="89" xr:uid="{00000000-0005-0000-0000-00005A000000}"/>
    <cellStyle name="Normal 3 3" xfId="90" xr:uid="{00000000-0005-0000-0000-00005B000000}"/>
    <cellStyle name="Normal 3 4" xfId="91" xr:uid="{00000000-0005-0000-0000-00005C000000}"/>
    <cellStyle name="Normal 3 5" xfId="92" xr:uid="{00000000-0005-0000-0000-00005D000000}"/>
    <cellStyle name="Normal 3 7" xfId="93" xr:uid="{00000000-0005-0000-0000-00005E000000}"/>
    <cellStyle name="Normal 3_0035993-75.2012.8.26.0005 PT  (márcio)" xfId="94" xr:uid="{00000000-0005-0000-0000-00005F000000}"/>
    <cellStyle name="Normal 4" xfId="95" xr:uid="{00000000-0005-0000-0000-000060000000}"/>
    <cellStyle name="Normal 4 2" xfId="96" xr:uid="{00000000-0005-0000-0000-000061000000}"/>
    <cellStyle name="Normal 5" xfId="97" xr:uid="{00000000-0005-0000-0000-000062000000}"/>
    <cellStyle name="Normal 5 2" xfId="98" xr:uid="{00000000-0005-0000-0000-000063000000}"/>
    <cellStyle name="Normal 6" xfId="99" xr:uid="{00000000-0005-0000-0000-000064000000}"/>
    <cellStyle name="Normal 6 2" xfId="100" xr:uid="{00000000-0005-0000-0000-000065000000}"/>
    <cellStyle name="Normal 6 2 2" xfId="101" xr:uid="{00000000-0005-0000-0000-000066000000}"/>
    <cellStyle name="Normal 7" xfId="102" xr:uid="{00000000-0005-0000-0000-000067000000}"/>
    <cellStyle name="Normal 8" xfId="103" xr:uid="{00000000-0005-0000-0000-000068000000}"/>
    <cellStyle name="Normal 8 2" xfId="104" xr:uid="{00000000-0005-0000-0000-000069000000}"/>
    <cellStyle name="Normal 9" xfId="105" xr:uid="{00000000-0005-0000-0000-00006A000000}"/>
    <cellStyle name="Normal_1492_2001 2" xfId="221" xr:uid="{1EF9CA8B-8153-4A62-AC30-93F7476F4526}"/>
    <cellStyle name="Normal_1492_2001 2 2" xfId="235" xr:uid="{087E83ED-8BF0-4E4E-8214-CA870EB9E16E}"/>
    <cellStyle name="Normal_2753_00" xfId="106" xr:uid="{00000000-0005-0000-0000-00006C000000}"/>
    <cellStyle name="Normal_2753_00 2 2" xfId="219" xr:uid="{688B6FE7-2B23-4990-B7BF-5F10FA9FF94E}"/>
    <cellStyle name="Normal_Anexo I (3)" xfId="107" xr:uid="{00000000-0005-0000-0000-00006D000000}"/>
    <cellStyle name="Normal_Anexo I (3) 2 2" xfId="217" xr:uid="{00000000-0005-0000-0000-00006E000000}"/>
    <cellStyle name="Normal_Anexo I (3)_Empréstimos-financiamentos completo 2" xfId="218" xr:uid="{D9016725-5AAC-4055-A38A-9EAD718860E7}"/>
    <cellStyle name="Nota" xfId="108" builtinId="10" customBuiltin="1"/>
    <cellStyle name="Nota 2" xfId="109" xr:uid="{00000000-0005-0000-0000-000074000000}"/>
    <cellStyle name="Percent 4" xfId="110" xr:uid="{00000000-0005-0000-0000-000075000000}"/>
    <cellStyle name="Porcentagem" xfId="232" builtinId="5"/>
    <cellStyle name="Porcentagem 10" xfId="111" xr:uid="{00000000-0005-0000-0000-000076000000}"/>
    <cellStyle name="Porcentagem 10 2" xfId="112" xr:uid="{00000000-0005-0000-0000-000077000000}"/>
    <cellStyle name="Porcentagem 10 2 2" xfId="113" xr:uid="{00000000-0005-0000-0000-000078000000}"/>
    <cellStyle name="Porcentagem 10 2 3" xfId="234" xr:uid="{C2D7C5F2-6F72-4B1B-B70D-CDAB5E358B9A}"/>
    <cellStyle name="Porcentagem 10 2 4" xfId="214" xr:uid="{00000000-0005-0000-0000-000079000000}"/>
    <cellStyle name="Porcentagem 10 3" xfId="114" xr:uid="{00000000-0005-0000-0000-00007A000000}"/>
    <cellStyle name="Porcentagem 11" xfId="115" xr:uid="{00000000-0005-0000-0000-00007B000000}"/>
    <cellStyle name="Porcentagem 11 2" xfId="116" xr:uid="{00000000-0005-0000-0000-00007C000000}"/>
    <cellStyle name="Porcentagem 11 2 2" xfId="117" xr:uid="{00000000-0005-0000-0000-00007D000000}"/>
    <cellStyle name="Porcentagem 11 3" xfId="118" xr:uid="{00000000-0005-0000-0000-00007E000000}"/>
    <cellStyle name="Porcentagem 11 3 2" xfId="119" xr:uid="{00000000-0005-0000-0000-00007F000000}"/>
    <cellStyle name="Porcentagem 11 3 3" xfId="224" xr:uid="{73C1195D-26E4-4243-AF8D-2012C728CBD8}"/>
    <cellStyle name="Porcentagem 11 5" xfId="120" xr:uid="{00000000-0005-0000-0000-000080000000}"/>
    <cellStyle name="Porcentagem 12" xfId="121" xr:uid="{00000000-0005-0000-0000-000081000000}"/>
    <cellStyle name="Porcentagem 13" xfId="122" xr:uid="{00000000-0005-0000-0000-000082000000}"/>
    <cellStyle name="Porcentagem 13 3" xfId="215" xr:uid="{00000000-0005-0000-0000-000083000000}"/>
    <cellStyle name="Porcentagem 2" xfId="123" xr:uid="{00000000-0005-0000-0000-000084000000}"/>
    <cellStyle name="Porcentagem 2 2" xfId="124" xr:uid="{00000000-0005-0000-0000-000085000000}"/>
    <cellStyle name="Porcentagem 2 2 2" xfId="125" xr:uid="{00000000-0005-0000-0000-000086000000}"/>
    <cellStyle name="Porcentagem 2 2 2 2" xfId="126" xr:uid="{00000000-0005-0000-0000-000087000000}"/>
    <cellStyle name="Porcentagem 2 2 2 2 2" xfId="213" xr:uid="{00000000-0005-0000-0000-000088000000}"/>
    <cellStyle name="Porcentagem 2 3" xfId="127" xr:uid="{00000000-0005-0000-0000-000089000000}"/>
    <cellStyle name="Porcentagem 2 4" xfId="128" xr:uid="{00000000-0005-0000-0000-00008A000000}"/>
    <cellStyle name="Porcentagem 3" xfId="129" xr:uid="{00000000-0005-0000-0000-00008B000000}"/>
    <cellStyle name="Porcentagem 3 2" xfId="130" xr:uid="{00000000-0005-0000-0000-00008C000000}"/>
    <cellStyle name="Porcentagem 3 2 2" xfId="131" xr:uid="{00000000-0005-0000-0000-00008D000000}"/>
    <cellStyle name="Porcentagem 3 2 4" xfId="226" xr:uid="{B22D2AB7-4BCF-46DD-B40D-17252177274D}"/>
    <cellStyle name="Porcentagem 3 3" xfId="132" xr:uid="{00000000-0005-0000-0000-00008E000000}"/>
    <cellStyle name="Porcentagem 3 4" xfId="133" xr:uid="{00000000-0005-0000-0000-00008F000000}"/>
    <cellStyle name="Porcentagem 4" xfId="134" xr:uid="{00000000-0005-0000-0000-000090000000}"/>
    <cellStyle name="Porcentagem 4 2" xfId="135" xr:uid="{00000000-0005-0000-0000-000091000000}"/>
    <cellStyle name="Porcentagem 4 2 2" xfId="136" xr:uid="{00000000-0005-0000-0000-000092000000}"/>
    <cellStyle name="Porcentagem 4 2 2 2" xfId="137" xr:uid="{00000000-0005-0000-0000-000093000000}"/>
    <cellStyle name="Porcentagem 4 2 2 2 2" xfId="223" xr:uid="{1F1F10A3-47C6-4749-96DD-4DC3FB9DCF9A}"/>
    <cellStyle name="Porcentagem 4 3" xfId="138" xr:uid="{00000000-0005-0000-0000-000094000000}"/>
    <cellStyle name="Porcentagem 5" xfId="139" xr:uid="{00000000-0005-0000-0000-000095000000}"/>
    <cellStyle name="Porcentagem 5 2" xfId="140" xr:uid="{00000000-0005-0000-0000-000096000000}"/>
    <cellStyle name="Porcentagem 5 2 3 2" xfId="141" xr:uid="{00000000-0005-0000-0000-000097000000}"/>
    <cellStyle name="Porcentagem 6" xfId="142" xr:uid="{00000000-0005-0000-0000-000098000000}"/>
    <cellStyle name="Porcentagem 7" xfId="143" xr:uid="{00000000-0005-0000-0000-000099000000}"/>
    <cellStyle name="Porcentagem 7 2" xfId="144" xr:uid="{00000000-0005-0000-0000-00009A000000}"/>
    <cellStyle name="Porcentagem 7 2 2" xfId="145" xr:uid="{00000000-0005-0000-0000-00009B000000}"/>
    <cellStyle name="Porcentagem 7 4" xfId="227" xr:uid="{66F51BAE-FA71-44EA-9A10-600391C19C1C}"/>
    <cellStyle name="Porcentagem 8" xfId="146" xr:uid="{00000000-0005-0000-0000-00009C000000}"/>
    <cellStyle name="Porcentagem 8 2" xfId="147" xr:uid="{00000000-0005-0000-0000-00009D000000}"/>
    <cellStyle name="Porcentagem 8 2 2" xfId="148" xr:uid="{00000000-0005-0000-0000-00009E000000}"/>
    <cellStyle name="Porcentagem 8 2 2 2" xfId="230" xr:uid="{09F669EC-7873-4817-8A11-58FF0EC3712F}"/>
    <cellStyle name="Porcentagem 9" xfId="149" xr:uid="{00000000-0005-0000-0000-00009F000000}"/>
    <cellStyle name="Porcentagem 9 2" xfId="150" xr:uid="{00000000-0005-0000-0000-0000A0000000}"/>
    <cellStyle name="Porcentagem 9 3" xfId="151" xr:uid="{00000000-0005-0000-0000-0000A1000000}"/>
    <cellStyle name="Porcentagem 9 4 2" xfId="152" xr:uid="{00000000-0005-0000-0000-0000A2000000}"/>
    <cellStyle name="Ruim" xfId="64" builtinId="27" customBuiltin="1"/>
    <cellStyle name="Saída" xfId="153" builtinId="21" customBuiltin="1"/>
    <cellStyle name="Saída 2" xfId="154" xr:uid="{00000000-0005-0000-0000-0000A4000000}"/>
    <cellStyle name="Separador de milhares 10" xfId="155" xr:uid="{00000000-0005-0000-0000-0000A5000000}"/>
    <cellStyle name="Separador de milhares 2" xfId="156" xr:uid="{00000000-0005-0000-0000-0000A6000000}"/>
    <cellStyle name="Separador de milhares 2 2" xfId="157" xr:uid="{00000000-0005-0000-0000-0000A7000000}"/>
    <cellStyle name="Separador de milhares 2 2 2" xfId="216" xr:uid="{00000000-0005-0000-0000-0000A8000000}"/>
    <cellStyle name="Texto de Aviso" xfId="158" builtinId="11" customBuiltin="1"/>
    <cellStyle name="Texto de Aviso 2" xfId="159" xr:uid="{00000000-0005-0000-0000-0000AA000000}"/>
    <cellStyle name="Texto Explicativo" xfId="160" builtinId="53" customBuiltin="1"/>
    <cellStyle name="Texto Explicativo 2" xfId="161" xr:uid="{00000000-0005-0000-0000-0000AC000000}"/>
    <cellStyle name="Título" xfId="162" builtinId="15" customBuiltin="1"/>
    <cellStyle name="Título 1" xfId="163" builtinId="16" customBuiltin="1"/>
    <cellStyle name="Título 1 2" xfId="164" xr:uid="{00000000-0005-0000-0000-0000AF000000}"/>
    <cellStyle name="Título 2" xfId="165" builtinId="17" customBuiltin="1"/>
    <cellStyle name="Título 2 2" xfId="166" xr:uid="{00000000-0005-0000-0000-0000B1000000}"/>
    <cellStyle name="Título 3" xfId="167" builtinId="18" customBuiltin="1"/>
    <cellStyle name="Título 3 2" xfId="168" xr:uid="{00000000-0005-0000-0000-0000B3000000}"/>
    <cellStyle name="Título 4" xfId="169" builtinId="19" customBuiltin="1"/>
    <cellStyle name="Título 4 2" xfId="170" xr:uid="{00000000-0005-0000-0000-0000B5000000}"/>
    <cellStyle name="Título 5" xfId="171" xr:uid="{00000000-0005-0000-0000-0000B6000000}"/>
    <cellStyle name="Total" xfId="172" builtinId="25" customBuiltin="1"/>
    <cellStyle name="Total 2" xfId="173" xr:uid="{00000000-0005-0000-0000-0000B8000000}"/>
    <cellStyle name="Vírgula" xfId="233" builtinId="3"/>
    <cellStyle name="Vírgula 10" xfId="174" xr:uid="{00000000-0005-0000-0000-0000BA000000}"/>
    <cellStyle name="Vírgula 10 2" xfId="175" xr:uid="{00000000-0005-0000-0000-0000BB000000}"/>
    <cellStyle name="Vírgula 10 2 2" xfId="176" xr:uid="{00000000-0005-0000-0000-0000BC000000}"/>
    <cellStyle name="Vírgula 10 2 4" xfId="177" xr:uid="{00000000-0005-0000-0000-0000BD000000}"/>
    <cellStyle name="Vírgula 10 3" xfId="178" xr:uid="{00000000-0005-0000-0000-0000BE000000}"/>
    <cellStyle name="Vírgula 11" xfId="179" xr:uid="{00000000-0005-0000-0000-0000BF000000}"/>
    <cellStyle name="Vírgula 12" xfId="180" xr:uid="{00000000-0005-0000-0000-0000C0000000}"/>
    <cellStyle name="Vírgula 12 2" xfId="181" xr:uid="{00000000-0005-0000-0000-0000C1000000}"/>
    <cellStyle name="Vírgula 12 3 2" xfId="182" xr:uid="{00000000-0005-0000-0000-0000C2000000}"/>
    <cellStyle name="Vírgula 13" xfId="183" xr:uid="{00000000-0005-0000-0000-0000C3000000}"/>
    <cellStyle name="Vírgula 14" xfId="184" xr:uid="{00000000-0005-0000-0000-0000C4000000}"/>
    <cellStyle name="Vírgula 15" xfId="185" xr:uid="{00000000-0005-0000-0000-0000C5000000}"/>
    <cellStyle name="Vírgula 17" xfId="186" xr:uid="{00000000-0005-0000-0000-0000C6000000}"/>
    <cellStyle name="Vírgula 2" xfId="187" xr:uid="{00000000-0005-0000-0000-0000C7000000}"/>
    <cellStyle name="Vírgula 2 2" xfId="188" xr:uid="{00000000-0005-0000-0000-0000C8000000}"/>
    <cellStyle name="Vírgula 2 2 2" xfId="189" xr:uid="{00000000-0005-0000-0000-0000C9000000}"/>
    <cellStyle name="Vírgula 2 3" xfId="190" xr:uid="{00000000-0005-0000-0000-0000CA000000}"/>
    <cellStyle name="Vírgula 2 3 4" xfId="191" xr:uid="{00000000-0005-0000-0000-0000CB000000}"/>
    <cellStyle name="Vírgula 2 4" xfId="192" xr:uid="{00000000-0005-0000-0000-0000CC000000}"/>
    <cellStyle name="Vírgula 2 4 2" xfId="193" xr:uid="{00000000-0005-0000-0000-0000CD000000}"/>
    <cellStyle name="Vírgula 3" xfId="194" xr:uid="{00000000-0005-0000-0000-0000CE000000}"/>
    <cellStyle name="Vírgula 3 2" xfId="195" xr:uid="{00000000-0005-0000-0000-0000CF000000}"/>
    <cellStyle name="Vírgula 3 2 2" xfId="196" xr:uid="{00000000-0005-0000-0000-0000D0000000}"/>
    <cellStyle name="Vírgula 3 3" xfId="197" xr:uid="{00000000-0005-0000-0000-0000D1000000}"/>
    <cellStyle name="Vírgula 3 3 2 2" xfId="198" xr:uid="{00000000-0005-0000-0000-0000D2000000}"/>
    <cellStyle name="Vírgula 4" xfId="199" xr:uid="{00000000-0005-0000-0000-0000D3000000}"/>
    <cellStyle name="Vírgula 4 2" xfId="200" xr:uid="{00000000-0005-0000-0000-0000D4000000}"/>
    <cellStyle name="Vírgula 4 2 2" xfId="211" xr:uid="{00000000-0005-0000-0000-0000D5000000}"/>
    <cellStyle name="Vírgula 4 2 4" xfId="212" xr:uid="{00000000-0005-0000-0000-0000D6000000}"/>
    <cellStyle name="Vírgula 4 3" xfId="201" xr:uid="{00000000-0005-0000-0000-0000D7000000}"/>
    <cellStyle name="Vírgula 5" xfId="202" xr:uid="{00000000-0005-0000-0000-0000D8000000}"/>
    <cellStyle name="Vírgula 6" xfId="203" xr:uid="{00000000-0005-0000-0000-0000D9000000}"/>
    <cellStyle name="Vírgula 6 2" xfId="204" xr:uid="{00000000-0005-0000-0000-0000DA000000}"/>
    <cellStyle name="Vírgula 7" xfId="205" xr:uid="{00000000-0005-0000-0000-0000DB000000}"/>
    <cellStyle name="Vírgula 7 2" xfId="206" xr:uid="{00000000-0005-0000-0000-0000DC000000}"/>
    <cellStyle name="Vírgula 8" xfId="207" xr:uid="{00000000-0005-0000-0000-0000DD000000}"/>
    <cellStyle name="Vírgula 8 2" xfId="208" xr:uid="{00000000-0005-0000-0000-0000DE000000}"/>
    <cellStyle name="Vírgula 9" xfId="209" xr:uid="{00000000-0005-0000-0000-0000DF000000}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187325</xdr:colOff>
      <xdr:row>0</xdr:row>
      <xdr:rowOff>127001</xdr:rowOff>
    </xdr:from>
    <xdr:to>
      <xdr:col>16</xdr:col>
      <xdr:colOff>442912</xdr:colOff>
      <xdr:row>11</xdr:row>
      <xdr:rowOff>96973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DD7D24-69DA-0E38-D80C-704D1666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4825" y="127001"/>
          <a:ext cx="4200525" cy="211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285750</xdr:colOff>
      <xdr:row>15</xdr:row>
      <xdr:rowOff>76200</xdr:rowOff>
    </xdr:from>
    <xdr:to>
      <xdr:col>21</xdr:col>
      <xdr:colOff>66674</xdr:colOff>
      <xdr:row>26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80F30D-3382-2C3D-0FFF-4DD83067F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3105150"/>
          <a:ext cx="4114799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AF3EBF0-9A2A-4494-A470-348849A8FA0B}"/>
            </a:ext>
          </a:extLst>
        </xdr:cNvPr>
        <xdr:cNvSpPr txBox="1"/>
      </xdr:nvSpPr>
      <xdr:spPr>
        <a:xfrm>
          <a:off x="68961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584CAE1-8F62-4DC3-B9D5-419D6EB9E99D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E6EC99D-E092-47E5-9F03-A97E6BF1CC51}"/>
            </a:ext>
          </a:extLst>
        </xdr:cNvPr>
        <xdr:cNvSpPr txBox="1"/>
      </xdr:nvSpPr>
      <xdr:spPr>
        <a:xfrm>
          <a:off x="87915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162282D-DD4E-4060-AB6E-906E4F37C3CE}"/>
            </a:ext>
          </a:extLst>
        </xdr:cNvPr>
        <xdr:cNvSpPr txBox="1"/>
      </xdr:nvSpPr>
      <xdr:spPr>
        <a:xfrm>
          <a:off x="87915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0DF540B-3E08-475A-B39D-07F4D5FAB137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E5F84B4-CA8B-40B1-8CC1-10CFFCF87667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F91CBE24-6C64-4DBC-9C71-37BE1EDFC40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2BA1F11F-F6AC-4195-85F4-A27D82E6FB75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5075458E-DC2E-40D6-B63D-978801FFF431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D81BFF6A-D08B-4AFB-B0F4-62F97095A204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B50EA0F9-3A86-4A63-AFCC-C9058E5C5A5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E88280BB-21E5-4D2A-9124-47CEDDFAC49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1CE26E7-2CE4-41FB-8E43-40304D1C8AFA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91F5A26-868C-459F-A597-E243E3EF8940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169E8FA-45D3-4C5B-AE55-4C0F4BCDFC38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97939660-B8E6-4FBF-8943-5D2ECC80FDF2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DCB744F7-1CDB-4614-B44A-4319287D111C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8C8E49E9-D44D-4377-AEB4-BB4A6839467C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5F3C59F-9BED-4BD2-BDB2-26CC9CC8A0CE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AF94B4F-58DE-4DFE-B5F8-BCB84870D1B9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B6AB0920-6961-4AA0-935C-BABA2173144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FDD4C725-FE0F-44CD-ACF3-84383F6AD1EA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FD7EEAC0-D730-4DA4-880B-B2AA8F0B6048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AF48696-0C0E-4147-A56A-EC883A0F3F25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B0CD5B8-CAF0-4E5F-A382-22E54EC2CB60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5656C92-CA84-4029-834B-2D52DDFD12C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4291CC-7814-4D12-9DE0-93D9D99E1ED4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B8230C88-ADCA-49D1-91C8-7F0B8769979F}"/>
            </a:ext>
          </a:extLst>
        </xdr:cNvPr>
        <xdr:cNvSpPr txBox="1"/>
      </xdr:nvSpPr>
      <xdr:spPr>
        <a:xfrm>
          <a:off x="7743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40D9-B51A-40DB-8346-8A4E0C216B09}">
  <dimension ref="A1:R178"/>
  <sheetViews>
    <sheetView showGridLines="0" tabSelected="1" zoomScaleNormal="100" workbookViewId="0">
      <selection sqref="A1:I1"/>
    </sheetView>
  </sheetViews>
  <sheetFormatPr defaultColWidth="7.140625" defaultRowHeight="12.75" x14ac:dyDescent="0.2"/>
  <cols>
    <col min="1" max="1" width="6.7109375" style="3" customWidth="1"/>
    <col min="2" max="2" width="15.7109375" style="3" customWidth="1"/>
    <col min="3" max="3" width="12.7109375" style="3" customWidth="1"/>
    <col min="4" max="4" width="14.28515625" style="3" customWidth="1"/>
    <col min="5" max="5" width="15.7109375" style="3" customWidth="1"/>
    <col min="6" max="6" width="30" style="3" customWidth="1"/>
    <col min="7" max="7" width="19.140625" style="3" customWidth="1"/>
    <col min="8" max="8" width="14.42578125" style="3" customWidth="1"/>
    <col min="9" max="9" width="16.42578125" style="3" customWidth="1"/>
    <col min="10" max="10" width="7.140625" style="3"/>
    <col min="11" max="11" width="8.140625" style="3" bestFit="1" customWidth="1"/>
    <col min="12" max="12" width="6.5703125" style="44" bestFit="1" customWidth="1"/>
    <col min="13" max="13" width="10.7109375" style="44" bestFit="1" customWidth="1"/>
    <col min="14" max="14" width="8.7109375" style="44" bestFit="1" customWidth="1"/>
    <col min="15" max="15" width="11.28515625" style="44" bestFit="1" customWidth="1"/>
    <col min="16" max="17" width="13.85546875" style="3" bestFit="1" customWidth="1"/>
    <col min="18" max="18" width="9.140625" style="3" bestFit="1" customWidth="1"/>
    <col min="19" max="20" width="7.140625" style="3"/>
    <col min="21" max="21" width="13.85546875" style="3" bestFit="1" customWidth="1"/>
    <col min="22" max="22" width="9.140625" style="3" bestFit="1" customWidth="1"/>
    <col min="23" max="23" width="13.85546875" style="3" bestFit="1" customWidth="1"/>
    <col min="24" max="24" width="9.140625" style="3" bestFit="1" customWidth="1"/>
    <col min="25" max="16384" width="7.140625" style="3"/>
  </cols>
  <sheetData>
    <row r="1" spans="1:15" ht="30" customHeight="1" x14ac:dyDescent="0.2">
      <c r="A1" s="115" t="s">
        <v>13</v>
      </c>
      <c r="B1" s="116"/>
      <c r="C1" s="116"/>
      <c r="D1" s="116"/>
      <c r="E1" s="116"/>
      <c r="F1" s="116"/>
      <c r="G1" s="116"/>
      <c r="H1" s="116"/>
      <c r="I1" s="117"/>
    </row>
    <row r="2" spans="1:15" ht="14.1" customHeight="1" x14ac:dyDescent="0.2">
      <c r="A2" s="4"/>
    </row>
    <row r="3" spans="1:15" s="7" customFormat="1" ht="14.1" customHeight="1" x14ac:dyDescent="0.2">
      <c r="A3" s="2" t="s">
        <v>27</v>
      </c>
      <c r="B3" s="5"/>
      <c r="C3" s="5"/>
      <c r="D3" s="5"/>
      <c r="E3" s="5"/>
      <c r="F3" s="5"/>
      <c r="G3" s="5"/>
      <c r="H3" s="6" t="s">
        <v>8</v>
      </c>
      <c r="I3" s="21">
        <v>9920</v>
      </c>
      <c r="L3" s="45"/>
      <c r="M3" s="45"/>
      <c r="N3" s="45"/>
      <c r="O3" s="45"/>
    </row>
    <row r="4" spans="1:15" s="7" customFormat="1" ht="14.1" customHeight="1" x14ac:dyDescent="0.2">
      <c r="A4" s="1" t="s">
        <v>28</v>
      </c>
      <c r="B4" s="5"/>
      <c r="C4" s="5"/>
      <c r="D4" s="5"/>
      <c r="E4" s="5"/>
      <c r="F4" s="5"/>
      <c r="G4" s="5"/>
      <c r="H4" s="6" t="s">
        <v>9</v>
      </c>
      <c r="I4" s="21">
        <v>-1000</v>
      </c>
      <c r="L4" s="45"/>
      <c r="M4" s="45"/>
      <c r="N4" s="45"/>
      <c r="O4" s="45"/>
    </row>
    <row r="5" spans="1:15" s="7" customFormat="1" ht="14.1" customHeight="1" x14ac:dyDescent="0.2">
      <c r="A5" s="8" t="s">
        <v>29</v>
      </c>
      <c r="B5" s="5"/>
      <c r="C5" s="5"/>
      <c r="D5" s="5"/>
      <c r="E5" s="5"/>
      <c r="F5" s="5"/>
      <c r="G5" s="5"/>
      <c r="H5" s="6" t="s">
        <v>15</v>
      </c>
      <c r="I5" s="21">
        <v>0.14000000000000001</v>
      </c>
      <c r="L5" s="46"/>
      <c r="M5" s="45"/>
      <c r="N5" s="45"/>
      <c r="O5" s="45"/>
    </row>
    <row r="6" spans="1:15" s="7" customFormat="1" ht="14.1" customHeight="1" x14ac:dyDescent="0.2">
      <c r="A6" s="2" t="s">
        <v>30</v>
      </c>
      <c r="B6" s="9"/>
      <c r="C6" s="9"/>
      <c r="D6" s="9"/>
      <c r="E6" s="5"/>
      <c r="F6" s="5"/>
      <c r="G6" s="5"/>
      <c r="H6" s="6" t="s">
        <v>16</v>
      </c>
      <c r="I6" s="21">
        <v>37.47</v>
      </c>
      <c r="L6" s="47"/>
      <c r="M6" s="45"/>
      <c r="N6" s="45"/>
      <c r="O6" s="45"/>
    </row>
    <row r="7" spans="1:15" s="9" customFormat="1" ht="14.1" customHeight="1" x14ac:dyDescent="0.2">
      <c r="A7" s="8" t="s">
        <v>31</v>
      </c>
      <c r="H7" s="6" t="s">
        <v>11</v>
      </c>
      <c r="I7" s="21">
        <v>150.72</v>
      </c>
      <c r="L7" s="48"/>
      <c r="M7" s="48"/>
      <c r="N7" s="48"/>
      <c r="O7" s="48"/>
    </row>
    <row r="8" spans="1:15" s="9" customFormat="1" ht="14.1" customHeight="1" x14ac:dyDescent="0.2">
      <c r="A8" s="8"/>
      <c r="H8" s="6" t="s">
        <v>17</v>
      </c>
      <c r="I8" s="21">
        <v>789</v>
      </c>
      <c r="L8" s="48"/>
      <c r="M8" s="48"/>
      <c r="N8" s="48"/>
      <c r="O8" s="48"/>
    </row>
    <row r="9" spans="1:15" s="9" customFormat="1" ht="14.1" customHeight="1" x14ac:dyDescent="0.2">
      <c r="H9" s="18" t="s">
        <v>10</v>
      </c>
      <c r="I9" s="29">
        <f>SUM(I3:I8)</f>
        <v>9897.3299999999981</v>
      </c>
      <c r="K9" s="42"/>
      <c r="L9" s="48"/>
      <c r="M9" s="48"/>
      <c r="N9" s="48"/>
      <c r="O9" s="48"/>
    </row>
    <row r="10" spans="1:15" s="9" customFormat="1" ht="14.1" customHeight="1" x14ac:dyDescent="0.2">
      <c r="H10" s="18"/>
      <c r="I10" s="28"/>
      <c r="L10" s="48"/>
      <c r="M10" s="48"/>
      <c r="N10" s="48"/>
      <c r="O10" s="48"/>
    </row>
    <row r="11" spans="1:15" s="10" customFormat="1" ht="15" customHeight="1" x14ac:dyDescent="0.2">
      <c r="A11" s="119" t="s">
        <v>12</v>
      </c>
      <c r="B11" s="120"/>
      <c r="C11" s="120"/>
      <c r="D11" s="120"/>
      <c r="E11" s="121"/>
      <c r="F11" s="118" t="s">
        <v>2</v>
      </c>
      <c r="G11" s="118"/>
      <c r="H11" s="118" t="s">
        <v>3</v>
      </c>
      <c r="I11" s="118"/>
      <c r="L11" s="49"/>
      <c r="M11" s="49"/>
      <c r="N11" s="49"/>
      <c r="O11" s="49"/>
    </row>
    <row r="12" spans="1:15" s="10" customFormat="1" ht="15" customHeight="1" x14ac:dyDescent="0.2">
      <c r="A12" s="122"/>
      <c r="B12" s="123"/>
      <c r="C12" s="123"/>
      <c r="D12" s="123"/>
      <c r="E12" s="124"/>
      <c r="F12" s="37" t="s">
        <v>4</v>
      </c>
      <c r="G12" s="128" t="s">
        <v>5</v>
      </c>
      <c r="H12" s="118"/>
      <c r="I12" s="118"/>
      <c r="K12" s="26"/>
      <c r="L12" s="50"/>
      <c r="M12" s="49"/>
      <c r="N12" s="49"/>
      <c r="O12" s="49"/>
    </row>
    <row r="13" spans="1:15" s="10" customFormat="1" ht="15" customHeight="1" x14ac:dyDescent="0.2">
      <c r="A13" s="125"/>
      <c r="B13" s="126"/>
      <c r="C13" s="126"/>
      <c r="D13" s="126"/>
      <c r="E13" s="127"/>
      <c r="F13" s="38">
        <v>2.4321775711382325E-2</v>
      </c>
      <c r="G13" s="129"/>
      <c r="H13" s="131" t="s">
        <v>6</v>
      </c>
      <c r="I13" s="131" t="s">
        <v>19</v>
      </c>
      <c r="L13" s="51"/>
      <c r="M13" s="49"/>
      <c r="N13" s="49"/>
      <c r="O13" s="49"/>
    </row>
    <row r="14" spans="1:15" s="10" customFormat="1" ht="28.5" customHeight="1" x14ac:dyDescent="0.25">
      <c r="A14" s="40" t="s">
        <v>0</v>
      </c>
      <c r="B14" s="36" t="s">
        <v>21</v>
      </c>
      <c r="C14" s="36" t="s">
        <v>25</v>
      </c>
      <c r="D14" s="36" t="s">
        <v>26</v>
      </c>
      <c r="E14" s="41" t="s">
        <v>7</v>
      </c>
      <c r="F14" s="39" t="s">
        <v>18</v>
      </c>
      <c r="G14" s="130"/>
      <c r="H14" s="132"/>
      <c r="I14" s="132"/>
      <c r="K14" s="34"/>
      <c r="L14" s="53" t="s">
        <v>32</v>
      </c>
      <c r="M14" s="53" t="s">
        <v>33</v>
      </c>
      <c r="N14" s="53" t="s">
        <v>34</v>
      </c>
      <c r="O14" s="53" t="s">
        <v>35</v>
      </c>
    </row>
    <row r="15" spans="1:15" s="11" customFormat="1" ht="14.1" customHeight="1" x14ac:dyDescent="0.25">
      <c r="A15" s="20">
        <v>0</v>
      </c>
      <c r="B15" s="23">
        <v>44218</v>
      </c>
      <c r="C15" s="27" t="s">
        <v>14</v>
      </c>
      <c r="D15" s="27" t="s">
        <v>14</v>
      </c>
      <c r="E15" s="27" t="s">
        <v>14</v>
      </c>
      <c r="F15" s="27" t="s">
        <v>14</v>
      </c>
      <c r="G15" s="27" t="s">
        <v>14</v>
      </c>
      <c r="H15" s="27" t="s">
        <v>14</v>
      </c>
      <c r="I15" s="22">
        <f>I9</f>
        <v>9897.3299999999981</v>
      </c>
      <c r="L15" s="54"/>
      <c r="M15" s="54"/>
      <c r="N15" s="55" t="s">
        <v>36</v>
      </c>
      <c r="O15" s="56">
        <f>SUM(O16:O63)</f>
        <v>27.992562210059564</v>
      </c>
    </row>
    <row r="16" spans="1:15" s="11" customFormat="1" ht="14.1" customHeight="1" x14ac:dyDescent="0.2">
      <c r="A16" s="15">
        <v>1</v>
      </c>
      <c r="B16" s="17">
        <v>44248</v>
      </c>
      <c r="C16" s="35">
        <f>B16-B15</f>
        <v>30</v>
      </c>
      <c r="D16" s="35">
        <f>C16</f>
        <v>30</v>
      </c>
      <c r="E16" s="31">
        <v>353.57</v>
      </c>
      <c r="F16" s="19">
        <f>(($F$13+1)^(1/30)^(B16-B15)-1)*H16</f>
        <v>240.72064040154609</v>
      </c>
      <c r="G16" s="13">
        <f>E16-F16</f>
        <v>112.8493595984539</v>
      </c>
      <c r="H16" s="13">
        <f>I15</f>
        <v>9897.3299999999981</v>
      </c>
      <c r="I16" s="13">
        <f>I15-G16</f>
        <v>9784.4806404015435</v>
      </c>
      <c r="L16" s="57">
        <f>C16</f>
        <v>30</v>
      </c>
      <c r="M16" s="57">
        <f>L16</f>
        <v>30</v>
      </c>
      <c r="N16" s="52">
        <f>(1+$F$13)^(L16/30)-1</f>
        <v>2.4321775711382276E-2</v>
      </c>
      <c r="O16" s="52">
        <f>1/(1+$F$13)^(M16/30)</f>
        <v>0.97625572716689435</v>
      </c>
    </row>
    <row r="17" spans="1:18" s="11" customFormat="1" ht="14.1" customHeight="1" x14ac:dyDescent="0.2">
      <c r="A17" s="15">
        <v>2</v>
      </c>
      <c r="B17" s="17">
        <f>EDATE(B16,1)</f>
        <v>44276</v>
      </c>
      <c r="C17" s="35">
        <f>B17-B16</f>
        <v>28</v>
      </c>
      <c r="D17" s="35">
        <f>D16+C17</f>
        <v>58</v>
      </c>
      <c r="E17" s="14">
        <f>E16</f>
        <v>353.57</v>
      </c>
      <c r="F17" s="19">
        <f>(($F$13+1)^(1/30)^(B17-B16)-1)*H17</f>
        <v>221.93234757507742</v>
      </c>
      <c r="G17" s="13">
        <f t="shared" ref="G17:G63" si="0">E17-F17</f>
        <v>131.63765242492258</v>
      </c>
      <c r="H17" s="13">
        <f>I16</f>
        <v>9784.4806404015435</v>
      </c>
      <c r="I17" s="13">
        <f t="shared" ref="I17:I63" si="1">I16-G17</f>
        <v>9652.8429879766209</v>
      </c>
      <c r="L17" s="57">
        <f>C17</f>
        <v>28</v>
      </c>
      <c r="M17" s="57">
        <f>M16+L17</f>
        <v>58</v>
      </c>
      <c r="N17" s="52">
        <f t="shared" ref="N17:N63" si="2">(1+$F$13)^(L17/30)-1</f>
        <v>2.268207743788464E-2</v>
      </c>
      <c r="O17" s="52">
        <f t="shared" ref="O17:O63" si="3">1/(1+$F$13)^(M17/30)</f>
        <v>0.95460334028019578</v>
      </c>
    </row>
    <row r="18" spans="1:18" s="11" customFormat="1" ht="14.1" customHeight="1" x14ac:dyDescent="0.2">
      <c r="A18" s="15">
        <v>3</v>
      </c>
      <c r="B18" s="17">
        <f t="shared" ref="B18:B63" si="4">EDATE(B17,1)</f>
        <v>44307</v>
      </c>
      <c r="C18" s="35">
        <f t="shared" ref="C18:C63" si="5">B18-B17</f>
        <v>31</v>
      </c>
      <c r="D18" s="35">
        <f>D17+C18</f>
        <v>89</v>
      </c>
      <c r="E18" s="14">
        <f t="shared" ref="E18:E63" si="6">E17</f>
        <v>353.57</v>
      </c>
      <c r="F18" s="19">
        <f>(($F$13+1)^(1/30)^(B18-B17)-1)*H18</f>
        <v>242.69767100328627</v>
      </c>
      <c r="G18" s="13">
        <f t="shared" si="0"/>
        <v>110.87232899671372</v>
      </c>
      <c r="H18" s="13">
        <f t="shared" ref="H18:H63" si="7">I17</f>
        <v>9652.8429879766209</v>
      </c>
      <c r="I18" s="13">
        <f t="shared" si="1"/>
        <v>9541.970658979908</v>
      </c>
      <c r="L18" s="57">
        <f t="shared" ref="L18:L63" si="8">C18</f>
        <v>31</v>
      </c>
      <c r="M18" s="57">
        <f t="shared" ref="M18:M63" si="9">M17+L18</f>
        <v>89</v>
      </c>
      <c r="N18" s="52">
        <f t="shared" si="2"/>
        <v>2.5142610452234093E-2</v>
      </c>
      <c r="O18" s="52">
        <f t="shared" si="3"/>
        <v>0.93119077340769141</v>
      </c>
    </row>
    <row r="19" spans="1:18" s="11" customFormat="1" ht="14.1" customHeight="1" x14ac:dyDescent="0.2">
      <c r="A19" s="15">
        <v>4</v>
      </c>
      <c r="B19" s="17">
        <f t="shared" si="4"/>
        <v>44337</v>
      </c>
      <c r="C19" s="35">
        <f t="shared" si="5"/>
        <v>30</v>
      </c>
      <c r="D19" s="35">
        <f t="shared" ref="D19:D63" si="10">D18+C19</f>
        <v>119</v>
      </c>
      <c r="E19" s="14">
        <f t="shared" si="6"/>
        <v>353.57</v>
      </c>
      <c r="F19" s="19">
        <f t="shared" ref="F19:F63" si="11">(($F$13+1)^(1/30)^(B19-B18)-1)*H19</f>
        <v>232.07767021231047</v>
      </c>
      <c r="G19" s="13">
        <f t="shared" si="0"/>
        <v>121.49232978768953</v>
      </c>
      <c r="H19" s="13">
        <f t="shared" si="7"/>
        <v>9541.970658979908</v>
      </c>
      <c r="I19" s="13">
        <f t="shared" si="1"/>
        <v>9420.4783291922176</v>
      </c>
      <c r="L19" s="57">
        <f t="shared" si="8"/>
        <v>30</v>
      </c>
      <c r="M19" s="57">
        <f t="shared" si="9"/>
        <v>119</v>
      </c>
      <c r="N19" s="52">
        <f t="shared" si="2"/>
        <v>2.4321775711382276E-2</v>
      </c>
      <c r="O19" s="52">
        <f t="shared" si="3"/>
        <v>0.9090803256242288</v>
      </c>
    </row>
    <row r="20" spans="1:18" s="11" customFormat="1" ht="14.1" customHeight="1" x14ac:dyDescent="0.2">
      <c r="A20" s="15">
        <v>5</v>
      </c>
      <c r="B20" s="17">
        <f t="shared" si="4"/>
        <v>44368</v>
      </c>
      <c r="C20" s="35">
        <f t="shared" si="5"/>
        <v>31</v>
      </c>
      <c r="D20" s="35">
        <f t="shared" si="10"/>
        <v>150</v>
      </c>
      <c r="E20" s="14">
        <f t="shared" si="6"/>
        <v>353.57</v>
      </c>
      <c r="F20" s="19">
        <f t="shared" si="11"/>
        <v>236.85541690460349</v>
      </c>
      <c r="G20" s="13">
        <f t="shared" si="0"/>
        <v>116.71458309539651</v>
      </c>
      <c r="H20" s="13">
        <f t="shared" si="7"/>
        <v>9420.4783291922176</v>
      </c>
      <c r="I20" s="13">
        <f t="shared" si="1"/>
        <v>9303.7637460968217</v>
      </c>
      <c r="L20" s="57">
        <f t="shared" si="8"/>
        <v>31</v>
      </c>
      <c r="M20" s="57">
        <f t="shared" si="9"/>
        <v>150</v>
      </c>
      <c r="N20" s="52">
        <f t="shared" si="2"/>
        <v>2.5142610452234093E-2</v>
      </c>
      <c r="O20" s="52">
        <f t="shared" si="3"/>
        <v>0.88678425455673382</v>
      </c>
    </row>
    <row r="21" spans="1:18" s="11" customFormat="1" ht="14.1" customHeight="1" x14ac:dyDescent="0.2">
      <c r="A21" s="15">
        <v>6</v>
      </c>
      <c r="B21" s="17">
        <f t="shared" si="4"/>
        <v>44398</v>
      </c>
      <c r="C21" s="35">
        <f t="shared" si="5"/>
        <v>30</v>
      </c>
      <c r="D21" s="35">
        <f t="shared" si="10"/>
        <v>180</v>
      </c>
      <c r="E21" s="14">
        <f t="shared" si="6"/>
        <v>353.57</v>
      </c>
      <c r="F21" s="19">
        <f t="shared" si="11"/>
        <v>226.284055104267</v>
      </c>
      <c r="G21" s="13">
        <f t="shared" si="0"/>
        <v>127.285944895733</v>
      </c>
      <c r="H21" s="13">
        <f t="shared" si="7"/>
        <v>9303.7637460968217</v>
      </c>
      <c r="I21" s="13">
        <f t="shared" si="1"/>
        <v>9176.4778012010884</v>
      </c>
      <c r="L21" s="57">
        <f t="shared" si="8"/>
        <v>30</v>
      </c>
      <c r="M21" s="57">
        <f t="shared" si="9"/>
        <v>180</v>
      </c>
      <c r="N21" s="52">
        <f t="shared" si="2"/>
        <v>2.4321775711382276E-2</v>
      </c>
      <c r="O21" s="52">
        <f t="shared" si="3"/>
        <v>0.86572820727243649</v>
      </c>
    </row>
    <row r="22" spans="1:18" s="11" customFormat="1" ht="14.1" customHeight="1" x14ac:dyDescent="0.2">
      <c r="A22" s="15">
        <v>7</v>
      </c>
      <c r="B22" s="17">
        <f t="shared" si="4"/>
        <v>44429</v>
      </c>
      <c r="C22" s="35">
        <f t="shared" si="5"/>
        <v>31</v>
      </c>
      <c r="D22" s="35">
        <f t="shared" si="10"/>
        <v>211</v>
      </c>
      <c r="E22" s="14">
        <f t="shared" si="6"/>
        <v>353.57</v>
      </c>
      <c r="F22" s="19">
        <f t="shared" si="11"/>
        <v>230.72060667918279</v>
      </c>
      <c r="G22" s="13">
        <f t="shared" si="0"/>
        <v>122.8493933208172</v>
      </c>
      <c r="H22" s="13">
        <f t="shared" si="7"/>
        <v>9176.4778012010884</v>
      </c>
      <c r="I22" s="13">
        <f t="shared" si="1"/>
        <v>9053.628407880271</v>
      </c>
      <c r="L22" s="57">
        <f t="shared" si="8"/>
        <v>31</v>
      </c>
      <c r="M22" s="57">
        <f t="shared" si="9"/>
        <v>211</v>
      </c>
      <c r="N22" s="52">
        <f t="shared" si="2"/>
        <v>2.5142610452234093E-2</v>
      </c>
      <c r="O22" s="52">
        <f t="shared" si="3"/>
        <v>0.84449538868599661</v>
      </c>
    </row>
    <row r="23" spans="1:18" s="11" customFormat="1" ht="14.1" customHeight="1" x14ac:dyDescent="0.2">
      <c r="A23" s="15">
        <v>8</v>
      </c>
      <c r="B23" s="17">
        <f t="shared" si="4"/>
        <v>44460</v>
      </c>
      <c r="C23" s="35">
        <f t="shared" si="5"/>
        <v>31</v>
      </c>
      <c r="D23" s="35">
        <f t="shared" si="10"/>
        <v>242</v>
      </c>
      <c r="E23" s="14">
        <f t="shared" si="6"/>
        <v>353.57</v>
      </c>
      <c r="F23" s="19">
        <f t="shared" si="11"/>
        <v>227.63185223862408</v>
      </c>
      <c r="G23" s="13">
        <f t="shared" si="0"/>
        <v>125.93814776137592</v>
      </c>
      <c r="H23" s="13">
        <f t="shared" si="7"/>
        <v>9053.628407880271</v>
      </c>
      <c r="I23" s="13">
        <f t="shared" si="1"/>
        <v>8927.6902601188958</v>
      </c>
      <c r="L23" s="57">
        <f t="shared" si="8"/>
        <v>31</v>
      </c>
      <c r="M23" s="57">
        <f t="shared" si="9"/>
        <v>242</v>
      </c>
      <c r="N23" s="52">
        <f t="shared" si="2"/>
        <v>2.5142610452234093E-2</v>
      </c>
      <c r="O23" s="52">
        <f t="shared" si="3"/>
        <v>0.82378332543747612</v>
      </c>
    </row>
    <row r="24" spans="1:18" s="11" customFormat="1" ht="14.1" customHeight="1" x14ac:dyDescent="0.2">
      <c r="A24" s="15">
        <v>9</v>
      </c>
      <c r="B24" s="17">
        <f t="shared" si="4"/>
        <v>44490</v>
      </c>
      <c r="C24" s="35">
        <f t="shared" si="5"/>
        <v>30</v>
      </c>
      <c r="D24" s="35">
        <f t="shared" si="10"/>
        <v>272</v>
      </c>
      <c r="E24" s="14">
        <f t="shared" si="6"/>
        <v>353.57</v>
      </c>
      <c r="F24" s="19">
        <f t="shared" si="11"/>
        <v>217.1372801273138</v>
      </c>
      <c r="G24" s="13">
        <f t="shared" si="0"/>
        <v>136.43271987268619</v>
      </c>
      <c r="H24" s="13">
        <f t="shared" si="7"/>
        <v>8927.6902601188958</v>
      </c>
      <c r="I24" s="13">
        <f t="shared" si="1"/>
        <v>8791.2575402462098</v>
      </c>
      <c r="L24" s="57">
        <f t="shared" si="8"/>
        <v>30</v>
      </c>
      <c r="M24" s="57">
        <f t="shared" si="9"/>
        <v>272</v>
      </c>
      <c r="N24" s="52">
        <f t="shared" si="2"/>
        <v>2.4321775711382276E-2</v>
      </c>
      <c r="O24" s="52">
        <f t="shared" si="3"/>
        <v>0.8042231894029257</v>
      </c>
    </row>
    <row r="25" spans="1:18" s="11" customFormat="1" ht="14.1" customHeight="1" x14ac:dyDescent="0.2">
      <c r="A25" s="15">
        <v>10</v>
      </c>
      <c r="B25" s="17">
        <f t="shared" si="4"/>
        <v>44521</v>
      </c>
      <c r="C25" s="35">
        <f t="shared" si="5"/>
        <v>31</v>
      </c>
      <c r="D25" s="35">
        <f t="shared" si="10"/>
        <v>303</v>
      </c>
      <c r="E25" s="14">
        <f t="shared" si="6"/>
        <v>353.57</v>
      </c>
      <c r="F25" s="19">
        <f t="shared" si="11"/>
        <v>221.0351637196859</v>
      </c>
      <c r="G25" s="13">
        <f t="shared" si="0"/>
        <v>132.5348362803141</v>
      </c>
      <c r="H25" s="13">
        <f t="shared" si="7"/>
        <v>8791.2575402462098</v>
      </c>
      <c r="I25" s="13">
        <f t="shared" si="1"/>
        <v>8658.7227039658956</v>
      </c>
      <c r="L25" s="57">
        <f t="shared" si="8"/>
        <v>31</v>
      </c>
      <c r="M25" s="57">
        <f t="shared" si="9"/>
        <v>303</v>
      </c>
      <c r="N25" s="52">
        <f t="shared" si="2"/>
        <v>2.5142610452234093E-2</v>
      </c>
      <c r="O25" s="52">
        <f t="shared" si="3"/>
        <v>0.78449884065217868</v>
      </c>
    </row>
    <row r="26" spans="1:18" s="11" customFormat="1" ht="14.1" customHeight="1" x14ac:dyDescent="0.2">
      <c r="A26" s="15">
        <v>11</v>
      </c>
      <c r="B26" s="17">
        <f t="shared" si="4"/>
        <v>44551</v>
      </c>
      <c r="C26" s="35">
        <f t="shared" si="5"/>
        <v>30</v>
      </c>
      <c r="D26" s="35">
        <f t="shared" si="10"/>
        <v>333</v>
      </c>
      <c r="E26" s="14">
        <f t="shared" si="6"/>
        <v>353.57</v>
      </c>
      <c r="F26" s="19">
        <f t="shared" si="11"/>
        <v>210.59551155292161</v>
      </c>
      <c r="G26" s="13">
        <f t="shared" si="0"/>
        <v>142.97448844707839</v>
      </c>
      <c r="H26" s="13">
        <f t="shared" si="7"/>
        <v>8658.7227039658956</v>
      </c>
      <c r="I26" s="13">
        <f t="shared" si="1"/>
        <v>8515.7482155188172</v>
      </c>
      <c r="L26" s="57">
        <f t="shared" si="8"/>
        <v>30</v>
      </c>
      <c r="M26" s="57">
        <f t="shared" si="9"/>
        <v>333</v>
      </c>
      <c r="N26" s="52">
        <f t="shared" si="2"/>
        <v>2.4321775711382276E-2</v>
      </c>
      <c r="O26" s="52">
        <f t="shared" si="3"/>
        <v>0.76587148614247835</v>
      </c>
    </row>
    <row r="27" spans="1:18" s="11" customFormat="1" ht="14.1" customHeight="1" x14ac:dyDescent="0.2">
      <c r="A27" s="15">
        <v>12</v>
      </c>
      <c r="B27" s="17">
        <f t="shared" si="4"/>
        <v>44582</v>
      </c>
      <c r="C27" s="35">
        <f t="shared" si="5"/>
        <v>31</v>
      </c>
      <c r="D27" s="35">
        <f t="shared" si="10"/>
        <v>364</v>
      </c>
      <c r="E27" s="14">
        <f t="shared" si="6"/>
        <v>353.57</v>
      </c>
      <c r="F27" s="19">
        <f t="shared" si="11"/>
        <v>214.10814009210671</v>
      </c>
      <c r="G27" s="13">
        <f t="shared" si="0"/>
        <v>139.46185990789328</v>
      </c>
      <c r="H27" s="13">
        <f t="shared" si="7"/>
        <v>8515.7482155188172</v>
      </c>
      <c r="I27" s="13">
        <f t="shared" si="1"/>
        <v>8376.2863556109241</v>
      </c>
      <c r="L27" s="57">
        <f t="shared" si="8"/>
        <v>31</v>
      </c>
      <c r="M27" s="57">
        <f t="shared" si="9"/>
        <v>364</v>
      </c>
      <c r="N27" s="52">
        <f t="shared" si="2"/>
        <v>2.5142610452234093E-2</v>
      </c>
      <c r="O27" s="52">
        <f t="shared" si="3"/>
        <v>0.74708774987376614</v>
      </c>
    </row>
    <row r="28" spans="1:18" s="11" customFormat="1" ht="14.1" customHeight="1" x14ac:dyDescent="0.2">
      <c r="A28" s="15">
        <v>13</v>
      </c>
      <c r="B28" s="17">
        <f t="shared" si="4"/>
        <v>44613</v>
      </c>
      <c r="C28" s="35">
        <f t="shared" si="5"/>
        <v>31</v>
      </c>
      <c r="D28" s="35">
        <f t="shared" si="10"/>
        <v>395</v>
      </c>
      <c r="E28" s="14">
        <f t="shared" si="6"/>
        <v>353.57</v>
      </c>
      <c r="F28" s="19">
        <f t="shared" si="11"/>
        <v>210.60170487549834</v>
      </c>
      <c r="G28" s="13">
        <f t="shared" si="0"/>
        <v>142.96829512450165</v>
      </c>
      <c r="H28" s="13">
        <f t="shared" si="7"/>
        <v>8376.2863556109241</v>
      </c>
      <c r="I28" s="13">
        <f t="shared" si="1"/>
        <v>8233.3180604864228</v>
      </c>
      <c r="L28" s="57">
        <f t="shared" si="8"/>
        <v>31</v>
      </c>
      <c r="M28" s="57">
        <f t="shared" si="9"/>
        <v>395</v>
      </c>
      <c r="N28" s="52">
        <f t="shared" si="2"/>
        <v>2.5142610452234093E-2</v>
      </c>
      <c r="O28" s="52">
        <f t="shared" si="3"/>
        <v>0.72876470283894834</v>
      </c>
    </row>
    <row r="29" spans="1:18" s="11" customFormat="1" ht="14.1" customHeight="1" x14ac:dyDescent="0.3">
      <c r="A29" s="15">
        <v>14</v>
      </c>
      <c r="B29" s="17">
        <f t="shared" si="4"/>
        <v>44641</v>
      </c>
      <c r="C29" s="35">
        <f t="shared" si="5"/>
        <v>28</v>
      </c>
      <c r="D29" s="35">
        <f t="shared" si="10"/>
        <v>423</v>
      </c>
      <c r="E29" s="14">
        <f t="shared" si="6"/>
        <v>353.57</v>
      </c>
      <c r="F29" s="19">
        <f t="shared" si="11"/>
        <v>186.7487578186927</v>
      </c>
      <c r="G29" s="13">
        <f t="shared" si="0"/>
        <v>166.8212421813073</v>
      </c>
      <c r="H29" s="13">
        <f t="shared" si="7"/>
        <v>8233.3180604864228</v>
      </c>
      <c r="I29" s="13">
        <f t="shared" si="1"/>
        <v>8066.4968183051151</v>
      </c>
      <c r="L29" s="57">
        <f t="shared" si="8"/>
        <v>28</v>
      </c>
      <c r="M29" s="57">
        <f t="shared" si="9"/>
        <v>423</v>
      </c>
      <c r="N29" s="52">
        <f t="shared" si="2"/>
        <v>2.268207743788464E-2</v>
      </c>
      <c r="O29" s="52">
        <f t="shared" si="3"/>
        <v>0.71260142219829981</v>
      </c>
      <c r="Q29" s="58" t="s">
        <v>37</v>
      </c>
      <c r="R29" s="59">
        <f>I9/O15</f>
        <v>353.56999211895072</v>
      </c>
    </row>
    <row r="30" spans="1:18" s="11" customFormat="1" ht="14.1" customHeight="1" x14ac:dyDescent="0.2">
      <c r="A30" s="15">
        <v>15</v>
      </c>
      <c r="B30" s="17">
        <f t="shared" si="4"/>
        <v>44672</v>
      </c>
      <c r="C30" s="35">
        <f t="shared" si="5"/>
        <v>31</v>
      </c>
      <c r="D30" s="35">
        <f t="shared" si="10"/>
        <v>454</v>
      </c>
      <c r="E30" s="14">
        <f t="shared" si="6"/>
        <v>353.57</v>
      </c>
      <c r="F30" s="19">
        <f t="shared" si="11"/>
        <v>202.81278721684021</v>
      </c>
      <c r="G30" s="13">
        <f t="shared" si="0"/>
        <v>150.75721278315979</v>
      </c>
      <c r="H30" s="13">
        <f t="shared" si="7"/>
        <v>8066.4968183051151</v>
      </c>
      <c r="I30" s="13">
        <f t="shared" si="1"/>
        <v>7915.7396055219551</v>
      </c>
      <c r="L30" s="57">
        <f t="shared" si="8"/>
        <v>31</v>
      </c>
      <c r="M30" s="57">
        <f t="shared" si="9"/>
        <v>454</v>
      </c>
      <c r="N30" s="52">
        <f t="shared" si="2"/>
        <v>2.5142610452234093E-2</v>
      </c>
      <c r="O30" s="52">
        <f t="shared" si="3"/>
        <v>0.69512418558422895</v>
      </c>
    </row>
    <row r="31" spans="1:18" s="11" customFormat="1" ht="14.1" customHeight="1" x14ac:dyDescent="0.2">
      <c r="A31" s="15">
        <v>16</v>
      </c>
      <c r="B31" s="17">
        <f t="shared" si="4"/>
        <v>44702</v>
      </c>
      <c r="C31" s="35">
        <f t="shared" si="5"/>
        <v>30</v>
      </c>
      <c r="D31" s="35">
        <f t="shared" si="10"/>
        <v>484</v>
      </c>
      <c r="E31" s="14">
        <f t="shared" si="6"/>
        <v>353.57</v>
      </c>
      <c r="F31" s="19">
        <f t="shared" si="11"/>
        <v>192.52484327521941</v>
      </c>
      <c r="G31" s="13">
        <f t="shared" si="0"/>
        <v>161.04515672478058</v>
      </c>
      <c r="H31" s="13">
        <f t="shared" si="7"/>
        <v>7915.7396055219551</v>
      </c>
      <c r="I31" s="13">
        <f t="shared" si="1"/>
        <v>7754.6944487971741</v>
      </c>
      <c r="L31" s="57">
        <f t="shared" si="8"/>
        <v>30</v>
      </c>
      <c r="M31" s="57">
        <f t="shared" si="9"/>
        <v>484</v>
      </c>
      <c r="N31" s="52">
        <f t="shared" si="2"/>
        <v>2.4321775711382276E-2</v>
      </c>
      <c r="O31" s="52">
        <f t="shared" si="3"/>
        <v>0.67861896726882664</v>
      </c>
    </row>
    <row r="32" spans="1:18" s="11" customFormat="1" ht="14.1" customHeight="1" x14ac:dyDescent="0.2">
      <c r="A32" s="15">
        <v>17</v>
      </c>
      <c r="B32" s="17">
        <f t="shared" si="4"/>
        <v>44733</v>
      </c>
      <c r="C32" s="35">
        <f t="shared" si="5"/>
        <v>31</v>
      </c>
      <c r="D32" s="35">
        <f t="shared" si="10"/>
        <v>515</v>
      </c>
      <c r="E32" s="14">
        <f t="shared" si="6"/>
        <v>353.57</v>
      </c>
      <c r="F32" s="19">
        <f t="shared" si="11"/>
        <v>194.97326170221814</v>
      </c>
      <c r="G32" s="13">
        <f t="shared" si="0"/>
        <v>158.59673829778185</v>
      </c>
      <c r="H32" s="13">
        <f t="shared" si="7"/>
        <v>7754.6944487971741</v>
      </c>
      <c r="I32" s="13">
        <f t="shared" si="1"/>
        <v>7596.0977104993926</v>
      </c>
      <c r="L32" s="57">
        <f t="shared" si="8"/>
        <v>31</v>
      </c>
      <c r="M32" s="57">
        <f t="shared" si="9"/>
        <v>515</v>
      </c>
      <c r="N32" s="52">
        <f t="shared" si="2"/>
        <v>2.5142610452234093E-2</v>
      </c>
      <c r="O32" s="52">
        <f t="shared" si="3"/>
        <v>0.66197518311082482</v>
      </c>
    </row>
    <row r="33" spans="1:15" s="11" customFormat="1" ht="14.1" customHeight="1" x14ac:dyDescent="0.2">
      <c r="A33" s="15">
        <v>18</v>
      </c>
      <c r="B33" s="17">
        <f t="shared" si="4"/>
        <v>44763</v>
      </c>
      <c r="C33" s="35">
        <f t="shared" si="5"/>
        <v>30</v>
      </c>
      <c r="D33" s="35">
        <f t="shared" si="10"/>
        <v>545</v>
      </c>
      <c r="E33" s="14">
        <f t="shared" si="6"/>
        <v>353.57</v>
      </c>
      <c r="F33" s="19">
        <f t="shared" si="11"/>
        <v>184.75058479651909</v>
      </c>
      <c r="G33" s="13">
        <f t="shared" si="0"/>
        <v>168.8194152034809</v>
      </c>
      <c r="H33" s="13">
        <f t="shared" si="7"/>
        <v>7596.0977104993926</v>
      </c>
      <c r="I33" s="13">
        <f t="shared" si="1"/>
        <v>7427.2782952959114</v>
      </c>
      <c r="L33" s="57">
        <f t="shared" si="8"/>
        <v>30</v>
      </c>
      <c r="M33" s="57">
        <f t="shared" si="9"/>
        <v>545</v>
      </c>
      <c r="N33" s="52">
        <f t="shared" si="2"/>
        <v>2.4321775711382276E-2</v>
      </c>
      <c r="O33" s="52">
        <f t="shared" si="3"/>
        <v>0.64625706375429648</v>
      </c>
    </row>
    <row r="34" spans="1:15" s="11" customFormat="1" ht="14.1" customHeight="1" x14ac:dyDescent="0.2">
      <c r="A34" s="15">
        <v>19</v>
      </c>
      <c r="B34" s="17">
        <f t="shared" si="4"/>
        <v>44794</v>
      </c>
      <c r="C34" s="35">
        <f t="shared" si="5"/>
        <v>31</v>
      </c>
      <c r="D34" s="35">
        <f t="shared" si="10"/>
        <v>576</v>
      </c>
      <c r="E34" s="14">
        <f t="shared" si="6"/>
        <v>353.57</v>
      </c>
      <c r="F34" s="19">
        <f t="shared" si="11"/>
        <v>186.74116489896664</v>
      </c>
      <c r="G34" s="13">
        <f t="shared" si="0"/>
        <v>166.82883510103335</v>
      </c>
      <c r="H34" s="13">
        <f t="shared" si="7"/>
        <v>7427.2782952959114</v>
      </c>
      <c r="I34" s="13">
        <f t="shared" si="1"/>
        <v>7260.4494601948782</v>
      </c>
      <c r="L34" s="57">
        <f t="shared" si="8"/>
        <v>31</v>
      </c>
      <c r="M34" s="57">
        <f t="shared" si="9"/>
        <v>576</v>
      </c>
      <c r="N34" s="52">
        <f t="shared" si="2"/>
        <v>2.5142610452234093E-2</v>
      </c>
      <c r="O34" s="52">
        <f t="shared" si="3"/>
        <v>0.63040698646718518</v>
      </c>
    </row>
    <row r="35" spans="1:15" s="11" customFormat="1" ht="14.1" customHeight="1" x14ac:dyDescent="0.2">
      <c r="A35" s="15">
        <v>20</v>
      </c>
      <c r="B35" s="17">
        <f t="shared" si="4"/>
        <v>44825</v>
      </c>
      <c r="C35" s="35">
        <f t="shared" si="5"/>
        <v>31</v>
      </c>
      <c r="D35" s="35">
        <f t="shared" si="10"/>
        <v>607</v>
      </c>
      <c r="E35" s="14">
        <f t="shared" si="6"/>
        <v>353.57</v>
      </c>
      <c r="F35" s="19">
        <f t="shared" si="11"/>
        <v>182.54665248582117</v>
      </c>
      <c r="G35" s="13">
        <f t="shared" si="0"/>
        <v>171.02334751417882</v>
      </c>
      <c r="H35" s="13">
        <f t="shared" si="7"/>
        <v>7260.4494601948782</v>
      </c>
      <c r="I35" s="13">
        <f t="shared" si="1"/>
        <v>7089.4261126806996</v>
      </c>
      <c r="L35" s="57">
        <f t="shared" si="8"/>
        <v>31</v>
      </c>
      <c r="M35" s="57">
        <f t="shared" si="9"/>
        <v>607</v>
      </c>
      <c r="N35" s="52">
        <f t="shared" si="2"/>
        <v>2.5142610452234093E-2</v>
      </c>
      <c r="O35" s="52">
        <f t="shared" si="3"/>
        <v>0.61494564760027459</v>
      </c>
    </row>
    <row r="36" spans="1:15" s="11" customFormat="1" ht="14.1" customHeight="1" x14ac:dyDescent="0.2">
      <c r="A36" s="15">
        <v>21</v>
      </c>
      <c r="B36" s="17">
        <f t="shared" si="4"/>
        <v>44855</v>
      </c>
      <c r="C36" s="35">
        <f t="shared" si="5"/>
        <v>30</v>
      </c>
      <c r="D36" s="35">
        <f t="shared" si="10"/>
        <v>637</v>
      </c>
      <c r="E36" s="14">
        <f t="shared" si="6"/>
        <v>353.57</v>
      </c>
      <c r="F36" s="19">
        <f t="shared" si="11"/>
        <v>172.42743183504459</v>
      </c>
      <c r="G36" s="13">
        <f t="shared" si="0"/>
        <v>181.14256816495541</v>
      </c>
      <c r="H36" s="13">
        <f t="shared" si="7"/>
        <v>7089.4261126806996</v>
      </c>
      <c r="I36" s="13">
        <f t="shared" si="1"/>
        <v>6908.2835445157443</v>
      </c>
      <c r="L36" s="57">
        <f t="shared" si="8"/>
        <v>30</v>
      </c>
      <c r="M36" s="57">
        <f t="shared" si="9"/>
        <v>637</v>
      </c>
      <c r="N36" s="52">
        <f t="shared" si="2"/>
        <v>2.4321775711382276E-2</v>
      </c>
      <c r="O36" s="52">
        <f t="shared" si="3"/>
        <v>0.60034421036612284</v>
      </c>
    </row>
    <row r="37" spans="1:15" s="11" customFormat="1" ht="14.1" customHeight="1" x14ac:dyDescent="0.2">
      <c r="A37" s="15">
        <v>22</v>
      </c>
      <c r="B37" s="17">
        <f t="shared" si="4"/>
        <v>44886</v>
      </c>
      <c r="C37" s="35">
        <f t="shared" si="5"/>
        <v>31</v>
      </c>
      <c r="D37" s="35">
        <f t="shared" si="10"/>
        <v>668</v>
      </c>
      <c r="E37" s="14">
        <f t="shared" si="6"/>
        <v>353.57</v>
      </c>
      <c r="F37" s="19">
        <f t="shared" si="11"/>
        <v>173.69228205334602</v>
      </c>
      <c r="G37" s="13">
        <f t="shared" si="0"/>
        <v>179.87771794665397</v>
      </c>
      <c r="H37" s="13">
        <f t="shared" si="7"/>
        <v>6908.2835445157443</v>
      </c>
      <c r="I37" s="13">
        <f t="shared" si="1"/>
        <v>6728.4058265690901</v>
      </c>
      <c r="L37" s="57">
        <f t="shared" si="8"/>
        <v>31</v>
      </c>
      <c r="M37" s="57">
        <f t="shared" si="9"/>
        <v>668</v>
      </c>
      <c r="N37" s="52">
        <f t="shared" si="2"/>
        <v>2.5142610452234093E-2</v>
      </c>
      <c r="O37" s="52">
        <f t="shared" si="3"/>
        <v>0.58562019005461641</v>
      </c>
    </row>
    <row r="38" spans="1:15" s="11" customFormat="1" ht="14.1" customHeight="1" x14ac:dyDescent="0.2">
      <c r="A38" s="15">
        <v>23</v>
      </c>
      <c r="B38" s="17">
        <f t="shared" si="4"/>
        <v>44916</v>
      </c>
      <c r="C38" s="35">
        <f t="shared" si="5"/>
        <v>30</v>
      </c>
      <c r="D38" s="35">
        <f t="shared" si="10"/>
        <v>698</v>
      </c>
      <c r="E38" s="14">
        <f t="shared" si="6"/>
        <v>353.57</v>
      </c>
      <c r="F38" s="19">
        <f t="shared" si="11"/>
        <v>163.64677740897855</v>
      </c>
      <c r="G38" s="13">
        <f t="shared" si="0"/>
        <v>189.92322259102144</v>
      </c>
      <c r="H38" s="13">
        <f t="shared" si="7"/>
        <v>6728.4058265690901</v>
      </c>
      <c r="I38" s="13">
        <f t="shared" si="1"/>
        <v>6538.4826039780683</v>
      </c>
      <c r="L38" s="57">
        <f t="shared" si="8"/>
        <v>30</v>
      </c>
      <c r="M38" s="57">
        <f t="shared" si="9"/>
        <v>698</v>
      </c>
      <c r="N38" s="52">
        <f t="shared" si="2"/>
        <v>2.4321775711382276E-2</v>
      </c>
      <c r="O38" s="52">
        <f t="shared" si="3"/>
        <v>0.57171506448538434</v>
      </c>
    </row>
    <row r="39" spans="1:15" s="11" customFormat="1" ht="14.1" customHeight="1" x14ac:dyDescent="0.2">
      <c r="A39" s="15">
        <v>24</v>
      </c>
      <c r="B39" s="17">
        <f t="shared" si="4"/>
        <v>44947</v>
      </c>
      <c r="C39" s="35">
        <f t="shared" si="5"/>
        <v>31</v>
      </c>
      <c r="D39" s="35">
        <f t="shared" si="10"/>
        <v>729</v>
      </c>
      <c r="E39" s="14">
        <f t="shared" si="6"/>
        <v>353.57</v>
      </c>
      <c r="F39" s="19">
        <f t="shared" si="11"/>
        <v>164.39452106053702</v>
      </c>
      <c r="G39" s="13">
        <f t="shared" si="0"/>
        <v>189.17547893946298</v>
      </c>
      <c r="H39" s="13">
        <f t="shared" si="7"/>
        <v>6538.4826039780683</v>
      </c>
      <c r="I39" s="13">
        <f t="shared" si="1"/>
        <v>6349.3071250386056</v>
      </c>
      <c r="L39" s="57">
        <f t="shared" si="8"/>
        <v>31</v>
      </c>
      <c r="M39" s="57">
        <f t="shared" si="9"/>
        <v>729</v>
      </c>
      <c r="N39" s="52">
        <f t="shared" si="2"/>
        <v>2.5142610452234093E-2</v>
      </c>
      <c r="O39" s="52">
        <f t="shared" si="3"/>
        <v>0.55769320156653757</v>
      </c>
    </row>
    <row r="40" spans="1:15" s="11" customFormat="1" ht="14.1" customHeight="1" x14ac:dyDescent="0.2">
      <c r="A40" s="15">
        <v>25</v>
      </c>
      <c r="B40" s="17">
        <f t="shared" si="4"/>
        <v>44978</v>
      </c>
      <c r="C40" s="35">
        <f t="shared" si="5"/>
        <v>31</v>
      </c>
      <c r="D40" s="35">
        <f t="shared" si="10"/>
        <v>760</v>
      </c>
      <c r="E40" s="14">
        <f t="shared" si="6"/>
        <v>353.57</v>
      </c>
      <c r="F40" s="19">
        <f t="shared" si="11"/>
        <v>159.63815568644711</v>
      </c>
      <c r="G40" s="13">
        <f t="shared" si="0"/>
        <v>193.93184431355289</v>
      </c>
      <c r="H40" s="13">
        <f t="shared" si="7"/>
        <v>6349.3071250386056</v>
      </c>
      <c r="I40" s="13">
        <f t="shared" si="1"/>
        <v>6155.375280725053</v>
      </c>
      <c r="L40" s="57">
        <f t="shared" si="8"/>
        <v>31</v>
      </c>
      <c r="M40" s="57">
        <f t="shared" si="9"/>
        <v>760</v>
      </c>
      <c r="N40" s="52">
        <f t="shared" si="2"/>
        <v>2.5142610452234093E-2</v>
      </c>
      <c r="O40" s="52">
        <f t="shared" si="3"/>
        <v>0.54401523834865806</v>
      </c>
    </row>
    <row r="41" spans="1:15" s="11" customFormat="1" ht="14.1" customHeight="1" x14ac:dyDescent="0.2">
      <c r="A41" s="15">
        <v>26</v>
      </c>
      <c r="B41" s="17">
        <f t="shared" si="4"/>
        <v>45006</v>
      </c>
      <c r="C41" s="35">
        <f t="shared" si="5"/>
        <v>28</v>
      </c>
      <c r="D41" s="35">
        <f t="shared" si="10"/>
        <v>788</v>
      </c>
      <c r="E41" s="14">
        <f t="shared" si="6"/>
        <v>353.57</v>
      </c>
      <c r="F41" s="19">
        <f t="shared" si="11"/>
        <v>139.61669877665065</v>
      </c>
      <c r="G41" s="13">
        <f t="shared" si="0"/>
        <v>213.95330122334934</v>
      </c>
      <c r="H41" s="13">
        <f t="shared" si="7"/>
        <v>6155.375280725053</v>
      </c>
      <c r="I41" s="13">
        <f t="shared" si="1"/>
        <v>5941.4219795017034</v>
      </c>
      <c r="L41" s="57">
        <f t="shared" si="8"/>
        <v>28</v>
      </c>
      <c r="M41" s="57">
        <f t="shared" si="9"/>
        <v>788</v>
      </c>
      <c r="N41" s="52">
        <f t="shared" si="2"/>
        <v>2.268207743788464E-2</v>
      </c>
      <c r="O41" s="52">
        <f t="shared" si="3"/>
        <v>0.53194951818415959</v>
      </c>
    </row>
    <row r="42" spans="1:15" s="11" customFormat="1" ht="14.1" customHeight="1" x14ac:dyDescent="0.2">
      <c r="A42" s="15">
        <v>27</v>
      </c>
      <c r="B42" s="17">
        <f t="shared" si="4"/>
        <v>45037</v>
      </c>
      <c r="C42" s="35">
        <f t="shared" si="5"/>
        <v>31</v>
      </c>
      <c r="D42" s="35">
        <f t="shared" si="10"/>
        <v>819</v>
      </c>
      <c r="E42" s="14">
        <f t="shared" si="6"/>
        <v>353.57</v>
      </c>
      <c r="F42" s="19">
        <f t="shared" si="11"/>
        <v>149.3828583629595</v>
      </c>
      <c r="G42" s="13">
        <f t="shared" si="0"/>
        <v>204.1871416370405</v>
      </c>
      <c r="H42" s="13">
        <f t="shared" si="7"/>
        <v>5941.4219795017034</v>
      </c>
      <c r="I42" s="13">
        <f t="shared" si="1"/>
        <v>5737.2348378646629</v>
      </c>
      <c r="L42" s="57">
        <f t="shared" si="8"/>
        <v>31</v>
      </c>
      <c r="M42" s="57">
        <f t="shared" si="9"/>
        <v>819</v>
      </c>
      <c r="N42" s="52">
        <f t="shared" si="2"/>
        <v>2.5142610452234093E-2</v>
      </c>
      <c r="O42" s="52">
        <f t="shared" si="3"/>
        <v>0.51890294361044453</v>
      </c>
    </row>
    <row r="43" spans="1:15" s="11" customFormat="1" ht="14.1" customHeight="1" x14ac:dyDescent="0.2">
      <c r="A43" s="15">
        <v>28</v>
      </c>
      <c r="B43" s="17">
        <f t="shared" si="4"/>
        <v>45067</v>
      </c>
      <c r="C43" s="35">
        <f t="shared" si="5"/>
        <v>30</v>
      </c>
      <c r="D43" s="35">
        <f t="shared" si="10"/>
        <v>849</v>
      </c>
      <c r="E43" s="14">
        <f t="shared" si="6"/>
        <v>353.57</v>
      </c>
      <c r="F43" s="19">
        <f t="shared" si="11"/>
        <v>139.53973893007935</v>
      </c>
      <c r="G43" s="13">
        <f t="shared" si="0"/>
        <v>214.03026106992064</v>
      </c>
      <c r="H43" s="13">
        <f t="shared" si="7"/>
        <v>5737.2348378646629</v>
      </c>
      <c r="I43" s="13">
        <f t="shared" si="1"/>
        <v>5523.204576794742</v>
      </c>
      <c r="L43" s="57">
        <f t="shared" si="8"/>
        <v>30</v>
      </c>
      <c r="M43" s="57">
        <f t="shared" si="9"/>
        <v>849</v>
      </c>
      <c r="N43" s="52">
        <f t="shared" si="2"/>
        <v>2.4321775711382276E-2</v>
      </c>
      <c r="O43" s="52">
        <f t="shared" si="3"/>
        <v>0.50658197054345655</v>
      </c>
    </row>
    <row r="44" spans="1:15" s="11" customFormat="1" ht="14.1" customHeight="1" x14ac:dyDescent="0.2">
      <c r="A44" s="15">
        <v>29</v>
      </c>
      <c r="B44" s="17">
        <f t="shared" si="4"/>
        <v>45098</v>
      </c>
      <c r="C44" s="35">
        <f t="shared" si="5"/>
        <v>31</v>
      </c>
      <c r="D44" s="35">
        <f t="shared" si="10"/>
        <v>880</v>
      </c>
      <c r="E44" s="14">
        <f t="shared" si="6"/>
        <v>353.57</v>
      </c>
      <c r="F44" s="19">
        <f t="shared" si="11"/>
        <v>138.8677811223528</v>
      </c>
      <c r="G44" s="13">
        <f t="shared" si="0"/>
        <v>214.7022188776472</v>
      </c>
      <c r="H44" s="13">
        <f t="shared" si="7"/>
        <v>5523.204576794742</v>
      </c>
      <c r="I44" s="13">
        <f t="shared" si="1"/>
        <v>5308.5023579170947</v>
      </c>
      <c r="L44" s="57">
        <f t="shared" si="8"/>
        <v>31</v>
      </c>
      <c r="M44" s="57">
        <f t="shared" si="9"/>
        <v>880</v>
      </c>
      <c r="N44" s="52">
        <f t="shared" si="2"/>
        <v>2.5142610452234093E-2</v>
      </c>
      <c r="O44" s="52">
        <f t="shared" si="3"/>
        <v>0.49415755952235912</v>
      </c>
    </row>
    <row r="45" spans="1:15" s="11" customFormat="1" ht="14.1" customHeight="1" x14ac:dyDescent="0.2">
      <c r="A45" s="15">
        <v>30</v>
      </c>
      <c r="B45" s="17">
        <f t="shared" si="4"/>
        <v>45128</v>
      </c>
      <c r="C45" s="35">
        <f t="shared" si="5"/>
        <v>30</v>
      </c>
      <c r="D45" s="35">
        <f t="shared" si="10"/>
        <v>910</v>
      </c>
      <c r="E45" s="14">
        <f t="shared" si="6"/>
        <v>353.57</v>
      </c>
      <c r="F45" s="19">
        <f t="shared" si="11"/>
        <v>129.11220371260944</v>
      </c>
      <c r="G45" s="13">
        <f t="shared" si="0"/>
        <v>224.45779628739055</v>
      </c>
      <c r="H45" s="13">
        <f t="shared" si="7"/>
        <v>5308.5023579170947</v>
      </c>
      <c r="I45" s="13">
        <f t="shared" si="1"/>
        <v>5084.0445616297038</v>
      </c>
      <c r="L45" s="57">
        <f t="shared" si="8"/>
        <v>30</v>
      </c>
      <c r="M45" s="57">
        <f t="shared" si="9"/>
        <v>910</v>
      </c>
      <c r="N45" s="52">
        <f t="shared" si="2"/>
        <v>2.4321775711382276E-2</v>
      </c>
      <c r="O45" s="52">
        <f t="shared" si="3"/>
        <v>0.48242414760651875</v>
      </c>
    </row>
    <row r="46" spans="1:15" s="11" customFormat="1" ht="14.1" customHeight="1" x14ac:dyDescent="0.2">
      <c r="A46" s="15">
        <v>31</v>
      </c>
      <c r="B46" s="17">
        <f t="shared" si="4"/>
        <v>45159</v>
      </c>
      <c r="C46" s="35">
        <f t="shared" si="5"/>
        <v>31</v>
      </c>
      <c r="D46" s="35">
        <f t="shared" si="10"/>
        <v>941</v>
      </c>
      <c r="E46" s="14">
        <f t="shared" si="6"/>
        <v>353.57</v>
      </c>
      <c r="F46" s="19">
        <f t="shared" si="11"/>
        <v>127.82615193486053</v>
      </c>
      <c r="G46" s="13">
        <f t="shared" si="0"/>
        <v>225.74384806513945</v>
      </c>
      <c r="H46" s="13">
        <f t="shared" si="7"/>
        <v>5084.0445616297038</v>
      </c>
      <c r="I46" s="13">
        <f t="shared" si="1"/>
        <v>4858.3007135645639</v>
      </c>
      <c r="L46" s="57">
        <f t="shared" si="8"/>
        <v>31</v>
      </c>
      <c r="M46" s="57">
        <f t="shared" si="9"/>
        <v>941</v>
      </c>
      <c r="N46" s="52">
        <f t="shared" si="2"/>
        <v>2.5142610452234093E-2</v>
      </c>
      <c r="O46" s="52">
        <f t="shared" si="3"/>
        <v>0.47059223047386628</v>
      </c>
    </row>
    <row r="47" spans="1:15" s="11" customFormat="1" ht="14.1" customHeight="1" x14ac:dyDescent="0.2">
      <c r="A47" s="15">
        <v>32</v>
      </c>
      <c r="B47" s="17">
        <f t="shared" si="4"/>
        <v>45190</v>
      </c>
      <c r="C47" s="35">
        <f t="shared" si="5"/>
        <v>31</v>
      </c>
      <c r="D47" s="35">
        <f t="shared" si="10"/>
        <v>972</v>
      </c>
      <c r="E47" s="14">
        <f t="shared" si="6"/>
        <v>353.57</v>
      </c>
      <c r="F47" s="19">
        <f t="shared" si="11"/>
        <v>122.15036230097016</v>
      </c>
      <c r="G47" s="13">
        <f t="shared" si="0"/>
        <v>231.41963769902983</v>
      </c>
      <c r="H47" s="13">
        <f t="shared" si="7"/>
        <v>4858.3007135645639</v>
      </c>
      <c r="I47" s="13">
        <f t="shared" si="1"/>
        <v>4626.8810758655345</v>
      </c>
      <c r="L47" s="57">
        <f t="shared" si="8"/>
        <v>31</v>
      </c>
      <c r="M47" s="57">
        <f t="shared" si="9"/>
        <v>972</v>
      </c>
      <c r="N47" s="52">
        <f t="shared" si="2"/>
        <v>2.5142610452234093E-2</v>
      </c>
      <c r="O47" s="52">
        <f t="shared" si="3"/>
        <v>0.45905050251132173</v>
      </c>
    </row>
    <row r="48" spans="1:15" s="11" customFormat="1" ht="14.1" customHeight="1" x14ac:dyDescent="0.2">
      <c r="A48" s="15">
        <v>33</v>
      </c>
      <c r="B48" s="17">
        <f t="shared" si="4"/>
        <v>45220</v>
      </c>
      <c r="C48" s="35">
        <f t="shared" si="5"/>
        <v>30</v>
      </c>
      <c r="D48" s="35">
        <f t="shared" si="10"/>
        <v>1002</v>
      </c>
      <c r="E48" s="14">
        <f t="shared" si="6"/>
        <v>353.57</v>
      </c>
      <c r="F48" s="19">
        <f t="shared" si="11"/>
        <v>112.53396377044579</v>
      </c>
      <c r="G48" s="13">
        <f t="shared" si="0"/>
        <v>241.03603622955421</v>
      </c>
      <c r="H48" s="13">
        <f t="shared" si="7"/>
        <v>4626.8810758655345</v>
      </c>
      <c r="I48" s="13">
        <f t="shared" si="1"/>
        <v>4385.8450396359804</v>
      </c>
      <c r="L48" s="57">
        <f t="shared" si="8"/>
        <v>30</v>
      </c>
      <c r="M48" s="57">
        <f t="shared" si="9"/>
        <v>1002</v>
      </c>
      <c r="N48" s="52">
        <f t="shared" si="2"/>
        <v>2.4321775711382276E-2</v>
      </c>
      <c r="O48" s="52">
        <f t="shared" si="3"/>
        <v>0.44815068213551873</v>
      </c>
    </row>
    <row r="49" spans="1:15" s="11" customFormat="1" ht="14.1" customHeight="1" x14ac:dyDescent="0.2">
      <c r="A49" s="15">
        <v>34</v>
      </c>
      <c r="B49" s="17">
        <f t="shared" si="4"/>
        <v>45251</v>
      </c>
      <c r="C49" s="35">
        <f t="shared" si="5"/>
        <v>31</v>
      </c>
      <c r="D49" s="35">
        <f t="shared" si="10"/>
        <v>1033</v>
      </c>
      <c r="E49" s="14">
        <f t="shared" si="6"/>
        <v>353.57</v>
      </c>
      <c r="F49" s="19">
        <f t="shared" si="11"/>
        <v>110.27159333543553</v>
      </c>
      <c r="G49" s="13">
        <f t="shared" si="0"/>
        <v>243.29840666456448</v>
      </c>
      <c r="H49" s="13">
        <f t="shared" si="7"/>
        <v>4385.8450396359804</v>
      </c>
      <c r="I49" s="13">
        <f t="shared" si="1"/>
        <v>4142.5466329714163</v>
      </c>
      <c r="L49" s="57">
        <f t="shared" si="8"/>
        <v>31</v>
      </c>
      <c r="M49" s="57">
        <f t="shared" si="9"/>
        <v>1033</v>
      </c>
      <c r="N49" s="52">
        <f t="shared" si="2"/>
        <v>2.5142610452234093E-2</v>
      </c>
      <c r="O49" s="52">
        <f t="shared" si="3"/>
        <v>0.4371593547729134</v>
      </c>
    </row>
    <row r="50" spans="1:15" s="11" customFormat="1" ht="14.1" customHeight="1" x14ac:dyDescent="0.2">
      <c r="A50" s="15">
        <v>35</v>
      </c>
      <c r="B50" s="17">
        <f t="shared" si="4"/>
        <v>45281</v>
      </c>
      <c r="C50" s="35">
        <f t="shared" si="5"/>
        <v>30</v>
      </c>
      <c r="D50" s="35">
        <f t="shared" si="10"/>
        <v>1063</v>
      </c>
      <c r="E50" s="14">
        <f t="shared" si="6"/>
        <v>353.57</v>
      </c>
      <c r="F50" s="19">
        <f t="shared" si="11"/>
        <v>100.75409008107722</v>
      </c>
      <c r="G50" s="13">
        <f t="shared" si="0"/>
        <v>252.81590991892278</v>
      </c>
      <c r="H50" s="13">
        <f t="shared" si="7"/>
        <v>4142.5466329714163</v>
      </c>
      <c r="I50" s="13">
        <f t="shared" si="1"/>
        <v>3889.7307230524934</v>
      </c>
      <c r="L50" s="57">
        <f t="shared" si="8"/>
        <v>30</v>
      </c>
      <c r="M50" s="57">
        <f t="shared" si="9"/>
        <v>1063</v>
      </c>
      <c r="N50" s="52">
        <f t="shared" si="2"/>
        <v>2.4321775711382276E-2</v>
      </c>
      <c r="O50" s="52">
        <f t="shared" si="3"/>
        <v>0.42677932378164096</v>
      </c>
    </row>
    <row r="51" spans="1:15" s="11" customFormat="1" ht="14.1" customHeight="1" x14ac:dyDescent="0.2">
      <c r="A51" s="15">
        <v>36</v>
      </c>
      <c r="B51" s="17">
        <f t="shared" si="4"/>
        <v>45312</v>
      </c>
      <c r="C51" s="35">
        <f t="shared" si="5"/>
        <v>31</v>
      </c>
      <c r="D51" s="35">
        <f t="shared" si="10"/>
        <v>1094</v>
      </c>
      <c r="E51" s="14">
        <f t="shared" si="6"/>
        <v>353.57</v>
      </c>
      <c r="F51" s="19">
        <f t="shared" si="11"/>
        <v>97.797984333800017</v>
      </c>
      <c r="G51" s="13">
        <f t="shared" si="0"/>
        <v>255.77201566619999</v>
      </c>
      <c r="H51" s="13">
        <f t="shared" si="7"/>
        <v>3889.7307230524934</v>
      </c>
      <c r="I51" s="13">
        <f t="shared" si="1"/>
        <v>3633.9587073862936</v>
      </c>
      <c r="L51" s="57">
        <f t="shared" si="8"/>
        <v>31</v>
      </c>
      <c r="M51" s="57">
        <f t="shared" si="9"/>
        <v>1094</v>
      </c>
      <c r="N51" s="52">
        <f t="shared" si="2"/>
        <v>2.5142610452234093E-2</v>
      </c>
      <c r="O51" s="52">
        <f t="shared" si="3"/>
        <v>0.41631214957826235</v>
      </c>
    </row>
    <row r="52" spans="1:15" s="11" customFormat="1" ht="14.1" customHeight="1" x14ac:dyDescent="0.2">
      <c r="A52" s="15">
        <v>37</v>
      </c>
      <c r="B52" s="17">
        <f t="shared" si="4"/>
        <v>45343</v>
      </c>
      <c r="C52" s="35">
        <f t="shared" si="5"/>
        <v>31</v>
      </c>
      <c r="D52" s="35">
        <f t="shared" si="10"/>
        <v>1125</v>
      </c>
      <c r="E52" s="14">
        <f t="shared" si="6"/>
        <v>353.57</v>
      </c>
      <c r="F52" s="19">
        <f t="shared" si="11"/>
        <v>91.36720817932175</v>
      </c>
      <c r="G52" s="13">
        <f t="shared" si="0"/>
        <v>262.20279182067827</v>
      </c>
      <c r="H52" s="13">
        <f t="shared" si="7"/>
        <v>3633.9587073862936</v>
      </c>
      <c r="I52" s="13">
        <f t="shared" si="1"/>
        <v>3371.7559155656154</v>
      </c>
      <c r="L52" s="57">
        <f t="shared" si="8"/>
        <v>31</v>
      </c>
      <c r="M52" s="57">
        <f t="shared" si="9"/>
        <v>1125</v>
      </c>
      <c r="N52" s="52">
        <f t="shared" si="2"/>
        <v>2.5142610452234093E-2</v>
      </c>
      <c r="O52" s="52">
        <f t="shared" si="3"/>
        <v>0.40610169290944736</v>
      </c>
    </row>
    <row r="53" spans="1:15" s="11" customFormat="1" ht="14.1" customHeight="1" x14ac:dyDescent="0.2">
      <c r="A53" s="15">
        <v>38</v>
      </c>
      <c r="B53" s="17">
        <f t="shared" si="4"/>
        <v>45372</v>
      </c>
      <c r="C53" s="35">
        <f t="shared" si="5"/>
        <v>29</v>
      </c>
      <c r="D53" s="35">
        <f t="shared" si="10"/>
        <v>1154</v>
      </c>
      <c r="E53" s="14">
        <f t="shared" si="6"/>
        <v>353.57</v>
      </c>
      <c r="F53" s="19">
        <f t="shared" si="11"/>
        <v>79.241652807861371</v>
      </c>
      <c r="G53" s="13">
        <f t="shared" si="0"/>
        <v>274.32834719213861</v>
      </c>
      <c r="H53" s="13">
        <f t="shared" si="7"/>
        <v>3371.7559155656154</v>
      </c>
      <c r="I53" s="13">
        <f t="shared" si="1"/>
        <v>3097.4275683734768</v>
      </c>
      <c r="L53" s="57">
        <f t="shared" si="8"/>
        <v>29</v>
      </c>
      <c r="M53" s="57">
        <f t="shared" si="9"/>
        <v>1154</v>
      </c>
      <c r="N53" s="52">
        <f t="shared" si="2"/>
        <v>2.3501598215351693E-2</v>
      </c>
      <c r="O53" s="52">
        <f t="shared" si="3"/>
        <v>0.39677680388340808</v>
      </c>
    </row>
    <row r="54" spans="1:15" s="11" customFormat="1" ht="14.1" customHeight="1" x14ac:dyDescent="0.2">
      <c r="A54" s="15">
        <v>39</v>
      </c>
      <c r="B54" s="17">
        <f t="shared" si="4"/>
        <v>45403</v>
      </c>
      <c r="C54" s="35">
        <f t="shared" si="5"/>
        <v>31</v>
      </c>
      <c r="D54" s="35">
        <f t="shared" si="10"/>
        <v>1185</v>
      </c>
      <c r="E54" s="14">
        <f t="shared" si="6"/>
        <v>353.57</v>
      </c>
      <c r="F54" s="19">
        <f t="shared" si="11"/>
        <v>77.87741475562845</v>
      </c>
      <c r="G54" s="13">
        <f t="shared" si="0"/>
        <v>275.69258524437157</v>
      </c>
      <c r="H54" s="13">
        <f t="shared" si="7"/>
        <v>3097.4275683734768</v>
      </c>
      <c r="I54" s="13">
        <f t="shared" si="1"/>
        <v>2821.7349831291053</v>
      </c>
      <c r="L54" s="57">
        <f t="shared" si="8"/>
        <v>31</v>
      </c>
      <c r="M54" s="57">
        <f t="shared" si="9"/>
        <v>1185</v>
      </c>
      <c r="N54" s="52">
        <f t="shared" si="2"/>
        <v>2.5142610452234093E-2</v>
      </c>
      <c r="O54" s="52">
        <f t="shared" si="3"/>
        <v>0.38704547039399029</v>
      </c>
    </row>
    <row r="55" spans="1:15" s="11" customFormat="1" ht="14.1" customHeight="1" x14ac:dyDescent="0.2">
      <c r="A55" s="15">
        <v>40</v>
      </c>
      <c r="B55" s="17">
        <f t="shared" si="4"/>
        <v>45433</v>
      </c>
      <c r="C55" s="35">
        <f t="shared" si="5"/>
        <v>30</v>
      </c>
      <c r="D55" s="35">
        <f t="shared" si="10"/>
        <v>1215</v>
      </c>
      <c r="E55" s="14">
        <f t="shared" si="6"/>
        <v>353.57</v>
      </c>
      <c r="F55" s="19">
        <f t="shared" si="11"/>
        <v>68.62960537663028</v>
      </c>
      <c r="G55" s="13">
        <f t="shared" si="0"/>
        <v>284.94039462336968</v>
      </c>
      <c r="H55" s="13">
        <f t="shared" si="7"/>
        <v>2821.7349831291053</v>
      </c>
      <c r="I55" s="13">
        <f t="shared" si="1"/>
        <v>2536.7945885057356</v>
      </c>
      <c r="L55" s="57">
        <f t="shared" si="8"/>
        <v>30</v>
      </c>
      <c r="M55" s="57">
        <f t="shared" si="9"/>
        <v>1215</v>
      </c>
      <c r="N55" s="52">
        <f t="shared" si="2"/>
        <v>2.4321775711382276E-2</v>
      </c>
      <c r="O55" s="52">
        <f t="shared" si="3"/>
        <v>0.37785535714613772</v>
      </c>
    </row>
    <row r="56" spans="1:15" s="11" customFormat="1" ht="14.1" customHeight="1" x14ac:dyDescent="0.2">
      <c r="A56" s="15">
        <v>41</v>
      </c>
      <c r="B56" s="17">
        <f t="shared" si="4"/>
        <v>45464</v>
      </c>
      <c r="C56" s="35">
        <f t="shared" si="5"/>
        <v>31</v>
      </c>
      <c r="D56" s="35">
        <f t="shared" si="10"/>
        <v>1246</v>
      </c>
      <c r="E56" s="14">
        <f t="shared" si="6"/>
        <v>353.57</v>
      </c>
      <c r="F56" s="19">
        <f t="shared" si="11"/>
        <v>63.781638136138014</v>
      </c>
      <c r="G56" s="13">
        <f t="shared" si="0"/>
        <v>289.78836186386195</v>
      </c>
      <c r="H56" s="13">
        <f t="shared" si="7"/>
        <v>2536.7945885057356</v>
      </c>
      <c r="I56" s="13">
        <f t="shared" si="1"/>
        <v>2247.0062266418736</v>
      </c>
      <c r="L56" s="57">
        <f t="shared" si="8"/>
        <v>31</v>
      </c>
      <c r="M56" s="57">
        <f t="shared" si="9"/>
        <v>1246</v>
      </c>
      <c r="N56" s="52">
        <f t="shared" si="2"/>
        <v>2.5142610452234093E-2</v>
      </c>
      <c r="O56" s="52">
        <f t="shared" si="3"/>
        <v>0.3685880903725674</v>
      </c>
    </row>
    <row r="57" spans="1:15" s="11" customFormat="1" ht="14.1" customHeight="1" x14ac:dyDescent="0.2">
      <c r="A57" s="15">
        <v>42</v>
      </c>
      <c r="B57" s="17">
        <f t="shared" si="4"/>
        <v>45494</v>
      </c>
      <c r="C57" s="35">
        <f t="shared" si="5"/>
        <v>30</v>
      </c>
      <c r="D57" s="35">
        <f t="shared" si="10"/>
        <v>1276</v>
      </c>
      <c r="E57" s="14">
        <f t="shared" si="6"/>
        <v>353.57</v>
      </c>
      <c r="F57" s="19">
        <f t="shared" si="11"/>
        <v>54.651181466465552</v>
      </c>
      <c r="G57" s="13">
        <f t="shared" si="0"/>
        <v>298.91881853353442</v>
      </c>
      <c r="H57" s="13">
        <f t="shared" si="7"/>
        <v>2247.0062266418736</v>
      </c>
      <c r="I57" s="13">
        <f t="shared" si="1"/>
        <v>1948.0874081083391</v>
      </c>
      <c r="L57" s="57">
        <f t="shared" si="8"/>
        <v>30</v>
      </c>
      <c r="M57" s="57">
        <f t="shared" si="9"/>
        <v>1276</v>
      </c>
      <c r="N57" s="52">
        <f t="shared" si="2"/>
        <v>2.4321775711382276E-2</v>
      </c>
      <c r="O57" s="52">
        <f t="shared" si="3"/>
        <v>0.35983623419172778</v>
      </c>
    </row>
    <row r="58" spans="1:15" s="11" customFormat="1" ht="14.1" customHeight="1" x14ac:dyDescent="0.2">
      <c r="A58" s="15">
        <v>43</v>
      </c>
      <c r="B58" s="17">
        <f t="shared" si="4"/>
        <v>45525</v>
      </c>
      <c r="C58" s="35">
        <f t="shared" si="5"/>
        <v>31</v>
      </c>
      <c r="D58" s="35">
        <f t="shared" si="10"/>
        <v>1307</v>
      </c>
      <c r="E58" s="14">
        <f t="shared" si="6"/>
        <v>353.57</v>
      </c>
      <c r="F58" s="19">
        <f t="shared" si="11"/>
        <v>48.980002828972516</v>
      </c>
      <c r="G58" s="13">
        <f t="shared" si="0"/>
        <v>304.58999717102745</v>
      </c>
      <c r="H58" s="13">
        <f t="shared" si="7"/>
        <v>1948.0874081083391</v>
      </c>
      <c r="I58" s="13">
        <f t="shared" si="1"/>
        <v>1643.4974109373115</v>
      </c>
      <c r="L58" s="57">
        <f t="shared" si="8"/>
        <v>31</v>
      </c>
      <c r="M58" s="57">
        <f t="shared" si="9"/>
        <v>1307</v>
      </c>
      <c r="N58" s="52">
        <f t="shared" si="2"/>
        <v>2.5142610452234093E-2</v>
      </c>
      <c r="O58" s="52">
        <f t="shared" si="3"/>
        <v>0.35101090377365995</v>
      </c>
    </row>
    <row r="59" spans="1:15" s="11" customFormat="1" ht="14.1" customHeight="1" x14ac:dyDescent="0.2">
      <c r="A59" s="15">
        <v>44</v>
      </c>
      <c r="B59" s="17">
        <f t="shared" si="4"/>
        <v>45556</v>
      </c>
      <c r="C59" s="35">
        <f t="shared" si="5"/>
        <v>31</v>
      </c>
      <c r="D59" s="35">
        <f t="shared" si="10"/>
        <v>1338</v>
      </c>
      <c r="E59" s="14">
        <f t="shared" si="6"/>
        <v>353.57</v>
      </c>
      <c r="F59" s="19">
        <f t="shared" si="11"/>
        <v>41.321815182453946</v>
      </c>
      <c r="G59" s="13">
        <f t="shared" si="0"/>
        <v>312.24818481754608</v>
      </c>
      <c r="H59" s="13">
        <f t="shared" si="7"/>
        <v>1643.4974109373115</v>
      </c>
      <c r="I59" s="13">
        <f t="shared" si="1"/>
        <v>1331.2492261197654</v>
      </c>
      <c r="L59" s="57">
        <f t="shared" si="8"/>
        <v>31</v>
      </c>
      <c r="M59" s="57">
        <f t="shared" si="9"/>
        <v>1338</v>
      </c>
      <c r="N59" s="52">
        <f t="shared" si="2"/>
        <v>2.5142610452234093E-2</v>
      </c>
      <c r="O59" s="52">
        <f t="shared" si="3"/>
        <v>0.34240202308907447</v>
      </c>
    </row>
    <row r="60" spans="1:15" s="11" customFormat="1" ht="14.1" customHeight="1" x14ac:dyDescent="0.2">
      <c r="A60" s="15">
        <v>45</v>
      </c>
      <c r="B60" s="17">
        <f t="shared" si="4"/>
        <v>45586</v>
      </c>
      <c r="C60" s="35">
        <f t="shared" si="5"/>
        <v>30</v>
      </c>
      <c r="D60" s="35">
        <f t="shared" si="10"/>
        <v>1368</v>
      </c>
      <c r="E60" s="14">
        <f t="shared" si="6"/>
        <v>353.57</v>
      </c>
      <c r="F60" s="19">
        <f t="shared" si="11"/>
        <v>32.378345093637641</v>
      </c>
      <c r="G60" s="13">
        <f t="shared" si="0"/>
        <v>321.19165490636237</v>
      </c>
      <c r="H60" s="13">
        <f t="shared" si="7"/>
        <v>1331.2492261197654</v>
      </c>
      <c r="I60" s="13">
        <f t="shared" si="1"/>
        <v>1010.057571213403</v>
      </c>
      <c r="L60" s="57">
        <f t="shared" si="8"/>
        <v>30</v>
      </c>
      <c r="M60" s="57">
        <f t="shared" si="9"/>
        <v>1368</v>
      </c>
      <c r="N60" s="52">
        <f t="shared" si="2"/>
        <v>2.4321775711382276E-2</v>
      </c>
      <c r="O60" s="52">
        <f t="shared" si="3"/>
        <v>0.33427193603424016</v>
      </c>
    </row>
    <row r="61" spans="1:15" s="11" customFormat="1" ht="14.1" customHeight="1" x14ac:dyDescent="0.2">
      <c r="A61" s="15">
        <v>46</v>
      </c>
      <c r="B61" s="17">
        <f t="shared" si="4"/>
        <v>45617</v>
      </c>
      <c r="C61" s="35">
        <f t="shared" si="5"/>
        <v>31</v>
      </c>
      <c r="D61" s="35">
        <f t="shared" si="10"/>
        <v>1399</v>
      </c>
      <c r="E61" s="14">
        <f t="shared" si="6"/>
        <v>353.57</v>
      </c>
      <c r="F61" s="19">
        <f t="shared" si="11"/>
        <v>25.395484047349409</v>
      </c>
      <c r="G61" s="13">
        <f t="shared" si="0"/>
        <v>328.17451595265061</v>
      </c>
      <c r="H61" s="13">
        <f t="shared" si="7"/>
        <v>1010.057571213403</v>
      </c>
      <c r="I61" s="13">
        <f t="shared" si="1"/>
        <v>681.88305526075237</v>
      </c>
      <c r="L61" s="57">
        <f t="shared" si="8"/>
        <v>31</v>
      </c>
      <c r="M61" s="57">
        <f t="shared" si="9"/>
        <v>1399</v>
      </c>
      <c r="N61" s="52">
        <f t="shared" si="2"/>
        <v>2.5142610452234093E-2</v>
      </c>
      <c r="O61" s="52">
        <f t="shared" si="3"/>
        <v>0.32607359466482283</v>
      </c>
    </row>
    <row r="62" spans="1:15" s="11" customFormat="1" ht="14.1" customHeight="1" x14ac:dyDescent="0.2">
      <c r="A62" s="15">
        <v>47</v>
      </c>
      <c r="B62" s="17">
        <f t="shared" si="4"/>
        <v>45647</v>
      </c>
      <c r="C62" s="35">
        <f t="shared" si="5"/>
        <v>30</v>
      </c>
      <c r="D62" s="35">
        <f t="shared" si="10"/>
        <v>1429</v>
      </c>
      <c r="E62" s="14">
        <f t="shared" si="6"/>
        <v>353.57</v>
      </c>
      <c r="F62" s="19">
        <f t="shared" si="11"/>
        <v>16.584606731444861</v>
      </c>
      <c r="G62" s="13">
        <f t="shared" si="0"/>
        <v>336.98539326855513</v>
      </c>
      <c r="H62" s="13">
        <f t="shared" si="7"/>
        <v>681.88305526075237</v>
      </c>
      <c r="I62" s="13">
        <f t="shared" si="1"/>
        <v>344.89766199219724</v>
      </c>
      <c r="L62" s="57">
        <f t="shared" si="8"/>
        <v>30</v>
      </c>
      <c r="M62" s="57">
        <f t="shared" si="9"/>
        <v>1429</v>
      </c>
      <c r="N62" s="52">
        <f t="shared" si="2"/>
        <v>2.4321775711382276E-2</v>
      </c>
      <c r="O62" s="52">
        <f t="shared" si="3"/>
        <v>0.31833121426942984</v>
      </c>
    </row>
    <row r="63" spans="1:15" s="11" customFormat="1" ht="14.1" customHeight="1" x14ac:dyDescent="0.2">
      <c r="A63" s="15">
        <v>48</v>
      </c>
      <c r="B63" s="17">
        <f t="shared" si="4"/>
        <v>45678</v>
      </c>
      <c r="C63" s="35">
        <f t="shared" si="5"/>
        <v>31</v>
      </c>
      <c r="D63" s="35">
        <f t="shared" si="10"/>
        <v>1460</v>
      </c>
      <c r="E63" s="14">
        <f t="shared" si="6"/>
        <v>353.57</v>
      </c>
      <c r="F63" s="19">
        <f t="shared" si="11"/>
        <v>8.6716275613565035</v>
      </c>
      <c r="G63" s="13">
        <f t="shared" si="0"/>
        <v>344.89837243864349</v>
      </c>
      <c r="H63" s="13">
        <f t="shared" si="7"/>
        <v>344.89766199219724</v>
      </c>
      <c r="I63" s="33">
        <f t="shared" si="1"/>
        <v>-7.1044644624862485E-4</v>
      </c>
      <c r="L63" s="57">
        <f t="shared" si="8"/>
        <v>31</v>
      </c>
      <c r="M63" s="57">
        <f t="shared" si="9"/>
        <v>1460</v>
      </c>
      <c r="N63" s="52">
        <f t="shared" si="2"/>
        <v>2.5142610452234093E-2</v>
      </c>
      <c r="O63" s="52">
        <f t="shared" si="3"/>
        <v>0.310523834463383</v>
      </c>
    </row>
    <row r="64" spans="1:15" ht="15" customHeight="1" x14ac:dyDescent="0.2">
      <c r="I64" s="16" t="s">
        <v>1</v>
      </c>
      <c r="L64" s="57"/>
    </row>
    <row r="65" spans="12:12" ht="15" customHeight="1" x14ac:dyDescent="0.2">
      <c r="L65" s="57"/>
    </row>
    <row r="66" spans="12:12" ht="15" customHeight="1" x14ac:dyDescent="0.2">
      <c r="L66" s="57"/>
    </row>
    <row r="67" spans="12:12" ht="15" customHeight="1" x14ac:dyDescent="0.2">
      <c r="L67" s="57"/>
    </row>
    <row r="68" spans="12:12" ht="15" customHeight="1" x14ac:dyDescent="0.2">
      <c r="L68" s="57"/>
    </row>
    <row r="69" spans="12:12" ht="15" customHeight="1" x14ac:dyDescent="0.2"/>
    <row r="70" spans="12:12" ht="15" customHeight="1" x14ac:dyDescent="0.2"/>
    <row r="71" spans="12:12" ht="15" customHeight="1" x14ac:dyDescent="0.2"/>
    <row r="72" spans="12:12" ht="15" customHeight="1" x14ac:dyDescent="0.2"/>
    <row r="73" spans="12:12" ht="15" customHeight="1" x14ac:dyDescent="0.2"/>
    <row r="74" spans="12:12" ht="15" customHeight="1" x14ac:dyDescent="0.2"/>
    <row r="75" spans="12:12" ht="15" customHeight="1" x14ac:dyDescent="0.2"/>
    <row r="76" spans="12:12" ht="15" customHeight="1" x14ac:dyDescent="0.2"/>
    <row r="77" spans="12:12" ht="15" customHeight="1" x14ac:dyDescent="0.2"/>
    <row r="78" spans="12:12" ht="15" customHeight="1" x14ac:dyDescent="0.2"/>
    <row r="79" spans="12:12" ht="15" customHeight="1" x14ac:dyDescent="0.2"/>
    <row r="80" spans="12:1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</sheetData>
  <dataConsolidate/>
  <mergeCells count="7">
    <mergeCell ref="A1:I1"/>
    <mergeCell ref="F11:G11"/>
    <mergeCell ref="H11:I12"/>
    <mergeCell ref="A11:E13"/>
    <mergeCell ref="G12:G14"/>
    <mergeCell ref="H13:H14"/>
    <mergeCell ref="I13:I14"/>
  </mergeCells>
  <printOptions horizontalCentered="1"/>
  <pageMargins left="0.19685039370078741" right="0.19685039370078741" top="1.3779527559055118" bottom="0.78740157480314965" header="0.51181102362204722" footer="0.51181102362204722"/>
  <pageSetup paperSize="9" scale="75" fitToWidth="0" fitToHeight="0" orientation="landscape" r:id="rId1"/>
  <headerFooter alignWithMargins="0">
    <oddFooter>&amp;R&amp;"Times New Roman,Normal"&amp;A -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72EB-5920-4646-B4E4-4B864CA05194}">
  <dimension ref="A1:J178"/>
  <sheetViews>
    <sheetView showGridLines="0" zoomScaleNormal="100" workbookViewId="0">
      <selection sqref="A1:G1"/>
    </sheetView>
  </sheetViews>
  <sheetFormatPr defaultColWidth="7.140625" defaultRowHeight="12.75" x14ac:dyDescent="0.2"/>
  <cols>
    <col min="1" max="1" width="6.7109375" style="3" customWidth="1"/>
    <col min="2" max="2" width="15.7109375" style="3" customWidth="1"/>
    <col min="3" max="3" width="16.42578125" style="3" customWidth="1"/>
    <col min="4" max="4" width="30" style="3" customWidth="1"/>
    <col min="5" max="5" width="19.140625" style="3" customWidth="1"/>
    <col min="6" max="6" width="14.42578125" style="3" customWidth="1"/>
    <col min="7" max="7" width="16.42578125" style="3" customWidth="1"/>
    <col min="8" max="9" width="7.140625" style="3"/>
    <col min="10" max="10" width="10.7109375" style="3" customWidth="1"/>
    <col min="11" max="16384" width="7.140625" style="3"/>
  </cols>
  <sheetData>
    <row r="1" spans="1:10" ht="30" customHeight="1" x14ac:dyDescent="0.2">
      <c r="A1" s="133" t="s">
        <v>22</v>
      </c>
      <c r="B1" s="134"/>
      <c r="C1" s="134"/>
      <c r="D1" s="134"/>
      <c r="E1" s="134"/>
      <c r="F1" s="134"/>
      <c r="G1" s="135"/>
    </row>
    <row r="2" spans="1:10" ht="14.1" customHeight="1" x14ac:dyDescent="0.2">
      <c r="A2" s="4"/>
    </row>
    <row r="3" spans="1:10" s="7" customFormat="1" ht="14.1" customHeight="1" x14ac:dyDescent="0.2">
      <c r="A3" s="2" t="s">
        <v>27</v>
      </c>
      <c r="B3" s="5"/>
      <c r="C3" s="5"/>
      <c r="D3" s="5"/>
      <c r="E3" s="5"/>
      <c r="F3" s="6" t="s">
        <v>8</v>
      </c>
      <c r="G3" s="21">
        <v>9920</v>
      </c>
    </row>
    <row r="4" spans="1:10" s="7" customFormat="1" ht="14.1" customHeight="1" x14ac:dyDescent="0.2">
      <c r="A4" s="1" t="s">
        <v>28</v>
      </c>
      <c r="B4" s="5"/>
      <c r="C4" s="5"/>
      <c r="D4" s="5"/>
      <c r="E4" s="5"/>
      <c r="F4" s="6" t="s">
        <v>9</v>
      </c>
      <c r="G4" s="21">
        <v>-1000</v>
      </c>
    </row>
    <row r="5" spans="1:10" s="7" customFormat="1" ht="14.1" customHeight="1" x14ac:dyDescent="0.2">
      <c r="A5" s="8" t="s">
        <v>29</v>
      </c>
      <c r="B5" s="5"/>
      <c r="C5" s="5"/>
      <c r="D5" s="5"/>
      <c r="E5" s="5"/>
      <c r="F5" s="6" t="s">
        <v>15</v>
      </c>
      <c r="G5" s="21">
        <v>0.14000000000000001</v>
      </c>
      <c r="J5" s="25"/>
    </row>
    <row r="6" spans="1:10" s="7" customFormat="1" ht="14.1" customHeight="1" x14ac:dyDescent="0.2">
      <c r="A6" s="2" t="s">
        <v>30</v>
      </c>
      <c r="B6" s="9"/>
      <c r="C6" s="5"/>
      <c r="D6" s="5"/>
      <c r="E6" s="5"/>
      <c r="F6" s="6" t="s">
        <v>16</v>
      </c>
      <c r="G6" s="21">
        <v>37.47</v>
      </c>
      <c r="J6" s="24"/>
    </row>
    <row r="7" spans="1:10" s="7" customFormat="1" ht="14.1" customHeight="1" x14ac:dyDescent="0.2">
      <c r="A7" s="8" t="s">
        <v>38</v>
      </c>
      <c r="B7" s="9"/>
      <c r="C7" s="5"/>
      <c r="D7" s="5"/>
      <c r="E7" s="5"/>
      <c r="F7" s="6" t="s">
        <v>11</v>
      </c>
      <c r="G7" s="30">
        <v>0</v>
      </c>
      <c r="J7" s="24"/>
    </row>
    <row r="8" spans="1:10" s="9" customFormat="1" ht="14.1" customHeight="1" x14ac:dyDescent="0.2">
      <c r="F8" s="6" t="s">
        <v>17</v>
      </c>
      <c r="G8" s="30">
        <v>0</v>
      </c>
    </row>
    <row r="9" spans="1:10" s="9" customFormat="1" ht="14.1" customHeight="1" x14ac:dyDescent="0.2">
      <c r="F9" s="18" t="s">
        <v>10</v>
      </c>
      <c r="G9" s="29">
        <f>SUM(G3:G8)</f>
        <v>8957.6099999999988</v>
      </c>
    </row>
    <row r="10" spans="1:10" s="9" customFormat="1" ht="14.1" customHeight="1" x14ac:dyDescent="0.2">
      <c r="F10" s="18"/>
      <c r="G10" s="28"/>
    </row>
    <row r="11" spans="1:10" s="10" customFormat="1" ht="15" customHeight="1" x14ac:dyDescent="0.2">
      <c r="A11" s="119" t="s">
        <v>20</v>
      </c>
      <c r="B11" s="120"/>
      <c r="C11" s="121"/>
      <c r="D11" s="118" t="s">
        <v>2</v>
      </c>
      <c r="E11" s="118"/>
      <c r="F11" s="118" t="s">
        <v>3</v>
      </c>
      <c r="G11" s="118"/>
      <c r="J11" s="2"/>
    </row>
    <row r="12" spans="1:10" s="10" customFormat="1" ht="15" customHeight="1" x14ac:dyDescent="0.2">
      <c r="A12" s="122"/>
      <c r="B12" s="123"/>
      <c r="C12" s="124"/>
      <c r="D12" s="37" t="s">
        <v>4</v>
      </c>
      <c r="E12" s="128" t="s">
        <v>5</v>
      </c>
      <c r="F12" s="118"/>
      <c r="G12" s="118"/>
      <c r="I12" s="26"/>
      <c r="J12" s="1"/>
    </row>
    <row r="13" spans="1:10" s="10" customFormat="1" ht="15" customHeight="1" x14ac:dyDescent="0.2">
      <c r="A13" s="125"/>
      <c r="B13" s="126"/>
      <c r="C13" s="127"/>
      <c r="D13" s="38">
        <v>1.55E-2</v>
      </c>
      <c r="E13" s="129"/>
      <c r="F13" s="131" t="s">
        <v>6</v>
      </c>
      <c r="G13" s="131" t="s">
        <v>19</v>
      </c>
      <c r="J13" s="8"/>
    </row>
    <row r="14" spans="1:10" s="10" customFormat="1" ht="15" customHeight="1" x14ac:dyDescent="0.2">
      <c r="A14" s="40" t="s">
        <v>0</v>
      </c>
      <c r="B14" s="36" t="s">
        <v>21</v>
      </c>
      <c r="C14" s="41" t="s">
        <v>7</v>
      </c>
      <c r="D14" s="39" t="s">
        <v>18</v>
      </c>
      <c r="E14" s="130"/>
      <c r="F14" s="132"/>
      <c r="G14" s="132"/>
      <c r="J14" s="2"/>
    </row>
    <row r="15" spans="1:10" s="11" customFormat="1" ht="14.1" customHeight="1" x14ac:dyDescent="0.2">
      <c r="A15" s="20">
        <v>0</v>
      </c>
      <c r="B15" s="23">
        <f>VLOOKUP(A15,'APÊNDICE I - Cap. Diária'!A:I,2)</f>
        <v>44218</v>
      </c>
      <c r="C15" s="27" t="s">
        <v>14</v>
      </c>
      <c r="D15" s="27" t="s">
        <v>14</v>
      </c>
      <c r="E15" s="27" t="s">
        <v>14</v>
      </c>
      <c r="F15" s="27" t="s">
        <v>14</v>
      </c>
      <c r="G15" s="22">
        <f>G9</f>
        <v>8957.6099999999988</v>
      </c>
    </row>
    <row r="16" spans="1:10" s="11" customFormat="1" ht="14.1" customHeight="1" x14ac:dyDescent="0.2">
      <c r="A16" s="15">
        <v>1</v>
      </c>
      <c r="B16" s="17">
        <f>VLOOKUP(A16,'APÊNDICE I - Cap. Diária'!A:I,2)</f>
        <v>44248</v>
      </c>
      <c r="C16" s="12">
        <v>265.94654714955107</v>
      </c>
      <c r="D16" s="19">
        <f>$D$13*F16</f>
        <v>138.84295499999999</v>
      </c>
      <c r="E16" s="13">
        <f>C16-D16</f>
        <v>127.10359214955108</v>
      </c>
      <c r="F16" s="13">
        <f>G15</f>
        <v>8957.6099999999988</v>
      </c>
      <c r="G16" s="13">
        <f>G15-E16</f>
        <v>8830.5064078504474</v>
      </c>
    </row>
    <row r="17" spans="1:7" s="11" customFormat="1" ht="14.1" customHeight="1" x14ac:dyDescent="0.2">
      <c r="A17" s="15">
        <v>2</v>
      </c>
      <c r="B17" s="17">
        <f>VLOOKUP(A17,'APÊNDICE I - Cap. Diária'!A:I,2)</f>
        <v>44276</v>
      </c>
      <c r="C17" s="14">
        <f>C16</f>
        <v>265.94654714955107</v>
      </c>
      <c r="D17" s="19">
        <f>$D$13*F17</f>
        <v>136.87284932168194</v>
      </c>
      <c r="E17" s="13">
        <f t="shared" ref="E17:E63" si="0">C17-D17</f>
        <v>129.07369782786913</v>
      </c>
      <c r="F17" s="13">
        <f>G16</f>
        <v>8830.5064078504474</v>
      </c>
      <c r="G17" s="13">
        <f>G16-E17</f>
        <v>8701.4327100225782</v>
      </c>
    </row>
    <row r="18" spans="1:7" s="11" customFormat="1" ht="14.1" customHeight="1" x14ac:dyDescent="0.2">
      <c r="A18" s="15">
        <v>3</v>
      </c>
      <c r="B18" s="17">
        <f>VLOOKUP(A18,'APÊNDICE I - Cap. Diária'!A:I,2)</f>
        <v>44307</v>
      </c>
      <c r="C18" s="14">
        <f t="shared" ref="C18:C63" si="1">C17</f>
        <v>265.94654714955107</v>
      </c>
      <c r="D18" s="19">
        <f t="shared" ref="D18:D63" si="2">$D$13*F18</f>
        <v>134.87220700534996</v>
      </c>
      <c r="E18" s="13">
        <f t="shared" si="0"/>
        <v>131.0743401442011</v>
      </c>
      <c r="F18" s="13">
        <f t="shared" ref="F18:F63" si="3">G17</f>
        <v>8701.4327100225782</v>
      </c>
      <c r="G18" s="13">
        <f t="shared" ref="G18:G63" si="4">G17-E18</f>
        <v>8570.3583698783768</v>
      </c>
    </row>
    <row r="19" spans="1:7" s="11" customFormat="1" ht="14.1" customHeight="1" x14ac:dyDescent="0.2">
      <c r="A19" s="15">
        <v>4</v>
      </c>
      <c r="B19" s="17">
        <f>VLOOKUP(A19,'APÊNDICE I - Cap. Diária'!A:I,2)</f>
        <v>44337</v>
      </c>
      <c r="C19" s="14">
        <f t="shared" si="1"/>
        <v>265.94654714955107</v>
      </c>
      <c r="D19" s="19">
        <f t="shared" si="2"/>
        <v>132.84055473311483</v>
      </c>
      <c r="E19" s="13">
        <f t="shared" si="0"/>
        <v>133.10599241643624</v>
      </c>
      <c r="F19" s="13">
        <f t="shared" si="3"/>
        <v>8570.3583698783768</v>
      </c>
      <c r="G19" s="13">
        <f t="shared" si="4"/>
        <v>8437.2523774619403</v>
      </c>
    </row>
    <row r="20" spans="1:7" s="11" customFormat="1" ht="14.1" customHeight="1" x14ac:dyDescent="0.2">
      <c r="A20" s="15">
        <v>5</v>
      </c>
      <c r="B20" s="17">
        <f>VLOOKUP(A20,'APÊNDICE I - Cap. Diária'!A:I,2)</f>
        <v>44368</v>
      </c>
      <c r="C20" s="14">
        <f t="shared" si="1"/>
        <v>265.94654714955107</v>
      </c>
      <c r="D20" s="19">
        <f t="shared" si="2"/>
        <v>130.77741185066009</v>
      </c>
      <c r="E20" s="13">
        <f t="shared" si="0"/>
        <v>135.16913529889098</v>
      </c>
      <c r="F20" s="13">
        <f t="shared" si="3"/>
        <v>8437.2523774619403</v>
      </c>
      <c r="G20" s="13">
        <f t="shared" si="4"/>
        <v>8302.0832421630494</v>
      </c>
    </row>
    <row r="21" spans="1:7" s="11" customFormat="1" ht="14.1" customHeight="1" x14ac:dyDescent="0.2">
      <c r="A21" s="15">
        <v>6</v>
      </c>
      <c r="B21" s="17">
        <f>VLOOKUP(A21,'APÊNDICE I - Cap. Diária'!A:I,2)</f>
        <v>44398</v>
      </c>
      <c r="C21" s="14">
        <f t="shared" si="1"/>
        <v>265.94654714955107</v>
      </c>
      <c r="D21" s="19">
        <f t="shared" si="2"/>
        <v>128.68229025352727</v>
      </c>
      <c r="E21" s="13">
        <f t="shared" si="0"/>
        <v>137.2642568960238</v>
      </c>
      <c r="F21" s="13">
        <f t="shared" si="3"/>
        <v>8302.0832421630494</v>
      </c>
      <c r="G21" s="13">
        <f t="shared" si="4"/>
        <v>8164.8189852670257</v>
      </c>
    </row>
    <row r="22" spans="1:7" s="11" customFormat="1" ht="14.1" customHeight="1" x14ac:dyDescent="0.2">
      <c r="A22" s="15">
        <v>7</v>
      </c>
      <c r="B22" s="17">
        <f>VLOOKUP(A22,'APÊNDICE I - Cap. Diária'!A:I,2)</f>
        <v>44429</v>
      </c>
      <c r="C22" s="14">
        <f t="shared" si="1"/>
        <v>265.94654714955107</v>
      </c>
      <c r="D22" s="19">
        <f t="shared" si="2"/>
        <v>126.55469427163889</v>
      </c>
      <c r="E22" s="13">
        <f t="shared" si="0"/>
        <v>139.39185287791219</v>
      </c>
      <c r="F22" s="13">
        <f t="shared" si="3"/>
        <v>8164.8189852670257</v>
      </c>
      <c r="G22" s="13">
        <f t="shared" si="4"/>
        <v>8025.4271323891135</v>
      </c>
    </row>
    <row r="23" spans="1:7" s="11" customFormat="1" ht="14.1" customHeight="1" x14ac:dyDescent="0.2">
      <c r="A23" s="15">
        <v>8</v>
      </c>
      <c r="B23" s="17">
        <f>VLOOKUP(A23,'APÊNDICE I - Cap. Diária'!A:I,2)</f>
        <v>44460</v>
      </c>
      <c r="C23" s="14">
        <f t="shared" si="1"/>
        <v>265.94654714955107</v>
      </c>
      <c r="D23" s="19">
        <f t="shared" si="2"/>
        <v>124.39412055203125</v>
      </c>
      <c r="E23" s="13">
        <f t="shared" si="0"/>
        <v>141.5524265975198</v>
      </c>
      <c r="F23" s="13">
        <f t="shared" si="3"/>
        <v>8025.4271323891135</v>
      </c>
      <c r="G23" s="13">
        <f t="shared" si="4"/>
        <v>7883.8747057915934</v>
      </c>
    </row>
    <row r="24" spans="1:7" s="11" customFormat="1" ht="14.1" customHeight="1" x14ac:dyDescent="0.2">
      <c r="A24" s="15">
        <v>9</v>
      </c>
      <c r="B24" s="17">
        <f>VLOOKUP(A24,'APÊNDICE I - Cap. Diária'!A:I,2)</f>
        <v>44490</v>
      </c>
      <c r="C24" s="14">
        <f t="shared" si="1"/>
        <v>265.94654714955107</v>
      </c>
      <c r="D24" s="19">
        <f t="shared" si="2"/>
        <v>122.20005793976969</v>
      </c>
      <c r="E24" s="13">
        <f t="shared" si="0"/>
        <v>143.74648920978137</v>
      </c>
      <c r="F24" s="13">
        <f t="shared" si="3"/>
        <v>7883.8747057915934</v>
      </c>
      <c r="G24" s="13">
        <f t="shared" si="4"/>
        <v>7740.128216581812</v>
      </c>
    </row>
    <row r="25" spans="1:7" s="11" customFormat="1" ht="14.1" customHeight="1" x14ac:dyDescent="0.2">
      <c r="A25" s="15">
        <v>10</v>
      </c>
      <c r="B25" s="17">
        <f>VLOOKUP(A25,'APÊNDICE I - Cap. Diária'!A:I,2)</f>
        <v>44521</v>
      </c>
      <c r="C25" s="14">
        <f t="shared" si="1"/>
        <v>265.94654714955107</v>
      </c>
      <c r="D25" s="19">
        <f t="shared" si="2"/>
        <v>119.97198735701808</v>
      </c>
      <c r="E25" s="13">
        <f t="shared" si="0"/>
        <v>145.974559792533</v>
      </c>
      <c r="F25" s="13">
        <f t="shared" si="3"/>
        <v>7740.128216581812</v>
      </c>
      <c r="G25" s="13">
        <f t="shared" si="4"/>
        <v>7594.153656789279</v>
      </c>
    </row>
    <row r="26" spans="1:7" s="11" customFormat="1" ht="14.1" customHeight="1" x14ac:dyDescent="0.2">
      <c r="A26" s="15">
        <v>11</v>
      </c>
      <c r="B26" s="17">
        <f>VLOOKUP(A26,'APÊNDICE I - Cap. Diária'!A:I,2)</f>
        <v>44551</v>
      </c>
      <c r="C26" s="14">
        <f t="shared" si="1"/>
        <v>265.94654714955107</v>
      </c>
      <c r="D26" s="19">
        <f t="shared" si="2"/>
        <v>117.70938168023382</v>
      </c>
      <c r="E26" s="13">
        <f t="shared" si="0"/>
        <v>148.23716546931723</v>
      </c>
      <c r="F26" s="13">
        <f t="shared" si="3"/>
        <v>7594.153656789279</v>
      </c>
      <c r="G26" s="13">
        <f t="shared" si="4"/>
        <v>7445.916491319962</v>
      </c>
    </row>
    <row r="27" spans="1:7" s="11" customFormat="1" ht="14.1" customHeight="1" x14ac:dyDescent="0.2">
      <c r="A27" s="15">
        <v>12</v>
      </c>
      <c r="B27" s="17">
        <f>VLOOKUP(A27,'APÊNDICE I - Cap. Diária'!A:I,2)</f>
        <v>44582</v>
      </c>
      <c r="C27" s="14">
        <f t="shared" si="1"/>
        <v>265.94654714955107</v>
      </c>
      <c r="D27" s="19">
        <f t="shared" si="2"/>
        <v>115.41170561545941</v>
      </c>
      <c r="E27" s="13">
        <f t="shared" si="0"/>
        <v>150.53484153409164</v>
      </c>
      <c r="F27" s="13">
        <f t="shared" si="3"/>
        <v>7445.916491319962</v>
      </c>
      <c r="G27" s="13">
        <f t="shared" si="4"/>
        <v>7295.3816497858706</v>
      </c>
    </row>
    <row r="28" spans="1:7" s="11" customFormat="1" ht="14.1" customHeight="1" x14ac:dyDescent="0.2">
      <c r="A28" s="15">
        <v>13</v>
      </c>
      <c r="B28" s="17">
        <f>VLOOKUP(A28,'APÊNDICE I - Cap. Diária'!A:I,2)</f>
        <v>44613</v>
      </c>
      <c r="C28" s="14">
        <f t="shared" si="1"/>
        <v>265.94654714955107</v>
      </c>
      <c r="D28" s="19">
        <f t="shared" si="2"/>
        <v>113.07841557168099</v>
      </c>
      <c r="E28" s="13">
        <f t="shared" si="0"/>
        <v>152.86813157787009</v>
      </c>
      <c r="F28" s="13">
        <f t="shared" si="3"/>
        <v>7295.3816497858706</v>
      </c>
      <c r="G28" s="13">
        <f t="shared" si="4"/>
        <v>7142.5135182080003</v>
      </c>
    </row>
    <row r="29" spans="1:7" s="11" customFormat="1" ht="14.1" customHeight="1" x14ac:dyDescent="0.2">
      <c r="A29" s="15">
        <v>14</v>
      </c>
      <c r="B29" s="17">
        <f>VLOOKUP(A29,'APÊNDICE I - Cap. Diária'!A:I,2)</f>
        <v>44641</v>
      </c>
      <c r="C29" s="14">
        <f t="shared" si="1"/>
        <v>265.94654714955107</v>
      </c>
      <c r="D29" s="19">
        <f t="shared" si="2"/>
        <v>110.708959532224</v>
      </c>
      <c r="E29" s="13">
        <f t="shared" si="0"/>
        <v>155.23758761732705</v>
      </c>
      <c r="F29" s="13">
        <f t="shared" si="3"/>
        <v>7142.5135182080003</v>
      </c>
      <c r="G29" s="13">
        <f t="shared" si="4"/>
        <v>6987.2759305906729</v>
      </c>
    </row>
    <row r="30" spans="1:7" s="11" customFormat="1" ht="14.1" customHeight="1" x14ac:dyDescent="0.2">
      <c r="A30" s="15">
        <v>15</v>
      </c>
      <c r="B30" s="17">
        <f>VLOOKUP(A30,'APÊNDICE I - Cap. Diária'!A:I,2)</f>
        <v>44672</v>
      </c>
      <c r="C30" s="14">
        <f t="shared" si="1"/>
        <v>265.94654714955107</v>
      </c>
      <c r="D30" s="19">
        <f t="shared" si="2"/>
        <v>108.30277692415542</v>
      </c>
      <c r="E30" s="13">
        <f t="shared" si="0"/>
        <v>157.64377022539566</v>
      </c>
      <c r="F30" s="13">
        <f t="shared" si="3"/>
        <v>6987.2759305906729</v>
      </c>
      <c r="G30" s="13">
        <f t="shared" si="4"/>
        <v>6829.6321603652777</v>
      </c>
    </row>
    <row r="31" spans="1:7" s="11" customFormat="1" ht="14.1" customHeight="1" x14ac:dyDescent="0.2">
      <c r="A31" s="15">
        <v>16</v>
      </c>
      <c r="B31" s="17">
        <f>VLOOKUP(A31,'APÊNDICE I - Cap. Diária'!A:I,2)</f>
        <v>44702</v>
      </c>
      <c r="C31" s="14">
        <f t="shared" si="1"/>
        <v>265.94654714955107</v>
      </c>
      <c r="D31" s="19">
        <f t="shared" si="2"/>
        <v>105.85929848566181</v>
      </c>
      <c r="E31" s="13">
        <f t="shared" si="0"/>
        <v>160.08724866388926</v>
      </c>
      <c r="F31" s="13">
        <f t="shared" si="3"/>
        <v>6829.6321603652777</v>
      </c>
      <c r="G31" s="13">
        <f t="shared" si="4"/>
        <v>6669.5449117013886</v>
      </c>
    </row>
    <row r="32" spans="1:7" s="11" customFormat="1" ht="14.1" customHeight="1" x14ac:dyDescent="0.2">
      <c r="A32" s="15">
        <v>17</v>
      </c>
      <c r="B32" s="17">
        <f>VLOOKUP(A32,'APÊNDICE I - Cap. Diária'!A:I,2)</f>
        <v>44733</v>
      </c>
      <c r="C32" s="14">
        <f t="shared" si="1"/>
        <v>265.94654714955107</v>
      </c>
      <c r="D32" s="19">
        <f t="shared" si="2"/>
        <v>103.37794613137152</v>
      </c>
      <c r="E32" s="13">
        <f t="shared" si="0"/>
        <v>162.56860101817955</v>
      </c>
      <c r="F32" s="13">
        <f t="shared" si="3"/>
        <v>6669.5449117013886</v>
      </c>
      <c r="G32" s="13">
        <f t="shared" si="4"/>
        <v>6506.9763106832088</v>
      </c>
    </row>
    <row r="33" spans="1:7" s="11" customFormat="1" ht="14.1" customHeight="1" x14ac:dyDescent="0.2">
      <c r="A33" s="15">
        <v>18</v>
      </c>
      <c r="B33" s="17">
        <f>VLOOKUP(A33,'APÊNDICE I - Cap. Diária'!A:I,2)</f>
        <v>44763</v>
      </c>
      <c r="C33" s="14">
        <f t="shared" si="1"/>
        <v>265.94654714955107</v>
      </c>
      <c r="D33" s="19">
        <f t="shared" si="2"/>
        <v>100.85813281558974</v>
      </c>
      <c r="E33" s="13">
        <f t="shared" si="0"/>
        <v>165.08841433396134</v>
      </c>
      <c r="F33" s="13">
        <f t="shared" si="3"/>
        <v>6506.9763106832088</v>
      </c>
      <c r="G33" s="13">
        <f t="shared" si="4"/>
        <v>6341.8878963492471</v>
      </c>
    </row>
    <row r="34" spans="1:7" s="11" customFormat="1" ht="14.1" customHeight="1" x14ac:dyDescent="0.2">
      <c r="A34" s="15">
        <v>19</v>
      </c>
      <c r="B34" s="17">
        <f>VLOOKUP(A34,'APÊNDICE I - Cap. Diária'!A:I,2)</f>
        <v>44794</v>
      </c>
      <c r="C34" s="14">
        <f t="shared" si="1"/>
        <v>265.94654714955107</v>
      </c>
      <c r="D34" s="19">
        <f t="shared" si="2"/>
        <v>98.299262393413329</v>
      </c>
      <c r="E34" s="13">
        <f t="shared" si="0"/>
        <v>167.64728475613774</v>
      </c>
      <c r="F34" s="13">
        <f t="shared" si="3"/>
        <v>6341.8878963492471</v>
      </c>
      <c r="G34" s="13">
        <f t="shared" si="4"/>
        <v>6174.240611593109</v>
      </c>
    </row>
    <row r="35" spans="1:7" s="11" customFormat="1" ht="14.1" customHeight="1" x14ac:dyDescent="0.2">
      <c r="A35" s="15">
        <v>20</v>
      </c>
      <c r="B35" s="17">
        <f>VLOOKUP(A35,'APÊNDICE I - Cap. Diária'!A:I,2)</f>
        <v>44825</v>
      </c>
      <c r="C35" s="14">
        <f t="shared" si="1"/>
        <v>265.94654714955107</v>
      </c>
      <c r="D35" s="19">
        <f t="shared" si="2"/>
        <v>95.700729479693194</v>
      </c>
      <c r="E35" s="13">
        <f t="shared" si="0"/>
        <v>170.24581766985787</v>
      </c>
      <c r="F35" s="13">
        <f t="shared" si="3"/>
        <v>6174.240611593109</v>
      </c>
      <c r="G35" s="13">
        <f t="shared" si="4"/>
        <v>6003.9947939232507</v>
      </c>
    </row>
    <row r="36" spans="1:7" s="11" customFormat="1" ht="14.1" customHeight="1" x14ac:dyDescent="0.2">
      <c r="A36" s="15">
        <v>21</v>
      </c>
      <c r="B36" s="17">
        <f>VLOOKUP(A36,'APÊNDICE I - Cap. Diária'!A:I,2)</f>
        <v>44855</v>
      </c>
      <c r="C36" s="14">
        <f t="shared" si="1"/>
        <v>265.94654714955107</v>
      </c>
      <c r="D36" s="19">
        <f t="shared" si="2"/>
        <v>93.061919305810378</v>
      </c>
      <c r="E36" s="13">
        <f t="shared" si="0"/>
        <v>172.8846278437407</v>
      </c>
      <c r="F36" s="13">
        <f t="shared" si="3"/>
        <v>6003.9947939232507</v>
      </c>
      <c r="G36" s="13">
        <f t="shared" si="4"/>
        <v>5831.1101660795102</v>
      </c>
    </row>
    <row r="37" spans="1:7" s="11" customFormat="1" ht="14.1" customHeight="1" x14ac:dyDescent="0.2">
      <c r="A37" s="15">
        <v>22</v>
      </c>
      <c r="B37" s="17">
        <f>VLOOKUP(A37,'APÊNDICE I - Cap. Diária'!A:I,2)</f>
        <v>44886</v>
      </c>
      <c r="C37" s="14">
        <f t="shared" si="1"/>
        <v>265.94654714955107</v>
      </c>
      <c r="D37" s="19">
        <f t="shared" si="2"/>
        <v>90.38220757423241</v>
      </c>
      <c r="E37" s="13">
        <f t="shared" si="0"/>
        <v>175.56433957531866</v>
      </c>
      <c r="F37" s="13">
        <f t="shared" si="3"/>
        <v>5831.1101660795102</v>
      </c>
      <c r="G37" s="13">
        <f t="shared" si="4"/>
        <v>5655.5458265041916</v>
      </c>
    </row>
    <row r="38" spans="1:7" s="11" customFormat="1" ht="14.1" customHeight="1" x14ac:dyDescent="0.2">
      <c r="A38" s="15">
        <v>23</v>
      </c>
      <c r="B38" s="17">
        <f>VLOOKUP(A38,'APÊNDICE I - Cap. Diária'!A:I,2)</f>
        <v>44916</v>
      </c>
      <c r="C38" s="14">
        <f t="shared" si="1"/>
        <v>265.94654714955107</v>
      </c>
      <c r="D38" s="19">
        <f t="shared" si="2"/>
        <v>87.660960310814971</v>
      </c>
      <c r="E38" s="13">
        <f t="shared" si="0"/>
        <v>178.28558683873609</v>
      </c>
      <c r="F38" s="13">
        <f t="shared" si="3"/>
        <v>5655.5458265041916</v>
      </c>
      <c r="G38" s="13">
        <f t="shared" si="4"/>
        <v>5477.2602396654556</v>
      </c>
    </row>
    <row r="39" spans="1:7" s="11" customFormat="1" ht="14.1" customHeight="1" x14ac:dyDescent="0.2">
      <c r="A39" s="15">
        <v>24</v>
      </c>
      <c r="B39" s="17">
        <f>VLOOKUP(A39,'APÊNDICE I - Cap. Diária'!A:I,2)</f>
        <v>44947</v>
      </c>
      <c r="C39" s="14">
        <f t="shared" si="1"/>
        <v>265.94654714955107</v>
      </c>
      <c r="D39" s="19">
        <f t="shared" si="2"/>
        <v>84.897533714814557</v>
      </c>
      <c r="E39" s="13">
        <f t="shared" si="0"/>
        <v>181.04901343473651</v>
      </c>
      <c r="F39" s="13">
        <f t="shared" si="3"/>
        <v>5477.2602396654556</v>
      </c>
      <c r="G39" s="13">
        <f t="shared" si="4"/>
        <v>5296.2112262307191</v>
      </c>
    </row>
    <row r="40" spans="1:7" s="11" customFormat="1" ht="14.1" customHeight="1" x14ac:dyDescent="0.2">
      <c r="A40" s="15">
        <v>25</v>
      </c>
      <c r="B40" s="17">
        <f>VLOOKUP(A40,'APÊNDICE I - Cap. Diária'!A:I,2)</f>
        <v>44978</v>
      </c>
      <c r="C40" s="14">
        <f t="shared" si="1"/>
        <v>265.94654714955107</v>
      </c>
      <c r="D40" s="19">
        <f t="shared" si="2"/>
        <v>82.091274006576143</v>
      </c>
      <c r="E40" s="13">
        <f t="shared" si="0"/>
        <v>183.85527314297491</v>
      </c>
      <c r="F40" s="13">
        <f t="shared" si="3"/>
        <v>5296.2112262307191</v>
      </c>
      <c r="G40" s="13">
        <f t="shared" si="4"/>
        <v>5112.3559530877446</v>
      </c>
    </row>
    <row r="41" spans="1:7" s="11" customFormat="1" ht="14.1" customHeight="1" x14ac:dyDescent="0.2">
      <c r="A41" s="15">
        <v>26</v>
      </c>
      <c r="B41" s="17">
        <f>VLOOKUP(A41,'APÊNDICE I - Cap. Diária'!A:I,2)</f>
        <v>45006</v>
      </c>
      <c r="C41" s="14">
        <f t="shared" si="1"/>
        <v>265.94654714955107</v>
      </c>
      <c r="D41" s="19">
        <f t="shared" si="2"/>
        <v>79.241517272860037</v>
      </c>
      <c r="E41" s="13">
        <f t="shared" si="0"/>
        <v>186.70502987669101</v>
      </c>
      <c r="F41" s="13">
        <f t="shared" si="3"/>
        <v>5112.3559530877446</v>
      </c>
      <c r="G41" s="13">
        <f t="shared" si="4"/>
        <v>4925.6509232110539</v>
      </c>
    </row>
    <row r="42" spans="1:7" s="11" customFormat="1" ht="14.1" customHeight="1" x14ac:dyDescent="0.2">
      <c r="A42" s="15">
        <v>27</v>
      </c>
      <c r="B42" s="17">
        <f>VLOOKUP(A42,'APÊNDICE I - Cap. Diária'!A:I,2)</f>
        <v>45037</v>
      </c>
      <c r="C42" s="14">
        <f t="shared" si="1"/>
        <v>265.94654714955107</v>
      </c>
      <c r="D42" s="19">
        <f t="shared" si="2"/>
        <v>76.347589309771337</v>
      </c>
      <c r="E42" s="13">
        <f t="shared" si="0"/>
        <v>189.59895783977973</v>
      </c>
      <c r="F42" s="13">
        <f t="shared" si="3"/>
        <v>4925.6509232110539</v>
      </c>
      <c r="G42" s="13">
        <f t="shared" si="4"/>
        <v>4736.0519653712745</v>
      </c>
    </row>
    <row r="43" spans="1:7" s="11" customFormat="1" ht="14.1" customHeight="1" x14ac:dyDescent="0.2">
      <c r="A43" s="15">
        <v>28</v>
      </c>
      <c r="B43" s="17">
        <f>VLOOKUP(A43,'APÊNDICE I - Cap. Diária'!A:I,2)</f>
        <v>45067</v>
      </c>
      <c r="C43" s="14">
        <f t="shared" si="1"/>
        <v>265.94654714955107</v>
      </c>
      <c r="D43" s="19">
        <f t="shared" si="2"/>
        <v>73.408805463254751</v>
      </c>
      <c r="E43" s="13">
        <f t="shared" si="0"/>
        <v>192.53774168629633</v>
      </c>
      <c r="F43" s="13">
        <f t="shared" si="3"/>
        <v>4736.0519653712745</v>
      </c>
      <c r="G43" s="13">
        <f t="shared" si="4"/>
        <v>4543.5142236849779</v>
      </c>
    </row>
    <row r="44" spans="1:7" s="11" customFormat="1" ht="14.1" customHeight="1" x14ac:dyDescent="0.2">
      <c r="A44" s="15">
        <v>29</v>
      </c>
      <c r="B44" s="17">
        <f>VLOOKUP(A44,'APÊNDICE I - Cap. Diária'!A:I,2)</f>
        <v>45098</v>
      </c>
      <c r="C44" s="14">
        <f t="shared" si="1"/>
        <v>265.94654714955107</v>
      </c>
      <c r="D44" s="19">
        <f t="shared" si="2"/>
        <v>70.42447046711716</v>
      </c>
      <c r="E44" s="13">
        <f t="shared" si="0"/>
        <v>195.52207668243392</v>
      </c>
      <c r="F44" s="13">
        <f t="shared" si="3"/>
        <v>4543.5142236849779</v>
      </c>
      <c r="G44" s="13">
        <f t="shared" si="4"/>
        <v>4347.9921470025438</v>
      </c>
    </row>
    <row r="45" spans="1:7" s="11" customFormat="1" ht="14.1" customHeight="1" x14ac:dyDescent="0.2">
      <c r="A45" s="15">
        <v>30</v>
      </c>
      <c r="B45" s="17">
        <f>VLOOKUP(A45,'APÊNDICE I - Cap. Diária'!A:I,2)</f>
        <v>45128</v>
      </c>
      <c r="C45" s="14">
        <f t="shared" si="1"/>
        <v>265.94654714955107</v>
      </c>
      <c r="D45" s="19">
        <f t="shared" si="2"/>
        <v>67.393878278539432</v>
      </c>
      <c r="E45" s="13">
        <f t="shared" si="0"/>
        <v>198.55266887101163</v>
      </c>
      <c r="F45" s="13">
        <f t="shared" si="3"/>
        <v>4347.9921470025438</v>
      </c>
      <c r="G45" s="13">
        <f t="shared" si="4"/>
        <v>4149.4394781315323</v>
      </c>
    </row>
    <row r="46" spans="1:7" s="11" customFormat="1" ht="14.1" customHeight="1" x14ac:dyDescent="0.2">
      <c r="A46" s="15">
        <v>31</v>
      </c>
      <c r="B46" s="17">
        <f>VLOOKUP(A46,'APÊNDICE I - Cap. Diária'!A:I,2)</f>
        <v>45159</v>
      </c>
      <c r="C46" s="14">
        <f t="shared" si="1"/>
        <v>265.94654714955107</v>
      </c>
      <c r="D46" s="19">
        <f t="shared" si="2"/>
        <v>64.316311911038753</v>
      </c>
      <c r="E46" s="13">
        <f t="shared" si="0"/>
        <v>201.63023523851231</v>
      </c>
      <c r="F46" s="13">
        <f t="shared" si="3"/>
        <v>4149.4394781315323</v>
      </c>
      <c r="G46" s="13">
        <f t="shared" si="4"/>
        <v>3947.8092428930199</v>
      </c>
    </row>
    <row r="47" spans="1:7" s="11" customFormat="1" ht="14.1" customHeight="1" x14ac:dyDescent="0.2">
      <c r="A47" s="15">
        <v>32</v>
      </c>
      <c r="B47" s="17">
        <f>VLOOKUP(A47,'APÊNDICE I - Cap. Diária'!A:I,2)</f>
        <v>45190</v>
      </c>
      <c r="C47" s="14">
        <f t="shared" si="1"/>
        <v>265.94654714955107</v>
      </c>
      <c r="D47" s="19">
        <f t="shared" si="2"/>
        <v>61.191043264841809</v>
      </c>
      <c r="E47" s="13">
        <f t="shared" si="0"/>
        <v>204.75550388470924</v>
      </c>
      <c r="F47" s="13">
        <f t="shared" si="3"/>
        <v>3947.8092428930199</v>
      </c>
      <c r="G47" s="13">
        <f t="shared" si="4"/>
        <v>3743.0537390083109</v>
      </c>
    </row>
    <row r="48" spans="1:7" s="11" customFormat="1" ht="14.1" customHeight="1" x14ac:dyDescent="0.2">
      <c r="A48" s="15">
        <v>33</v>
      </c>
      <c r="B48" s="17">
        <f>VLOOKUP(A48,'APÊNDICE I - Cap. Diária'!A:I,2)</f>
        <v>45220</v>
      </c>
      <c r="C48" s="14">
        <f t="shared" si="1"/>
        <v>265.94654714955107</v>
      </c>
      <c r="D48" s="19">
        <f t="shared" si="2"/>
        <v>58.01733295462882</v>
      </c>
      <c r="E48" s="13">
        <f t="shared" si="0"/>
        <v>207.92921419492225</v>
      </c>
      <c r="F48" s="13">
        <f t="shared" si="3"/>
        <v>3743.0537390083109</v>
      </c>
      <c r="G48" s="13">
        <f t="shared" si="4"/>
        <v>3535.1245248133887</v>
      </c>
    </row>
    <row r="49" spans="1:7" s="11" customFormat="1" ht="14.1" customHeight="1" x14ac:dyDescent="0.2">
      <c r="A49" s="15">
        <v>34</v>
      </c>
      <c r="B49" s="17">
        <f>VLOOKUP(A49,'APÊNDICE I - Cap. Diária'!A:I,2)</f>
        <v>45251</v>
      </c>
      <c r="C49" s="14">
        <f t="shared" si="1"/>
        <v>265.94654714955107</v>
      </c>
      <c r="D49" s="19">
        <f t="shared" si="2"/>
        <v>54.794430134607524</v>
      </c>
      <c r="E49" s="13">
        <f t="shared" si="0"/>
        <v>211.15211701494354</v>
      </c>
      <c r="F49" s="13">
        <f t="shared" si="3"/>
        <v>3535.1245248133887</v>
      </c>
      <c r="G49" s="13">
        <f t="shared" si="4"/>
        <v>3323.9724077984451</v>
      </c>
    </row>
    <row r="50" spans="1:7" s="11" customFormat="1" ht="14.1" customHeight="1" x14ac:dyDescent="0.2">
      <c r="A50" s="15">
        <v>35</v>
      </c>
      <c r="B50" s="17">
        <f>VLOOKUP(A50,'APÊNDICE I - Cap. Diária'!A:I,2)</f>
        <v>45281</v>
      </c>
      <c r="C50" s="14">
        <f t="shared" si="1"/>
        <v>265.94654714955107</v>
      </c>
      <c r="D50" s="19">
        <f t="shared" si="2"/>
        <v>51.521572320875897</v>
      </c>
      <c r="E50" s="13">
        <f t="shared" si="0"/>
        <v>214.42497482867518</v>
      </c>
      <c r="F50" s="13">
        <f t="shared" si="3"/>
        <v>3323.9724077984451</v>
      </c>
      <c r="G50" s="13">
        <f t="shared" si="4"/>
        <v>3109.5474329697699</v>
      </c>
    </row>
    <row r="51" spans="1:7" s="11" customFormat="1" ht="14.1" customHeight="1" x14ac:dyDescent="0.2">
      <c r="A51" s="15">
        <v>36</v>
      </c>
      <c r="B51" s="17">
        <f>VLOOKUP(A51,'APÊNDICE I - Cap. Diária'!A:I,2)</f>
        <v>45312</v>
      </c>
      <c r="C51" s="14">
        <f t="shared" si="1"/>
        <v>265.94654714955107</v>
      </c>
      <c r="D51" s="19">
        <f t="shared" si="2"/>
        <v>48.197985211031437</v>
      </c>
      <c r="E51" s="13">
        <f t="shared" si="0"/>
        <v>217.74856193851963</v>
      </c>
      <c r="F51" s="13">
        <f t="shared" si="3"/>
        <v>3109.5474329697699</v>
      </c>
      <c r="G51" s="13">
        <f t="shared" si="4"/>
        <v>2891.7988710312502</v>
      </c>
    </row>
    <row r="52" spans="1:7" s="11" customFormat="1" ht="14.1" customHeight="1" x14ac:dyDescent="0.2">
      <c r="A52" s="15">
        <v>37</v>
      </c>
      <c r="B52" s="17">
        <f>VLOOKUP(A52,'APÊNDICE I - Cap. Diária'!A:I,2)</f>
        <v>45343</v>
      </c>
      <c r="C52" s="14">
        <f t="shared" si="1"/>
        <v>265.94654714955107</v>
      </c>
      <c r="D52" s="19">
        <f t="shared" si="2"/>
        <v>44.822882500984377</v>
      </c>
      <c r="E52" s="13">
        <f t="shared" si="0"/>
        <v>221.12366464856669</v>
      </c>
      <c r="F52" s="13">
        <f t="shared" si="3"/>
        <v>2891.7988710312502</v>
      </c>
      <c r="G52" s="13">
        <f t="shared" si="4"/>
        <v>2670.6752063826834</v>
      </c>
    </row>
    <row r="53" spans="1:7" s="11" customFormat="1" ht="14.1" customHeight="1" x14ac:dyDescent="0.2">
      <c r="A53" s="15">
        <v>38</v>
      </c>
      <c r="B53" s="17">
        <f>VLOOKUP(A53,'APÊNDICE I - Cap. Diária'!A:I,2)</f>
        <v>45372</v>
      </c>
      <c r="C53" s="14">
        <f t="shared" si="1"/>
        <v>265.94654714955107</v>
      </c>
      <c r="D53" s="19">
        <f t="shared" si="2"/>
        <v>41.395465698931595</v>
      </c>
      <c r="E53" s="13">
        <f t="shared" si="0"/>
        <v>224.55108145061948</v>
      </c>
      <c r="F53" s="13">
        <f t="shared" si="3"/>
        <v>2670.6752063826834</v>
      </c>
      <c r="G53" s="13">
        <f t="shared" si="4"/>
        <v>2446.1241249320638</v>
      </c>
    </row>
    <row r="54" spans="1:7" s="11" customFormat="1" ht="14.1" customHeight="1" x14ac:dyDescent="0.2">
      <c r="A54" s="15">
        <v>39</v>
      </c>
      <c r="B54" s="17">
        <f>VLOOKUP(A54,'APÊNDICE I - Cap. Diária'!A:I,2)</f>
        <v>45403</v>
      </c>
      <c r="C54" s="14">
        <f t="shared" si="1"/>
        <v>265.94654714955107</v>
      </c>
      <c r="D54" s="19">
        <f t="shared" si="2"/>
        <v>37.914923936446989</v>
      </c>
      <c r="E54" s="13">
        <f t="shared" si="0"/>
        <v>228.03162321310407</v>
      </c>
      <c r="F54" s="13">
        <f t="shared" si="3"/>
        <v>2446.1241249320638</v>
      </c>
      <c r="G54" s="13">
        <f t="shared" si="4"/>
        <v>2218.0925017189597</v>
      </c>
    </row>
    <row r="55" spans="1:7" s="11" customFormat="1" ht="14.1" customHeight="1" x14ac:dyDescent="0.2">
      <c r="A55" s="15">
        <v>40</v>
      </c>
      <c r="B55" s="17">
        <f>VLOOKUP(A55,'APÊNDICE I - Cap. Diária'!A:I,2)</f>
        <v>45433</v>
      </c>
      <c r="C55" s="14">
        <f t="shared" si="1"/>
        <v>265.94654714955107</v>
      </c>
      <c r="D55" s="19">
        <f t="shared" si="2"/>
        <v>34.380433776643876</v>
      </c>
      <c r="E55" s="13">
        <f t="shared" si="0"/>
        <v>231.56611337290718</v>
      </c>
      <c r="F55" s="13">
        <f t="shared" si="3"/>
        <v>2218.0925017189597</v>
      </c>
      <c r="G55" s="13">
        <f t="shared" si="4"/>
        <v>1986.5263883460525</v>
      </c>
    </row>
    <row r="56" spans="1:7" s="11" customFormat="1" ht="14.1" customHeight="1" x14ac:dyDescent="0.2">
      <c r="A56" s="15">
        <v>41</v>
      </c>
      <c r="B56" s="17">
        <f>VLOOKUP(A56,'APÊNDICE I - Cap. Diária'!A:I,2)</f>
        <v>45464</v>
      </c>
      <c r="C56" s="14">
        <f t="shared" si="1"/>
        <v>265.94654714955107</v>
      </c>
      <c r="D56" s="19">
        <f t="shared" si="2"/>
        <v>30.791159019363814</v>
      </c>
      <c r="E56" s="13">
        <f t="shared" si="0"/>
        <v>235.15538813018725</v>
      </c>
      <c r="F56" s="13">
        <f t="shared" si="3"/>
        <v>1986.5263883460525</v>
      </c>
      <c r="G56" s="13">
        <f t="shared" si="4"/>
        <v>1751.3710002158653</v>
      </c>
    </row>
    <row r="57" spans="1:7" s="11" customFormat="1" ht="14.1" customHeight="1" x14ac:dyDescent="0.2">
      <c r="A57" s="15">
        <v>42</v>
      </c>
      <c r="B57" s="17">
        <f>VLOOKUP(A57,'APÊNDICE I - Cap. Diária'!A:I,2)</f>
        <v>45494</v>
      </c>
      <c r="C57" s="14">
        <f t="shared" si="1"/>
        <v>265.94654714955107</v>
      </c>
      <c r="D57" s="19">
        <f t="shared" si="2"/>
        <v>27.146250503345911</v>
      </c>
      <c r="E57" s="13">
        <f t="shared" si="0"/>
        <v>238.80029664620514</v>
      </c>
      <c r="F57" s="13">
        <f t="shared" si="3"/>
        <v>1751.3710002158653</v>
      </c>
      <c r="G57" s="13">
        <f t="shared" si="4"/>
        <v>1512.5707035696601</v>
      </c>
    </row>
    <row r="58" spans="1:7" s="11" customFormat="1" ht="14.1" customHeight="1" x14ac:dyDescent="0.2">
      <c r="A58" s="15">
        <v>43</v>
      </c>
      <c r="B58" s="17">
        <f>VLOOKUP(A58,'APÊNDICE I - Cap. Diária'!A:I,2)</f>
        <v>45525</v>
      </c>
      <c r="C58" s="14">
        <f t="shared" si="1"/>
        <v>265.94654714955107</v>
      </c>
      <c r="D58" s="19">
        <f t="shared" si="2"/>
        <v>23.444845905329732</v>
      </c>
      <c r="E58" s="13">
        <f t="shared" si="0"/>
        <v>242.50170124422132</v>
      </c>
      <c r="F58" s="13">
        <f t="shared" si="3"/>
        <v>1512.5707035696601</v>
      </c>
      <c r="G58" s="13">
        <f t="shared" si="4"/>
        <v>1270.0690023254388</v>
      </c>
    </row>
    <row r="59" spans="1:7" s="11" customFormat="1" ht="14.1" customHeight="1" x14ac:dyDescent="0.2">
      <c r="A59" s="15">
        <v>44</v>
      </c>
      <c r="B59" s="17">
        <f>VLOOKUP(A59,'APÊNDICE I - Cap. Diária'!A:I,2)</f>
        <v>45556</v>
      </c>
      <c r="C59" s="14">
        <f t="shared" si="1"/>
        <v>265.94654714955107</v>
      </c>
      <c r="D59" s="19">
        <f t="shared" si="2"/>
        <v>19.6860695360443</v>
      </c>
      <c r="E59" s="13">
        <f t="shared" si="0"/>
        <v>246.26047761350677</v>
      </c>
      <c r="F59" s="13">
        <f t="shared" si="3"/>
        <v>1270.0690023254388</v>
      </c>
      <c r="G59" s="13">
        <f t="shared" si="4"/>
        <v>1023.808524711932</v>
      </c>
    </row>
    <row r="60" spans="1:7" s="11" customFormat="1" ht="14.1" customHeight="1" x14ac:dyDescent="0.2">
      <c r="A60" s="15">
        <v>45</v>
      </c>
      <c r="B60" s="17">
        <f>VLOOKUP(A60,'APÊNDICE I - Cap. Diária'!A:I,2)</f>
        <v>45586</v>
      </c>
      <c r="C60" s="14">
        <f t="shared" si="1"/>
        <v>265.94654714955107</v>
      </c>
      <c r="D60" s="19">
        <f t="shared" si="2"/>
        <v>15.869032133034946</v>
      </c>
      <c r="E60" s="13">
        <f t="shared" si="0"/>
        <v>250.07751501651612</v>
      </c>
      <c r="F60" s="13">
        <f t="shared" si="3"/>
        <v>1023.808524711932</v>
      </c>
      <c r="G60" s="13">
        <f t="shared" si="4"/>
        <v>773.73100969541588</v>
      </c>
    </row>
    <row r="61" spans="1:7" s="11" customFormat="1" ht="14.1" customHeight="1" x14ac:dyDescent="0.2">
      <c r="A61" s="15">
        <v>46</v>
      </c>
      <c r="B61" s="17">
        <f>VLOOKUP(A61,'APÊNDICE I - Cap. Diária'!A:I,2)</f>
        <v>45617</v>
      </c>
      <c r="C61" s="14">
        <f t="shared" si="1"/>
        <v>265.94654714955107</v>
      </c>
      <c r="D61" s="19">
        <f t="shared" si="2"/>
        <v>11.992830650278947</v>
      </c>
      <c r="E61" s="13">
        <f t="shared" si="0"/>
        <v>253.9537164992721</v>
      </c>
      <c r="F61" s="13">
        <f t="shared" si="3"/>
        <v>773.73100969541588</v>
      </c>
      <c r="G61" s="13">
        <f t="shared" si="4"/>
        <v>519.77729319614377</v>
      </c>
    </row>
    <row r="62" spans="1:7" s="11" customFormat="1" ht="14.1" customHeight="1" x14ac:dyDescent="0.2">
      <c r="A62" s="15">
        <v>47</v>
      </c>
      <c r="B62" s="17">
        <f>VLOOKUP(A62,'APÊNDICE I - Cap. Diária'!A:I,2)</f>
        <v>45647</v>
      </c>
      <c r="C62" s="14">
        <f t="shared" si="1"/>
        <v>265.94654714955107</v>
      </c>
      <c r="D62" s="19">
        <f t="shared" si="2"/>
        <v>8.0565480445402287</v>
      </c>
      <c r="E62" s="13">
        <f t="shared" si="0"/>
        <v>257.88999910501082</v>
      </c>
      <c r="F62" s="13">
        <f t="shared" si="3"/>
        <v>519.77729319614377</v>
      </c>
      <c r="G62" s="13">
        <f t="shared" si="4"/>
        <v>261.88729409113296</v>
      </c>
    </row>
    <row r="63" spans="1:7" s="11" customFormat="1" ht="14.1" customHeight="1" x14ac:dyDescent="0.2">
      <c r="A63" s="15">
        <v>48</v>
      </c>
      <c r="B63" s="17">
        <f>VLOOKUP(A63,'APÊNDICE I - Cap. Diária'!A:I,2)</f>
        <v>45678</v>
      </c>
      <c r="C63" s="14">
        <f t="shared" si="1"/>
        <v>265.94654714955107</v>
      </c>
      <c r="D63" s="19">
        <f t="shared" si="2"/>
        <v>4.059253058412561</v>
      </c>
      <c r="E63" s="13">
        <f t="shared" si="0"/>
        <v>261.88729409113853</v>
      </c>
      <c r="F63" s="13">
        <f t="shared" si="3"/>
        <v>261.88729409113296</v>
      </c>
      <c r="G63" s="33">
        <f t="shared" si="4"/>
        <v>-5.5706550483591855E-12</v>
      </c>
    </row>
    <row r="64" spans="1:7" ht="15" customHeight="1" x14ac:dyDescent="0.2">
      <c r="G64" s="16" t="s">
        <v>1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</sheetData>
  <dataConsolidate/>
  <mergeCells count="7">
    <mergeCell ref="A1:G1"/>
    <mergeCell ref="D11:E11"/>
    <mergeCell ref="F11:G12"/>
    <mergeCell ref="E12:E14"/>
    <mergeCell ref="F13:F14"/>
    <mergeCell ref="G13:G14"/>
    <mergeCell ref="A11:C13"/>
  </mergeCells>
  <printOptions horizontalCentered="1"/>
  <pageMargins left="0.19685039370078741" right="0.19685039370078741" top="1.3779527559055118" bottom="0.78740157480314965" header="0.51181102362204722" footer="0.51181102362204722"/>
  <pageSetup paperSize="9" scale="75" fitToWidth="0" fitToHeight="0" orientation="landscape" r:id="rId1"/>
  <headerFooter alignWithMargins="0">
    <oddFooter>&amp;R&amp;"Times New Roman,Normal"&amp;A -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2317-DBE7-409C-9FC9-8F7CCDCA0DDF}">
  <dimension ref="A1:U178"/>
  <sheetViews>
    <sheetView showGridLines="0" zoomScaleNormal="100" workbookViewId="0">
      <selection activeCell="A8" sqref="A8"/>
    </sheetView>
  </sheetViews>
  <sheetFormatPr defaultColWidth="7.140625" defaultRowHeight="12.75" x14ac:dyDescent="0.2"/>
  <cols>
    <col min="1" max="1" width="8.5703125" style="3" customWidth="1"/>
    <col min="2" max="2" width="15.7109375" style="3" customWidth="1"/>
    <col min="3" max="3" width="12.7109375" style="3" customWidth="1"/>
    <col min="4" max="4" width="15.7109375" style="3" customWidth="1"/>
    <col min="5" max="5" width="30" style="3" customWidth="1"/>
    <col min="6" max="6" width="19.140625" style="3" customWidth="1"/>
    <col min="7" max="7" width="14.42578125" style="3" customWidth="1"/>
    <col min="8" max="8" width="16.42578125" style="3" customWidth="1"/>
    <col min="9" max="9" width="7.140625" style="3"/>
    <col min="10" max="10" width="11.7109375" style="3" customWidth="1"/>
    <col min="11" max="11" width="9" style="44" bestFit="1" customWidth="1"/>
    <col min="12" max="12" width="10.7109375" style="44" bestFit="1" customWidth="1"/>
    <col min="13" max="13" width="8.7109375" style="44" bestFit="1" customWidth="1"/>
    <col min="14" max="14" width="10.7109375" style="44" bestFit="1" customWidth="1"/>
    <col min="15" max="15" width="13.85546875" style="3" bestFit="1" customWidth="1"/>
    <col min="16" max="16" width="9.140625" style="3" bestFit="1" customWidth="1"/>
    <col min="17" max="19" width="7.140625" style="3"/>
    <col min="20" max="20" width="13.85546875" style="3" bestFit="1" customWidth="1"/>
    <col min="21" max="21" width="9.140625" style="3" bestFit="1" customWidth="1"/>
    <col min="22" max="22" width="13.85546875" style="3" bestFit="1" customWidth="1"/>
    <col min="23" max="23" width="9.140625" style="3" bestFit="1" customWidth="1"/>
    <col min="24" max="16384" width="7.140625" style="3"/>
  </cols>
  <sheetData>
    <row r="1" spans="1:14" ht="30" customHeight="1" x14ac:dyDescent="0.2">
      <c r="A1" s="115" t="s">
        <v>13</v>
      </c>
      <c r="B1" s="116"/>
      <c r="C1" s="116"/>
      <c r="D1" s="116"/>
      <c r="E1" s="116"/>
      <c r="F1" s="116"/>
      <c r="G1" s="116"/>
      <c r="H1" s="117"/>
    </row>
    <row r="2" spans="1:14" ht="14.1" customHeight="1" x14ac:dyDescent="0.2">
      <c r="A2" s="4"/>
    </row>
    <row r="3" spans="1:14" s="7" customFormat="1" ht="14.1" customHeight="1" x14ac:dyDescent="0.2">
      <c r="A3" s="2" t="s">
        <v>27</v>
      </c>
      <c r="B3" s="5"/>
      <c r="C3" s="5"/>
      <c r="D3" s="5"/>
      <c r="E3" s="5"/>
      <c r="F3" s="5"/>
      <c r="G3" s="6" t="s">
        <v>43</v>
      </c>
      <c r="H3" s="21">
        <v>12678.645</v>
      </c>
      <c r="K3" s="45"/>
      <c r="L3" s="45"/>
      <c r="M3" s="45"/>
      <c r="N3" s="45"/>
    </row>
    <row r="4" spans="1:14" s="7" customFormat="1" ht="14.1" customHeight="1" x14ac:dyDescent="0.2">
      <c r="A4" s="1" t="s">
        <v>28</v>
      </c>
      <c r="B4" s="5"/>
      <c r="C4" s="5"/>
      <c r="D4" s="5"/>
      <c r="E4" s="5"/>
      <c r="F4" s="5"/>
      <c r="G4" s="6"/>
      <c r="H4" s="21"/>
      <c r="K4" s="45"/>
      <c r="L4" s="45"/>
      <c r="M4" s="45"/>
      <c r="N4" s="45"/>
    </row>
    <row r="5" spans="1:14" s="7" customFormat="1" ht="14.1" customHeight="1" x14ac:dyDescent="0.2">
      <c r="A5" s="8" t="s">
        <v>29</v>
      </c>
      <c r="B5" s="5"/>
      <c r="C5" s="5"/>
      <c r="D5" s="5"/>
      <c r="E5" s="5"/>
      <c r="F5" s="5"/>
      <c r="G5" s="6" t="s">
        <v>41</v>
      </c>
      <c r="H5" s="21">
        <f>J13-H3</f>
        <v>209.90819431400996</v>
      </c>
      <c r="K5" s="46"/>
      <c r="L5" s="45"/>
      <c r="M5" s="45"/>
      <c r="N5" s="45"/>
    </row>
    <row r="6" spans="1:14" s="7" customFormat="1" ht="14.1" customHeight="1" x14ac:dyDescent="0.2">
      <c r="A6" s="2" t="s">
        <v>30</v>
      </c>
      <c r="B6" s="9"/>
      <c r="C6" s="9"/>
      <c r="D6" s="5"/>
      <c r="E6" s="5"/>
      <c r="F6" s="5"/>
      <c r="K6" s="47"/>
      <c r="L6" s="45"/>
      <c r="M6" s="45"/>
      <c r="N6" s="45"/>
    </row>
    <row r="7" spans="1:14" s="9" customFormat="1" ht="14.1" customHeight="1" x14ac:dyDescent="0.2">
      <c r="A7" s="8" t="s">
        <v>62</v>
      </c>
      <c r="G7" s="6"/>
      <c r="H7" s="21"/>
      <c r="K7" s="48"/>
      <c r="L7" s="48"/>
      <c r="M7" s="48"/>
      <c r="N7" s="48"/>
    </row>
    <row r="8" spans="1:14" s="9" customFormat="1" ht="14.1" customHeight="1" x14ac:dyDescent="0.2">
      <c r="A8" s="113" t="s">
        <v>39</v>
      </c>
      <c r="B8" s="114">
        <f>DATEDIF(B15,B16,"D")-30</f>
        <v>25</v>
      </c>
      <c r="G8" s="6"/>
      <c r="H8" s="21"/>
      <c r="K8" s="48"/>
      <c r="L8" s="48"/>
      <c r="M8" s="48"/>
      <c r="N8" s="48"/>
    </row>
    <row r="9" spans="1:14" s="9" customFormat="1" ht="14.1" customHeight="1" x14ac:dyDescent="0.2">
      <c r="A9" s="2" t="s">
        <v>40</v>
      </c>
      <c r="B9" s="60">
        <v>48</v>
      </c>
      <c r="G9" s="18"/>
      <c r="H9" s="28"/>
      <c r="J9" s="144" t="s">
        <v>60</v>
      </c>
      <c r="K9" s="50"/>
      <c r="L9" s="48"/>
      <c r="M9" s="48"/>
      <c r="N9" s="48"/>
    </row>
    <row r="10" spans="1:14" s="9" customFormat="1" ht="14.1" customHeight="1" x14ac:dyDescent="0.2">
      <c r="A10" s="2"/>
      <c r="B10" s="60"/>
      <c r="G10" s="18"/>
      <c r="H10" s="28"/>
      <c r="J10" s="42"/>
      <c r="K10" s="48"/>
      <c r="L10" s="48"/>
      <c r="M10" s="48"/>
      <c r="N10" s="48"/>
    </row>
    <row r="11" spans="1:14" s="10" customFormat="1" ht="15" customHeight="1" x14ac:dyDescent="0.2">
      <c r="A11" s="119" t="s">
        <v>12</v>
      </c>
      <c r="B11" s="120"/>
      <c r="C11" s="120"/>
      <c r="D11" s="121"/>
      <c r="E11" s="118" t="s">
        <v>2</v>
      </c>
      <c r="F11" s="118"/>
      <c r="G11" s="118" t="s">
        <v>3</v>
      </c>
      <c r="H11" s="118"/>
      <c r="J11" s="61" t="s">
        <v>37</v>
      </c>
      <c r="K11" s="64">
        <f>PMT(E13,B9,-J13)</f>
        <v>419.33591945754802</v>
      </c>
      <c r="L11" s="49"/>
      <c r="M11" s="49"/>
      <c r="N11" s="49"/>
    </row>
    <row r="12" spans="1:14" s="10" customFormat="1" ht="15" customHeight="1" x14ac:dyDescent="0.2">
      <c r="A12" s="122"/>
      <c r="B12" s="123"/>
      <c r="C12" s="123"/>
      <c r="D12" s="124"/>
      <c r="E12" s="37" t="s">
        <v>4</v>
      </c>
      <c r="F12" s="128" t="s">
        <v>5</v>
      </c>
      <c r="G12" s="118"/>
      <c r="H12" s="118"/>
      <c r="J12" s="63">
        <f>((1+E13)^(1/30))-1</f>
        <v>6.5703519560211809E-4</v>
      </c>
      <c r="K12" s="62" t="s">
        <v>42</v>
      </c>
      <c r="L12" s="49"/>
      <c r="M12" s="49"/>
      <c r="N12" s="49"/>
    </row>
    <row r="13" spans="1:14" s="10" customFormat="1" ht="15" customHeight="1" x14ac:dyDescent="0.2">
      <c r="A13" s="125"/>
      <c r="B13" s="126"/>
      <c r="C13" s="126"/>
      <c r="D13" s="127"/>
      <c r="E13" s="38">
        <v>1.9900000000000001E-2</v>
      </c>
      <c r="F13" s="129"/>
      <c r="G13" s="131" t="s">
        <v>6</v>
      </c>
      <c r="H13" s="131" t="s">
        <v>19</v>
      </c>
      <c r="J13" s="10">
        <f>FV(J12,B8,,-H3)</f>
        <v>12888.55319431401</v>
      </c>
      <c r="K13" s="51"/>
      <c r="L13" s="49"/>
      <c r="M13" s="49"/>
      <c r="N13" s="49"/>
    </row>
    <row r="14" spans="1:14" s="10" customFormat="1" ht="15" customHeight="1" x14ac:dyDescent="0.25">
      <c r="A14" s="40" t="s">
        <v>0</v>
      </c>
      <c r="B14" s="36" t="s">
        <v>21</v>
      </c>
      <c r="C14" s="36" t="s">
        <v>25</v>
      </c>
      <c r="D14" s="41" t="s">
        <v>7</v>
      </c>
      <c r="E14" s="39" t="s">
        <v>18</v>
      </c>
      <c r="F14" s="130"/>
      <c r="G14" s="132"/>
      <c r="H14" s="132"/>
      <c r="J14" s="34"/>
      <c r="K14" s="53"/>
      <c r="L14" s="53"/>
      <c r="M14" s="53"/>
      <c r="N14" s="53"/>
    </row>
    <row r="15" spans="1:14" s="11" customFormat="1" ht="14.1" customHeight="1" x14ac:dyDescent="0.25">
      <c r="A15" s="20">
        <v>0</v>
      </c>
      <c r="B15" s="23">
        <v>43356</v>
      </c>
      <c r="C15" s="27" t="s">
        <v>14</v>
      </c>
      <c r="D15" s="27" t="s">
        <v>14</v>
      </c>
      <c r="E15" s="27" t="s">
        <v>14</v>
      </c>
      <c r="F15" s="27" t="s">
        <v>14</v>
      </c>
      <c r="G15" s="27" t="s">
        <v>14</v>
      </c>
      <c r="H15" s="22">
        <f>H3</f>
        <v>12678.645</v>
      </c>
      <c r="K15" s="54"/>
      <c r="L15" s="54"/>
      <c r="M15" s="55"/>
      <c r="N15" s="56"/>
    </row>
    <row r="16" spans="1:14" s="11" customFormat="1" ht="14.1" customHeight="1" x14ac:dyDescent="0.2">
      <c r="A16" s="15">
        <v>1</v>
      </c>
      <c r="B16" s="17">
        <v>43411</v>
      </c>
      <c r="C16" s="35">
        <f>B16-B15</f>
        <v>55</v>
      </c>
      <c r="D16" s="31">
        <f t="shared" ref="D16:D63" si="0">IF(A16="","",PMT($E$13,$B$9,-$J$13))</f>
        <v>419.33591945754802</v>
      </c>
      <c r="E16" s="19">
        <f t="shared" ref="E16:E63" si="1">IF(A16="","",IPMT($E$13,A16,$B$9,-$H$3))</f>
        <v>252.30503550000003</v>
      </c>
      <c r="F16" s="13">
        <f t="shared" ref="F16:F63" si="2">IF(A16="","",PPMT($E$13,A16,$B$9,-$H$3))</f>
        <v>160.20140943567762</v>
      </c>
      <c r="G16" s="13">
        <f>H15</f>
        <v>12678.645</v>
      </c>
      <c r="H16" s="13">
        <f>H15-F16</f>
        <v>12518.443590564322</v>
      </c>
      <c r="K16" s="57"/>
      <c r="L16" s="57"/>
      <c r="M16" s="52"/>
      <c r="N16" s="52"/>
    </row>
    <row r="17" spans="1:21" s="11" customFormat="1" ht="14.1" customHeight="1" x14ac:dyDescent="0.2">
      <c r="A17" s="15">
        <v>2</v>
      </c>
      <c r="B17" s="17">
        <f>EDATE(B16,1)</f>
        <v>43441</v>
      </c>
      <c r="C17" s="35">
        <f>B17-B16</f>
        <v>30</v>
      </c>
      <c r="D17" s="31">
        <f t="shared" si="0"/>
        <v>419.33591945754802</v>
      </c>
      <c r="E17" s="19">
        <f t="shared" si="1"/>
        <v>249.11702745222999</v>
      </c>
      <c r="F17" s="13">
        <f t="shared" si="2"/>
        <v>163.3894174834476</v>
      </c>
      <c r="G17" s="13">
        <f>H16</f>
        <v>12518.443590564322</v>
      </c>
      <c r="H17" s="13">
        <f t="shared" ref="H17:H63" si="3">H16-F17</f>
        <v>12355.054173080875</v>
      </c>
      <c r="K17" s="57"/>
      <c r="L17" s="57"/>
      <c r="M17" s="52"/>
      <c r="N17" s="52"/>
    </row>
    <row r="18" spans="1:21" s="11" customFormat="1" ht="14.1" customHeight="1" x14ac:dyDescent="0.2">
      <c r="A18" s="15">
        <v>3</v>
      </c>
      <c r="B18" s="17">
        <f t="shared" ref="B18:B63" si="4">EDATE(B17,1)</f>
        <v>43472</v>
      </c>
      <c r="C18" s="35">
        <f t="shared" ref="C18:C63" si="5">B18-B17</f>
        <v>31</v>
      </c>
      <c r="D18" s="31">
        <f t="shared" si="0"/>
        <v>419.33591945754802</v>
      </c>
      <c r="E18" s="19">
        <f t="shared" si="1"/>
        <v>245.86557804430942</v>
      </c>
      <c r="F18" s="13">
        <f t="shared" si="2"/>
        <v>166.64086689136818</v>
      </c>
      <c r="G18" s="13">
        <f t="shared" ref="G18:G63" si="6">H17</f>
        <v>12355.054173080875</v>
      </c>
      <c r="H18" s="13">
        <f t="shared" si="3"/>
        <v>12188.413306189506</v>
      </c>
      <c r="K18" s="57"/>
      <c r="L18" s="57"/>
      <c r="M18" s="52"/>
      <c r="N18" s="52"/>
    </row>
    <row r="19" spans="1:21" s="11" customFormat="1" ht="14.1" customHeight="1" x14ac:dyDescent="0.2">
      <c r="A19" s="15">
        <v>4</v>
      </c>
      <c r="B19" s="17">
        <f t="shared" si="4"/>
        <v>43503</v>
      </c>
      <c r="C19" s="35">
        <f t="shared" si="5"/>
        <v>31</v>
      </c>
      <c r="D19" s="31">
        <f t="shared" si="0"/>
        <v>419.33591945754802</v>
      </c>
      <c r="E19" s="19">
        <f t="shared" si="1"/>
        <v>242.54942479317114</v>
      </c>
      <c r="F19" s="13">
        <f t="shared" si="2"/>
        <v>169.95702014250645</v>
      </c>
      <c r="G19" s="13">
        <f t="shared" si="6"/>
        <v>12188.413306189506</v>
      </c>
      <c r="H19" s="13">
        <f t="shared" si="3"/>
        <v>12018.456286047</v>
      </c>
      <c r="K19" s="57"/>
      <c r="L19" s="57"/>
      <c r="M19" s="52"/>
      <c r="N19" s="52"/>
    </row>
    <row r="20" spans="1:21" s="11" customFormat="1" ht="14.1" customHeight="1" x14ac:dyDescent="0.2">
      <c r="A20" s="15">
        <v>5</v>
      </c>
      <c r="B20" s="17">
        <f t="shared" si="4"/>
        <v>43531</v>
      </c>
      <c r="C20" s="35">
        <f t="shared" si="5"/>
        <v>28</v>
      </c>
      <c r="D20" s="31">
        <f t="shared" si="0"/>
        <v>419.33591945754802</v>
      </c>
      <c r="E20" s="19">
        <f t="shared" si="1"/>
        <v>239.16728009233526</v>
      </c>
      <c r="F20" s="13">
        <f t="shared" si="2"/>
        <v>173.3391648433423</v>
      </c>
      <c r="G20" s="13">
        <f t="shared" si="6"/>
        <v>12018.456286047</v>
      </c>
      <c r="H20" s="13">
        <f t="shared" si="3"/>
        <v>11845.117121203657</v>
      </c>
      <c r="K20" s="57"/>
      <c r="L20" s="57"/>
      <c r="M20" s="52"/>
      <c r="N20" s="52"/>
    </row>
    <row r="21" spans="1:21" s="11" customFormat="1" ht="14.1" customHeight="1" x14ac:dyDescent="0.2">
      <c r="A21" s="15">
        <v>6</v>
      </c>
      <c r="B21" s="17">
        <f t="shared" si="4"/>
        <v>43562</v>
      </c>
      <c r="C21" s="35">
        <f t="shared" si="5"/>
        <v>31</v>
      </c>
      <c r="D21" s="31">
        <f t="shared" si="0"/>
        <v>419.33591945754802</v>
      </c>
      <c r="E21" s="19">
        <f t="shared" si="1"/>
        <v>235.71783071195279</v>
      </c>
      <c r="F21" s="13">
        <f t="shared" si="2"/>
        <v>176.78861422372481</v>
      </c>
      <c r="G21" s="13">
        <f t="shared" si="6"/>
        <v>11845.117121203657</v>
      </c>
      <c r="H21" s="13">
        <f t="shared" si="3"/>
        <v>11668.328506979933</v>
      </c>
      <c r="K21" s="57"/>
      <c r="L21" s="57"/>
      <c r="M21" s="52"/>
      <c r="N21" s="52"/>
    </row>
    <row r="22" spans="1:21" s="11" customFormat="1" ht="14.1" customHeight="1" x14ac:dyDescent="0.2">
      <c r="A22" s="15">
        <v>7</v>
      </c>
      <c r="B22" s="17">
        <f t="shared" si="4"/>
        <v>43592</v>
      </c>
      <c r="C22" s="35">
        <f t="shared" si="5"/>
        <v>30</v>
      </c>
      <c r="D22" s="31">
        <f t="shared" si="0"/>
        <v>419.33591945754802</v>
      </c>
      <c r="E22" s="19">
        <f t="shared" si="1"/>
        <v>232.19973728890065</v>
      </c>
      <c r="F22" s="13">
        <f t="shared" si="2"/>
        <v>180.30670764677694</v>
      </c>
      <c r="G22" s="13">
        <f t="shared" si="6"/>
        <v>11668.328506979933</v>
      </c>
      <c r="H22" s="13">
        <f t="shared" si="3"/>
        <v>11488.021799333155</v>
      </c>
      <c r="K22" s="57"/>
      <c r="L22" s="57"/>
      <c r="M22" s="52"/>
      <c r="N22" s="52"/>
    </row>
    <row r="23" spans="1:21" s="11" customFormat="1" ht="14.1" customHeight="1" x14ac:dyDescent="0.2">
      <c r="A23" s="15">
        <v>8</v>
      </c>
      <c r="B23" s="17">
        <f t="shared" si="4"/>
        <v>43623</v>
      </c>
      <c r="C23" s="35">
        <f t="shared" si="5"/>
        <v>31</v>
      </c>
      <c r="D23" s="31">
        <f t="shared" si="0"/>
        <v>419.33591945754802</v>
      </c>
      <c r="E23" s="19">
        <f t="shared" si="1"/>
        <v>228.61163380672977</v>
      </c>
      <c r="F23" s="13">
        <f t="shared" si="2"/>
        <v>183.89481112894782</v>
      </c>
      <c r="G23" s="13">
        <f t="shared" si="6"/>
        <v>11488.021799333155</v>
      </c>
      <c r="H23" s="13">
        <f t="shared" si="3"/>
        <v>11304.126988204207</v>
      </c>
      <c r="K23" s="57"/>
      <c r="L23" s="57"/>
      <c r="M23" s="52"/>
      <c r="N23" s="52"/>
    </row>
    <row r="24" spans="1:21" s="11" customFormat="1" ht="14.1" customHeight="1" x14ac:dyDescent="0.2">
      <c r="A24" s="15">
        <v>9</v>
      </c>
      <c r="B24" s="17">
        <f t="shared" si="4"/>
        <v>43653</v>
      </c>
      <c r="C24" s="35">
        <f t="shared" si="5"/>
        <v>30</v>
      </c>
      <c r="D24" s="31">
        <f t="shared" si="0"/>
        <v>419.33591945754802</v>
      </c>
      <c r="E24" s="19">
        <f t="shared" si="1"/>
        <v>224.95212706526374</v>
      </c>
      <c r="F24" s="13">
        <f t="shared" si="2"/>
        <v>187.55431787041385</v>
      </c>
      <c r="G24" s="13">
        <f t="shared" si="6"/>
        <v>11304.126988204207</v>
      </c>
      <c r="H24" s="13">
        <f t="shared" si="3"/>
        <v>11116.572670333793</v>
      </c>
      <c r="K24" s="57"/>
      <c r="L24" s="57"/>
      <c r="M24" s="52"/>
      <c r="N24" s="52"/>
    </row>
    <row r="25" spans="1:21" s="11" customFormat="1" ht="14.1" customHeight="1" x14ac:dyDescent="0.2">
      <c r="A25" s="15">
        <v>10</v>
      </c>
      <c r="B25" s="17">
        <f t="shared" si="4"/>
        <v>43684</v>
      </c>
      <c r="C25" s="35">
        <f t="shared" si="5"/>
        <v>31</v>
      </c>
      <c r="D25" s="31">
        <f t="shared" si="0"/>
        <v>419.33591945754802</v>
      </c>
      <c r="E25" s="19">
        <f t="shared" si="1"/>
        <v>221.21979613964245</v>
      </c>
      <c r="F25" s="13">
        <f t="shared" si="2"/>
        <v>191.28664879603511</v>
      </c>
      <c r="G25" s="13">
        <f t="shared" si="6"/>
        <v>11116.572670333793</v>
      </c>
      <c r="H25" s="13">
        <f t="shared" si="3"/>
        <v>10925.286021537759</v>
      </c>
      <c r="K25" s="57"/>
      <c r="L25" s="57"/>
      <c r="M25" s="52"/>
      <c r="N25" s="52"/>
    </row>
    <row r="26" spans="1:21" s="11" customFormat="1" ht="14.1" customHeight="1" x14ac:dyDescent="0.2">
      <c r="A26" s="15">
        <v>11</v>
      </c>
      <c r="B26" s="17">
        <f t="shared" si="4"/>
        <v>43715</v>
      </c>
      <c r="C26" s="35">
        <f t="shared" si="5"/>
        <v>31</v>
      </c>
      <c r="D26" s="31">
        <f t="shared" si="0"/>
        <v>419.33591945754802</v>
      </c>
      <c r="E26" s="19">
        <f t="shared" si="1"/>
        <v>217.41319182860138</v>
      </c>
      <c r="F26" s="13">
        <f t="shared" si="2"/>
        <v>195.09325310707624</v>
      </c>
      <c r="G26" s="13">
        <f t="shared" si="6"/>
        <v>10925.286021537759</v>
      </c>
      <c r="H26" s="13">
        <f t="shared" si="3"/>
        <v>10730.192768430683</v>
      </c>
      <c r="K26" s="57"/>
      <c r="L26" s="57"/>
      <c r="M26" s="52"/>
      <c r="N26" s="52"/>
    </row>
    <row r="27" spans="1:21" s="11" customFormat="1" ht="14.1" customHeight="1" x14ac:dyDescent="0.2">
      <c r="A27" s="15">
        <v>12</v>
      </c>
      <c r="B27" s="17">
        <f t="shared" si="4"/>
        <v>43745</v>
      </c>
      <c r="C27" s="35">
        <f t="shared" si="5"/>
        <v>30</v>
      </c>
      <c r="D27" s="31">
        <f t="shared" si="0"/>
        <v>419.33591945754802</v>
      </c>
      <c r="E27" s="19">
        <f t="shared" si="1"/>
        <v>213.53083609177054</v>
      </c>
      <c r="F27" s="13">
        <f t="shared" si="2"/>
        <v>198.97560884390703</v>
      </c>
      <c r="G27" s="13">
        <f t="shared" si="6"/>
        <v>10730.192768430683</v>
      </c>
      <c r="H27" s="13">
        <f t="shared" si="3"/>
        <v>10531.217159586777</v>
      </c>
      <c r="K27" s="57"/>
      <c r="L27" s="57"/>
      <c r="M27" s="52"/>
      <c r="N27" s="52"/>
    </row>
    <row r="28" spans="1:21" s="11" customFormat="1" ht="14.1" customHeight="1" x14ac:dyDescent="0.2">
      <c r="A28" s="15">
        <v>13</v>
      </c>
      <c r="B28" s="17">
        <f t="shared" si="4"/>
        <v>43776</v>
      </c>
      <c r="C28" s="35">
        <f t="shared" si="5"/>
        <v>31</v>
      </c>
      <c r="D28" s="31">
        <f t="shared" si="0"/>
        <v>419.33591945754802</v>
      </c>
      <c r="E28" s="19">
        <f t="shared" si="1"/>
        <v>209.57122147577684</v>
      </c>
      <c r="F28" s="13">
        <f t="shared" si="2"/>
        <v>202.93522345990075</v>
      </c>
      <c r="G28" s="13">
        <f t="shared" si="6"/>
        <v>10531.217159586777</v>
      </c>
      <c r="H28" s="13">
        <f t="shared" si="3"/>
        <v>10328.281936126876</v>
      </c>
      <c r="K28" s="57"/>
      <c r="L28" s="57"/>
      <c r="M28" s="52"/>
      <c r="N28" s="52"/>
    </row>
    <row r="29" spans="1:21" s="11" customFormat="1" ht="14.1" customHeight="1" x14ac:dyDescent="0.3">
      <c r="A29" s="15">
        <v>14</v>
      </c>
      <c r="B29" s="17">
        <f t="shared" si="4"/>
        <v>43806</v>
      </c>
      <c r="C29" s="35">
        <f t="shared" si="5"/>
        <v>30</v>
      </c>
      <c r="D29" s="31">
        <f t="shared" si="0"/>
        <v>419.33591945754802</v>
      </c>
      <c r="E29" s="19">
        <f t="shared" si="1"/>
        <v>205.53281052892484</v>
      </c>
      <c r="F29" s="13">
        <f t="shared" si="2"/>
        <v>206.97363440675284</v>
      </c>
      <c r="G29" s="13">
        <f t="shared" si="6"/>
        <v>10328.281936126876</v>
      </c>
      <c r="H29" s="13">
        <f t="shared" si="3"/>
        <v>10121.308301720122</v>
      </c>
      <c r="K29" s="57"/>
      <c r="L29" s="57"/>
      <c r="M29" s="52"/>
      <c r="N29" s="52"/>
      <c r="T29" s="58"/>
      <c r="U29" s="59"/>
    </row>
    <row r="30" spans="1:21" s="11" customFormat="1" ht="14.1" customHeight="1" x14ac:dyDescent="0.2">
      <c r="A30" s="15">
        <v>15</v>
      </c>
      <c r="B30" s="17">
        <f t="shared" si="4"/>
        <v>43837</v>
      </c>
      <c r="C30" s="35">
        <f t="shared" si="5"/>
        <v>31</v>
      </c>
      <c r="D30" s="31">
        <f t="shared" si="0"/>
        <v>419.33591945754802</v>
      </c>
      <c r="E30" s="19">
        <f t="shared" si="1"/>
        <v>201.41403520423037</v>
      </c>
      <c r="F30" s="13">
        <f t="shared" si="2"/>
        <v>211.09240973144719</v>
      </c>
      <c r="G30" s="13">
        <f t="shared" si="6"/>
        <v>10121.308301720122</v>
      </c>
      <c r="H30" s="13">
        <f t="shared" si="3"/>
        <v>9910.2158919886751</v>
      </c>
      <c r="K30" s="57"/>
      <c r="L30" s="57"/>
      <c r="M30" s="52"/>
      <c r="N30" s="52"/>
    </row>
    <row r="31" spans="1:21" s="11" customFormat="1" ht="14.1" customHeight="1" x14ac:dyDescent="0.2">
      <c r="A31" s="15">
        <v>16</v>
      </c>
      <c r="B31" s="17">
        <f t="shared" si="4"/>
        <v>43868</v>
      </c>
      <c r="C31" s="35">
        <f t="shared" si="5"/>
        <v>31</v>
      </c>
      <c r="D31" s="31">
        <f t="shared" si="0"/>
        <v>419.33591945754802</v>
      </c>
      <c r="E31" s="19">
        <f t="shared" si="1"/>
        <v>197.21329625057464</v>
      </c>
      <c r="F31" s="13">
        <f t="shared" si="2"/>
        <v>215.29314868510298</v>
      </c>
      <c r="G31" s="13">
        <f t="shared" si="6"/>
        <v>9910.2158919886751</v>
      </c>
      <c r="H31" s="13">
        <f t="shared" si="3"/>
        <v>9694.9227433035721</v>
      </c>
      <c r="K31" s="57"/>
      <c r="L31" s="57"/>
      <c r="M31" s="52"/>
      <c r="N31" s="52"/>
    </row>
    <row r="32" spans="1:21" s="11" customFormat="1" ht="14.1" customHeight="1" x14ac:dyDescent="0.2">
      <c r="A32" s="15">
        <v>17</v>
      </c>
      <c r="B32" s="17">
        <f t="shared" si="4"/>
        <v>43897</v>
      </c>
      <c r="C32" s="35">
        <f t="shared" si="5"/>
        <v>29</v>
      </c>
      <c r="D32" s="31">
        <f t="shared" si="0"/>
        <v>419.33591945754802</v>
      </c>
      <c r="E32" s="19">
        <f t="shared" si="1"/>
        <v>192.92896259174105</v>
      </c>
      <c r="F32" s="13">
        <f t="shared" si="2"/>
        <v>219.57748234393654</v>
      </c>
      <c r="G32" s="13">
        <f t="shared" si="6"/>
        <v>9694.9227433035721</v>
      </c>
      <c r="H32" s="13">
        <f t="shared" si="3"/>
        <v>9475.3452609596352</v>
      </c>
      <c r="K32" s="57"/>
      <c r="L32" s="57"/>
      <c r="M32" s="52"/>
      <c r="N32" s="52"/>
    </row>
    <row r="33" spans="1:14" s="11" customFormat="1" ht="14.1" customHeight="1" x14ac:dyDescent="0.2">
      <c r="A33" s="15">
        <v>18</v>
      </c>
      <c r="B33" s="17">
        <f t="shared" si="4"/>
        <v>43928</v>
      </c>
      <c r="C33" s="35">
        <f t="shared" si="5"/>
        <v>31</v>
      </c>
      <c r="D33" s="31">
        <f t="shared" si="0"/>
        <v>419.33591945754802</v>
      </c>
      <c r="E33" s="19">
        <f t="shared" si="1"/>
        <v>188.55937069309675</v>
      </c>
      <c r="F33" s="13">
        <f t="shared" si="2"/>
        <v>223.94707424258087</v>
      </c>
      <c r="G33" s="13">
        <f t="shared" si="6"/>
        <v>9475.3452609596352</v>
      </c>
      <c r="H33" s="13">
        <f t="shared" si="3"/>
        <v>9251.3981867170551</v>
      </c>
      <c r="K33" s="57"/>
      <c r="L33" s="57"/>
      <c r="M33" s="52"/>
      <c r="N33" s="52"/>
    </row>
    <row r="34" spans="1:14" s="11" customFormat="1" ht="14.1" customHeight="1" x14ac:dyDescent="0.2">
      <c r="A34" s="15">
        <v>19</v>
      </c>
      <c r="B34" s="17">
        <f t="shared" si="4"/>
        <v>43958</v>
      </c>
      <c r="C34" s="35">
        <f t="shared" si="5"/>
        <v>30</v>
      </c>
      <c r="D34" s="31">
        <f t="shared" si="0"/>
        <v>419.33591945754802</v>
      </c>
      <c r="E34" s="19">
        <f t="shared" si="1"/>
        <v>184.10282391566938</v>
      </c>
      <c r="F34" s="13">
        <f t="shared" si="2"/>
        <v>228.40362102000822</v>
      </c>
      <c r="G34" s="13">
        <f t="shared" si="6"/>
        <v>9251.3981867170551</v>
      </c>
      <c r="H34" s="13">
        <f t="shared" si="3"/>
        <v>9022.9945656970467</v>
      </c>
      <c r="K34" s="57"/>
      <c r="L34" s="57"/>
      <c r="M34" s="52"/>
      <c r="N34" s="52"/>
    </row>
    <row r="35" spans="1:14" s="11" customFormat="1" ht="14.1" customHeight="1" x14ac:dyDescent="0.2">
      <c r="A35" s="15">
        <v>20</v>
      </c>
      <c r="B35" s="17">
        <f t="shared" si="4"/>
        <v>43989</v>
      </c>
      <c r="C35" s="35">
        <f t="shared" si="5"/>
        <v>31</v>
      </c>
      <c r="D35" s="31">
        <f t="shared" si="0"/>
        <v>419.33591945754802</v>
      </c>
      <c r="E35" s="19">
        <f t="shared" si="1"/>
        <v>179.55759185737116</v>
      </c>
      <c r="F35" s="13">
        <f t="shared" si="2"/>
        <v>232.9488530783064</v>
      </c>
      <c r="G35" s="13">
        <f t="shared" si="6"/>
        <v>9022.9945656970467</v>
      </c>
      <c r="H35" s="13">
        <f t="shared" si="3"/>
        <v>8790.0457126187412</v>
      </c>
      <c r="K35" s="57"/>
      <c r="L35" s="57"/>
      <c r="M35" s="52"/>
      <c r="N35" s="52"/>
    </row>
    <row r="36" spans="1:14" s="11" customFormat="1" ht="14.1" customHeight="1" x14ac:dyDescent="0.2">
      <c r="A36" s="15">
        <v>21</v>
      </c>
      <c r="B36" s="17">
        <f t="shared" si="4"/>
        <v>44019</v>
      </c>
      <c r="C36" s="35">
        <f t="shared" si="5"/>
        <v>30</v>
      </c>
      <c r="D36" s="31">
        <f t="shared" si="0"/>
        <v>419.33591945754802</v>
      </c>
      <c r="E36" s="19">
        <f t="shared" si="1"/>
        <v>174.92190968111288</v>
      </c>
      <c r="F36" s="13">
        <f t="shared" si="2"/>
        <v>237.58453525456468</v>
      </c>
      <c r="G36" s="13">
        <f t="shared" si="6"/>
        <v>8790.0457126187412</v>
      </c>
      <c r="H36" s="13">
        <f t="shared" si="3"/>
        <v>8552.4611773641773</v>
      </c>
      <c r="K36" s="57"/>
      <c r="L36" s="57"/>
      <c r="M36" s="52"/>
      <c r="N36" s="52"/>
    </row>
    <row r="37" spans="1:14" s="11" customFormat="1" ht="14.1" customHeight="1" x14ac:dyDescent="0.2">
      <c r="A37" s="15">
        <v>22</v>
      </c>
      <c r="B37" s="17">
        <f t="shared" si="4"/>
        <v>44050</v>
      </c>
      <c r="C37" s="35">
        <f t="shared" si="5"/>
        <v>31</v>
      </c>
      <c r="D37" s="31">
        <f t="shared" si="0"/>
        <v>419.33591945754802</v>
      </c>
      <c r="E37" s="19">
        <f t="shared" si="1"/>
        <v>170.19397742954706</v>
      </c>
      <c r="F37" s="13">
        <f t="shared" si="2"/>
        <v>242.3124675061305</v>
      </c>
      <c r="G37" s="13">
        <f t="shared" si="6"/>
        <v>8552.4611773641773</v>
      </c>
      <c r="H37" s="13">
        <f t="shared" si="3"/>
        <v>8310.1487098580474</v>
      </c>
      <c r="K37" s="57"/>
      <c r="L37" s="57"/>
      <c r="M37" s="52"/>
      <c r="N37" s="52"/>
    </row>
    <row r="38" spans="1:14" s="11" customFormat="1" ht="14.1" customHeight="1" x14ac:dyDescent="0.2">
      <c r="A38" s="15">
        <v>23</v>
      </c>
      <c r="B38" s="17">
        <f t="shared" si="4"/>
        <v>44081</v>
      </c>
      <c r="C38" s="35">
        <f t="shared" si="5"/>
        <v>31</v>
      </c>
      <c r="D38" s="31">
        <f t="shared" si="0"/>
        <v>419.33591945754802</v>
      </c>
      <c r="E38" s="19">
        <f t="shared" si="1"/>
        <v>165.37195932617504</v>
      </c>
      <c r="F38" s="13">
        <f t="shared" si="2"/>
        <v>247.13448560950252</v>
      </c>
      <c r="G38" s="13">
        <f t="shared" si="6"/>
        <v>8310.1487098580474</v>
      </c>
      <c r="H38" s="13">
        <f t="shared" si="3"/>
        <v>8063.0142242485445</v>
      </c>
      <c r="K38" s="57"/>
      <c r="L38" s="57"/>
      <c r="M38" s="52"/>
      <c r="N38" s="52"/>
    </row>
    <row r="39" spans="1:14" s="11" customFormat="1" ht="14.1" customHeight="1" x14ac:dyDescent="0.2">
      <c r="A39" s="15">
        <v>24</v>
      </c>
      <c r="B39" s="17">
        <f t="shared" si="4"/>
        <v>44111</v>
      </c>
      <c r="C39" s="35">
        <f t="shared" si="5"/>
        <v>30</v>
      </c>
      <c r="D39" s="31">
        <f t="shared" si="0"/>
        <v>419.33591945754802</v>
      </c>
      <c r="E39" s="19">
        <f t="shared" si="1"/>
        <v>160.45398306254594</v>
      </c>
      <c r="F39" s="13">
        <f t="shared" si="2"/>
        <v>252.05246187313165</v>
      </c>
      <c r="G39" s="13">
        <f t="shared" si="6"/>
        <v>8063.0142242485445</v>
      </c>
      <c r="H39" s="13">
        <f t="shared" si="3"/>
        <v>7810.9617623754129</v>
      </c>
      <c r="K39" s="57"/>
      <c r="L39" s="57"/>
      <c r="M39" s="52"/>
      <c r="N39" s="52"/>
    </row>
    <row r="40" spans="1:14" s="11" customFormat="1" ht="14.1" customHeight="1" x14ac:dyDescent="0.2">
      <c r="A40" s="15">
        <v>25</v>
      </c>
      <c r="B40" s="17">
        <f t="shared" si="4"/>
        <v>44142</v>
      </c>
      <c r="C40" s="35">
        <f t="shared" si="5"/>
        <v>31</v>
      </c>
      <c r="D40" s="31">
        <f t="shared" si="0"/>
        <v>419.33591945754802</v>
      </c>
      <c r="E40" s="19">
        <f t="shared" si="1"/>
        <v>155.43813907127063</v>
      </c>
      <c r="F40" s="13">
        <f t="shared" si="2"/>
        <v>257.06830586440697</v>
      </c>
      <c r="G40" s="13">
        <f t="shared" si="6"/>
        <v>7810.9617623754129</v>
      </c>
      <c r="H40" s="13">
        <f t="shared" si="3"/>
        <v>7553.8934565110058</v>
      </c>
      <c r="K40" s="57"/>
      <c r="L40" s="57"/>
      <c r="M40" s="52"/>
      <c r="N40" s="52"/>
    </row>
    <row r="41" spans="1:14" s="11" customFormat="1" ht="14.1" customHeight="1" x14ac:dyDescent="0.2">
      <c r="A41" s="15">
        <v>26</v>
      </c>
      <c r="B41" s="17">
        <f t="shared" si="4"/>
        <v>44172</v>
      </c>
      <c r="C41" s="35">
        <f t="shared" si="5"/>
        <v>30</v>
      </c>
      <c r="D41" s="31">
        <f t="shared" si="0"/>
        <v>419.33591945754802</v>
      </c>
      <c r="E41" s="19">
        <f t="shared" si="1"/>
        <v>150.32247978456894</v>
      </c>
      <c r="F41" s="13">
        <f t="shared" si="2"/>
        <v>262.18396515110862</v>
      </c>
      <c r="G41" s="13">
        <f t="shared" si="6"/>
        <v>7553.8934565110058</v>
      </c>
      <c r="H41" s="13">
        <f t="shared" si="3"/>
        <v>7291.7094913598976</v>
      </c>
      <c r="K41" s="57"/>
      <c r="L41" s="57"/>
      <c r="M41" s="52"/>
      <c r="N41" s="52"/>
    </row>
    <row r="42" spans="1:14" s="11" customFormat="1" ht="14.1" customHeight="1" x14ac:dyDescent="0.2">
      <c r="A42" s="15">
        <v>27</v>
      </c>
      <c r="B42" s="17">
        <f t="shared" si="4"/>
        <v>44203</v>
      </c>
      <c r="C42" s="35">
        <f t="shared" si="5"/>
        <v>31</v>
      </c>
      <c r="D42" s="31">
        <f t="shared" si="0"/>
        <v>419.33591945754802</v>
      </c>
      <c r="E42" s="19">
        <f t="shared" si="1"/>
        <v>145.10501887806186</v>
      </c>
      <c r="F42" s="13">
        <f t="shared" si="2"/>
        <v>267.40142605761571</v>
      </c>
      <c r="G42" s="13">
        <f t="shared" si="6"/>
        <v>7291.7094913598976</v>
      </c>
      <c r="H42" s="13">
        <f t="shared" si="3"/>
        <v>7024.3080653022816</v>
      </c>
      <c r="K42" s="57"/>
      <c r="L42" s="57"/>
      <c r="M42" s="52"/>
      <c r="N42" s="52"/>
    </row>
    <row r="43" spans="1:14" s="11" customFormat="1" ht="14.1" customHeight="1" x14ac:dyDescent="0.2">
      <c r="A43" s="15">
        <v>28</v>
      </c>
      <c r="B43" s="17">
        <f t="shared" si="4"/>
        <v>44234</v>
      </c>
      <c r="C43" s="35">
        <f t="shared" si="5"/>
        <v>31</v>
      </c>
      <c r="D43" s="31">
        <f t="shared" si="0"/>
        <v>419.33591945754802</v>
      </c>
      <c r="E43" s="19">
        <f t="shared" si="1"/>
        <v>139.78373049951531</v>
      </c>
      <c r="F43" s="13">
        <f t="shared" si="2"/>
        <v>272.72271443616228</v>
      </c>
      <c r="G43" s="13">
        <f t="shared" si="6"/>
        <v>7024.3080653022816</v>
      </c>
      <c r="H43" s="13">
        <f t="shared" si="3"/>
        <v>6751.5853508661194</v>
      </c>
      <c r="K43" s="57"/>
      <c r="L43" s="57"/>
      <c r="M43" s="52"/>
      <c r="N43" s="52"/>
    </row>
    <row r="44" spans="1:14" s="11" customFormat="1" ht="14.1" customHeight="1" x14ac:dyDescent="0.2">
      <c r="A44" s="15">
        <v>29</v>
      </c>
      <c r="B44" s="17">
        <f t="shared" si="4"/>
        <v>44262</v>
      </c>
      <c r="C44" s="35">
        <f t="shared" si="5"/>
        <v>28</v>
      </c>
      <c r="D44" s="31">
        <f t="shared" si="0"/>
        <v>419.33591945754802</v>
      </c>
      <c r="E44" s="19">
        <f t="shared" si="1"/>
        <v>134.3565484822357</v>
      </c>
      <c r="F44" s="13">
        <f t="shared" si="2"/>
        <v>278.14989645344184</v>
      </c>
      <c r="G44" s="13">
        <f t="shared" si="6"/>
        <v>6751.5853508661194</v>
      </c>
      <c r="H44" s="13">
        <f t="shared" si="3"/>
        <v>6473.4354544126772</v>
      </c>
      <c r="K44" s="57"/>
      <c r="L44" s="57"/>
      <c r="M44" s="52"/>
      <c r="N44" s="52"/>
    </row>
    <row r="45" spans="1:14" s="11" customFormat="1" ht="14.1" customHeight="1" x14ac:dyDescent="0.2">
      <c r="A45" s="15">
        <v>30</v>
      </c>
      <c r="B45" s="17">
        <f t="shared" si="4"/>
        <v>44293</v>
      </c>
      <c r="C45" s="35">
        <f t="shared" si="5"/>
        <v>31</v>
      </c>
      <c r="D45" s="31">
        <f t="shared" si="0"/>
        <v>419.33591945754802</v>
      </c>
      <c r="E45" s="19">
        <f t="shared" si="1"/>
        <v>128.8213655428122</v>
      </c>
      <c r="F45" s="13">
        <f t="shared" si="2"/>
        <v>283.68507939286542</v>
      </c>
      <c r="G45" s="13">
        <f t="shared" si="6"/>
        <v>6473.4354544126772</v>
      </c>
      <c r="H45" s="13">
        <f t="shared" si="3"/>
        <v>6189.7503750198121</v>
      </c>
      <c r="K45" s="57"/>
      <c r="L45" s="57"/>
      <c r="M45" s="52"/>
      <c r="N45" s="52"/>
    </row>
    <row r="46" spans="1:14" s="11" customFormat="1" ht="14.1" customHeight="1" x14ac:dyDescent="0.2">
      <c r="A46" s="15">
        <v>31</v>
      </c>
      <c r="B46" s="17">
        <f t="shared" si="4"/>
        <v>44323</v>
      </c>
      <c r="C46" s="35">
        <f t="shared" si="5"/>
        <v>30</v>
      </c>
      <c r="D46" s="31">
        <f t="shared" si="0"/>
        <v>419.33591945754802</v>
      </c>
      <c r="E46" s="19">
        <f t="shared" si="1"/>
        <v>123.17603246289417</v>
      </c>
      <c r="F46" s="13">
        <f t="shared" si="2"/>
        <v>289.33041247278339</v>
      </c>
      <c r="G46" s="13">
        <f t="shared" si="6"/>
        <v>6189.7503750198121</v>
      </c>
      <c r="H46" s="13">
        <f t="shared" si="3"/>
        <v>5900.4199625470283</v>
      </c>
      <c r="K46" s="57"/>
      <c r="L46" s="57"/>
      <c r="M46" s="52"/>
      <c r="N46" s="52"/>
    </row>
    <row r="47" spans="1:14" s="11" customFormat="1" ht="14.1" customHeight="1" x14ac:dyDescent="0.2">
      <c r="A47" s="15">
        <v>32</v>
      </c>
      <c r="B47" s="17">
        <f t="shared" si="4"/>
        <v>44354</v>
      </c>
      <c r="C47" s="35">
        <f t="shared" si="5"/>
        <v>31</v>
      </c>
      <c r="D47" s="31">
        <f t="shared" si="0"/>
        <v>419.33591945754802</v>
      </c>
      <c r="E47" s="19">
        <f t="shared" si="1"/>
        <v>117.41835725468577</v>
      </c>
      <c r="F47" s="13">
        <f t="shared" si="2"/>
        <v>295.08808768099186</v>
      </c>
      <c r="G47" s="13">
        <f t="shared" si="6"/>
        <v>5900.4199625470283</v>
      </c>
      <c r="H47" s="13">
        <f t="shared" si="3"/>
        <v>5605.3318748660367</v>
      </c>
      <c r="K47" s="57"/>
      <c r="L47" s="57"/>
      <c r="M47" s="52"/>
      <c r="N47" s="52"/>
    </row>
    <row r="48" spans="1:14" s="11" customFormat="1" ht="14.1" customHeight="1" x14ac:dyDescent="0.2">
      <c r="A48" s="15">
        <v>33</v>
      </c>
      <c r="B48" s="17">
        <f t="shared" si="4"/>
        <v>44384</v>
      </c>
      <c r="C48" s="35">
        <f t="shared" si="5"/>
        <v>30</v>
      </c>
      <c r="D48" s="31">
        <f t="shared" si="0"/>
        <v>419.33591945754802</v>
      </c>
      <c r="E48" s="19">
        <f t="shared" si="1"/>
        <v>111.54610430983405</v>
      </c>
      <c r="F48" s="13">
        <f t="shared" si="2"/>
        <v>300.96034062584357</v>
      </c>
      <c r="G48" s="13">
        <f t="shared" si="6"/>
        <v>5605.3318748660367</v>
      </c>
      <c r="H48" s="13">
        <f t="shared" si="3"/>
        <v>5304.3715342401929</v>
      </c>
      <c r="K48" s="57"/>
      <c r="L48" s="57"/>
      <c r="M48" s="52"/>
      <c r="N48" s="52"/>
    </row>
    <row r="49" spans="1:14" s="11" customFormat="1" ht="14.1" customHeight="1" x14ac:dyDescent="0.2">
      <c r="A49" s="15">
        <v>34</v>
      </c>
      <c r="B49" s="17">
        <f t="shared" si="4"/>
        <v>44415</v>
      </c>
      <c r="C49" s="35">
        <f t="shared" si="5"/>
        <v>31</v>
      </c>
      <c r="D49" s="31">
        <f t="shared" si="0"/>
        <v>419.33591945754802</v>
      </c>
      <c r="E49" s="19">
        <f t="shared" si="1"/>
        <v>105.55699353137977</v>
      </c>
      <c r="F49" s="13">
        <f t="shared" si="2"/>
        <v>306.94945140429786</v>
      </c>
      <c r="G49" s="13">
        <f t="shared" si="6"/>
        <v>5304.3715342401929</v>
      </c>
      <c r="H49" s="13">
        <f t="shared" si="3"/>
        <v>4997.4220828358948</v>
      </c>
      <c r="K49" s="57"/>
      <c r="L49" s="57"/>
      <c r="M49" s="52"/>
      <c r="N49" s="52"/>
    </row>
    <row r="50" spans="1:14" s="11" customFormat="1" ht="14.1" customHeight="1" x14ac:dyDescent="0.2">
      <c r="A50" s="15">
        <v>35</v>
      </c>
      <c r="B50" s="17">
        <f t="shared" si="4"/>
        <v>44446</v>
      </c>
      <c r="C50" s="35">
        <f t="shared" si="5"/>
        <v>31</v>
      </c>
      <c r="D50" s="31">
        <f t="shared" si="0"/>
        <v>419.33591945754802</v>
      </c>
      <c r="E50" s="19">
        <f t="shared" si="1"/>
        <v>99.448699448434226</v>
      </c>
      <c r="F50" s="13">
        <f t="shared" si="2"/>
        <v>313.05774548724338</v>
      </c>
      <c r="G50" s="13">
        <f t="shared" si="6"/>
        <v>4997.4220828358948</v>
      </c>
      <c r="H50" s="13">
        <f t="shared" si="3"/>
        <v>4684.3643373486511</v>
      </c>
      <c r="K50" s="57"/>
      <c r="L50" s="57"/>
      <c r="M50" s="52"/>
      <c r="N50" s="52"/>
    </row>
    <row r="51" spans="1:14" s="11" customFormat="1" ht="14.1" customHeight="1" x14ac:dyDescent="0.2">
      <c r="A51" s="15">
        <v>36</v>
      </c>
      <c r="B51" s="17">
        <f t="shared" si="4"/>
        <v>44476</v>
      </c>
      <c r="C51" s="35">
        <f t="shared" si="5"/>
        <v>30</v>
      </c>
      <c r="D51" s="31">
        <f t="shared" si="0"/>
        <v>419.33591945754802</v>
      </c>
      <c r="E51" s="19">
        <f t="shared" si="1"/>
        <v>93.218850313238093</v>
      </c>
      <c r="F51" s="13">
        <f t="shared" si="2"/>
        <v>319.28759462243954</v>
      </c>
      <c r="G51" s="13">
        <f t="shared" si="6"/>
        <v>4684.3643373486511</v>
      </c>
      <c r="H51" s="13">
        <f t="shared" si="3"/>
        <v>4365.0767427262117</v>
      </c>
      <c r="K51" s="57"/>
      <c r="L51" s="57"/>
      <c r="M51" s="52"/>
      <c r="N51" s="52"/>
    </row>
    <row r="52" spans="1:14" s="11" customFormat="1" ht="14.1" customHeight="1" x14ac:dyDescent="0.2">
      <c r="A52" s="15">
        <v>37</v>
      </c>
      <c r="B52" s="17">
        <f t="shared" si="4"/>
        <v>44507</v>
      </c>
      <c r="C52" s="35">
        <f t="shared" si="5"/>
        <v>31</v>
      </c>
      <c r="D52" s="31">
        <f t="shared" si="0"/>
        <v>419.33591945754802</v>
      </c>
      <c r="E52" s="19">
        <f t="shared" si="1"/>
        <v>86.865027180251545</v>
      </c>
      <c r="F52" s="13">
        <f t="shared" si="2"/>
        <v>325.641417755426</v>
      </c>
      <c r="G52" s="13">
        <f t="shared" si="6"/>
        <v>4365.0767427262117</v>
      </c>
      <c r="H52" s="13">
        <f t="shared" si="3"/>
        <v>4039.4353249707856</v>
      </c>
      <c r="K52" s="57"/>
      <c r="L52" s="57"/>
      <c r="M52" s="52"/>
      <c r="N52" s="52"/>
    </row>
    <row r="53" spans="1:14" s="11" customFormat="1" ht="14.1" customHeight="1" x14ac:dyDescent="0.2">
      <c r="A53" s="15">
        <v>38</v>
      </c>
      <c r="B53" s="17">
        <f t="shared" si="4"/>
        <v>44537</v>
      </c>
      <c r="C53" s="35">
        <f t="shared" si="5"/>
        <v>30</v>
      </c>
      <c r="D53" s="31">
        <f t="shared" si="0"/>
        <v>419.33591945754802</v>
      </c>
      <c r="E53" s="19">
        <f t="shared" si="1"/>
        <v>80.384762966918558</v>
      </c>
      <c r="F53" s="13">
        <f t="shared" si="2"/>
        <v>332.12168196875905</v>
      </c>
      <c r="G53" s="13">
        <f t="shared" si="6"/>
        <v>4039.4353249707856</v>
      </c>
      <c r="H53" s="13">
        <f t="shared" si="3"/>
        <v>3707.3136430020268</v>
      </c>
      <c r="K53" s="57"/>
      <c r="L53" s="57"/>
      <c r="M53" s="52"/>
      <c r="N53" s="52"/>
    </row>
    <row r="54" spans="1:14" s="11" customFormat="1" ht="14.1" customHeight="1" x14ac:dyDescent="0.2">
      <c r="A54" s="15">
        <v>39</v>
      </c>
      <c r="B54" s="17">
        <f t="shared" si="4"/>
        <v>44568</v>
      </c>
      <c r="C54" s="35">
        <f t="shared" si="5"/>
        <v>31</v>
      </c>
      <c r="D54" s="31">
        <f t="shared" si="0"/>
        <v>419.33591945754802</v>
      </c>
      <c r="E54" s="19">
        <f t="shared" si="1"/>
        <v>73.775541495740271</v>
      </c>
      <c r="F54" s="13">
        <f t="shared" si="2"/>
        <v>338.73090343993738</v>
      </c>
      <c r="G54" s="13">
        <f t="shared" si="6"/>
        <v>3707.3136430020268</v>
      </c>
      <c r="H54" s="13">
        <f t="shared" si="3"/>
        <v>3368.5827395620895</v>
      </c>
      <c r="K54" s="57"/>
      <c r="L54" s="57"/>
      <c r="M54" s="52"/>
      <c r="N54" s="52"/>
    </row>
    <row r="55" spans="1:14" s="11" customFormat="1" ht="14.1" customHeight="1" x14ac:dyDescent="0.2">
      <c r="A55" s="15">
        <v>40</v>
      </c>
      <c r="B55" s="17">
        <f t="shared" si="4"/>
        <v>44599</v>
      </c>
      <c r="C55" s="35">
        <f t="shared" si="5"/>
        <v>31</v>
      </c>
      <c r="D55" s="31">
        <f t="shared" si="0"/>
        <v>419.33591945754802</v>
      </c>
      <c r="E55" s="19">
        <f t="shared" si="1"/>
        <v>67.0347965172855</v>
      </c>
      <c r="F55" s="13">
        <f t="shared" si="2"/>
        <v>345.47164841839214</v>
      </c>
      <c r="G55" s="13">
        <f t="shared" si="6"/>
        <v>3368.5827395620895</v>
      </c>
      <c r="H55" s="13">
        <f t="shared" si="3"/>
        <v>3023.1110911436972</v>
      </c>
      <c r="K55" s="57"/>
      <c r="L55" s="57"/>
      <c r="M55" s="52"/>
      <c r="N55" s="52"/>
    </row>
    <row r="56" spans="1:14" s="11" customFormat="1" ht="14.1" customHeight="1" x14ac:dyDescent="0.2">
      <c r="A56" s="15">
        <v>41</v>
      </c>
      <c r="B56" s="17">
        <f t="shared" si="4"/>
        <v>44627</v>
      </c>
      <c r="C56" s="35">
        <f t="shared" si="5"/>
        <v>28</v>
      </c>
      <c r="D56" s="31">
        <f t="shared" si="0"/>
        <v>419.33591945754802</v>
      </c>
      <c r="E56" s="19">
        <f t="shared" si="1"/>
        <v>60.159910713759494</v>
      </c>
      <c r="F56" s="13">
        <f t="shared" si="2"/>
        <v>352.34653422191815</v>
      </c>
      <c r="G56" s="13">
        <f t="shared" si="6"/>
        <v>3023.1110911436972</v>
      </c>
      <c r="H56" s="13">
        <f t="shared" si="3"/>
        <v>2670.7645569217789</v>
      </c>
      <c r="K56" s="57"/>
      <c r="L56" s="57"/>
      <c r="M56" s="52"/>
      <c r="N56" s="52"/>
    </row>
    <row r="57" spans="1:14" s="11" customFormat="1" ht="14.1" customHeight="1" x14ac:dyDescent="0.2">
      <c r="A57" s="15">
        <v>42</v>
      </c>
      <c r="B57" s="17">
        <f t="shared" si="4"/>
        <v>44658</v>
      </c>
      <c r="C57" s="35">
        <f t="shared" si="5"/>
        <v>31</v>
      </c>
      <c r="D57" s="31">
        <f t="shared" si="0"/>
        <v>419.33591945754802</v>
      </c>
      <c r="E57" s="19">
        <f t="shared" si="1"/>
        <v>53.148214682743323</v>
      </c>
      <c r="F57" s="13">
        <f t="shared" si="2"/>
        <v>359.35823025293428</v>
      </c>
      <c r="G57" s="13">
        <f t="shared" si="6"/>
        <v>2670.7645569217789</v>
      </c>
      <c r="H57" s="13">
        <f t="shared" si="3"/>
        <v>2311.4063266688445</v>
      </c>
      <c r="K57" s="57"/>
      <c r="L57" s="57"/>
      <c r="M57" s="52"/>
      <c r="N57" s="52"/>
    </row>
    <row r="58" spans="1:14" s="11" customFormat="1" ht="14.1" customHeight="1" x14ac:dyDescent="0.2">
      <c r="A58" s="15">
        <v>43</v>
      </c>
      <c r="B58" s="17">
        <f t="shared" si="4"/>
        <v>44688</v>
      </c>
      <c r="C58" s="35">
        <f t="shared" si="5"/>
        <v>30</v>
      </c>
      <c r="D58" s="31">
        <f t="shared" si="0"/>
        <v>419.33591945754802</v>
      </c>
      <c r="E58" s="19">
        <f t="shared" si="1"/>
        <v>45.996985900709923</v>
      </c>
      <c r="F58" s="13">
        <f t="shared" si="2"/>
        <v>366.50945903496768</v>
      </c>
      <c r="G58" s="13">
        <f t="shared" si="6"/>
        <v>2311.4063266688445</v>
      </c>
      <c r="H58" s="13">
        <f t="shared" si="3"/>
        <v>1944.8968676338768</v>
      </c>
      <c r="K58" s="57"/>
      <c r="L58" s="57"/>
      <c r="M58" s="52"/>
      <c r="N58" s="52"/>
    </row>
    <row r="59" spans="1:14" s="11" customFormat="1" ht="14.1" customHeight="1" x14ac:dyDescent="0.2">
      <c r="A59" s="15">
        <v>44</v>
      </c>
      <c r="B59" s="17">
        <f t="shared" si="4"/>
        <v>44719</v>
      </c>
      <c r="C59" s="35">
        <f t="shared" si="5"/>
        <v>31</v>
      </c>
      <c r="D59" s="31">
        <f t="shared" si="0"/>
        <v>419.33591945754802</v>
      </c>
      <c r="E59" s="19">
        <f t="shared" si="1"/>
        <v>38.703447665914076</v>
      </c>
      <c r="F59" s="13">
        <f t="shared" si="2"/>
        <v>373.80299726976352</v>
      </c>
      <c r="G59" s="13">
        <f t="shared" si="6"/>
        <v>1944.8968676338768</v>
      </c>
      <c r="H59" s="13">
        <f t="shared" si="3"/>
        <v>1571.0938703641132</v>
      </c>
      <c r="K59" s="57"/>
      <c r="L59" s="57"/>
      <c r="M59" s="52"/>
      <c r="N59" s="52"/>
    </row>
    <row r="60" spans="1:14" s="11" customFormat="1" ht="14.1" customHeight="1" x14ac:dyDescent="0.2">
      <c r="A60" s="15">
        <v>45</v>
      </c>
      <c r="B60" s="17">
        <f t="shared" si="4"/>
        <v>44749</v>
      </c>
      <c r="C60" s="35">
        <f t="shared" si="5"/>
        <v>30</v>
      </c>
      <c r="D60" s="31">
        <f t="shared" si="0"/>
        <v>419.33591945754802</v>
      </c>
      <c r="E60" s="19">
        <f t="shared" si="1"/>
        <v>31.264768020245771</v>
      </c>
      <c r="F60" s="13">
        <f t="shared" si="2"/>
        <v>381.24167691543187</v>
      </c>
      <c r="G60" s="13">
        <f t="shared" si="6"/>
        <v>1571.0938703641132</v>
      </c>
      <c r="H60" s="13">
        <f t="shared" si="3"/>
        <v>1189.8521934486812</v>
      </c>
      <c r="K60" s="57"/>
      <c r="L60" s="57"/>
      <c r="M60" s="52"/>
      <c r="N60" s="52"/>
    </row>
    <row r="61" spans="1:14" s="11" customFormat="1" ht="14.1" customHeight="1" x14ac:dyDescent="0.2">
      <c r="A61" s="15">
        <v>46</v>
      </c>
      <c r="B61" s="17">
        <f t="shared" si="4"/>
        <v>44780</v>
      </c>
      <c r="C61" s="35">
        <f t="shared" si="5"/>
        <v>31</v>
      </c>
      <c r="D61" s="31">
        <f t="shared" si="0"/>
        <v>419.33591945754802</v>
      </c>
      <c r="E61" s="19">
        <f t="shared" si="1"/>
        <v>23.678058649628674</v>
      </c>
      <c r="F61" s="13">
        <f t="shared" si="2"/>
        <v>388.8283862860489</v>
      </c>
      <c r="G61" s="13">
        <f t="shared" si="6"/>
        <v>1189.8521934486812</v>
      </c>
      <c r="H61" s="13">
        <f t="shared" si="3"/>
        <v>801.02380716263224</v>
      </c>
      <c r="K61" s="57"/>
      <c r="L61" s="57"/>
      <c r="M61" s="52"/>
      <c r="N61" s="52"/>
    </row>
    <row r="62" spans="1:14" s="11" customFormat="1" ht="14.1" customHeight="1" x14ac:dyDescent="0.2">
      <c r="A62" s="15">
        <v>47</v>
      </c>
      <c r="B62" s="17">
        <f t="shared" si="4"/>
        <v>44811</v>
      </c>
      <c r="C62" s="35">
        <f t="shared" si="5"/>
        <v>31</v>
      </c>
      <c r="D62" s="31">
        <f t="shared" si="0"/>
        <v>419.33591945754802</v>
      </c>
      <c r="E62" s="19">
        <f t="shared" si="1"/>
        <v>15.940373762536302</v>
      </c>
      <c r="F62" s="13">
        <f t="shared" si="2"/>
        <v>396.56607117314127</v>
      </c>
      <c r="G62" s="13">
        <f t="shared" si="6"/>
        <v>801.02380716263224</v>
      </c>
      <c r="H62" s="13">
        <f t="shared" si="3"/>
        <v>404.45773598949097</v>
      </c>
      <c r="K62" s="57"/>
      <c r="L62" s="57"/>
      <c r="M62" s="52"/>
      <c r="N62" s="52"/>
    </row>
    <row r="63" spans="1:14" s="11" customFormat="1" ht="14.1" customHeight="1" x14ac:dyDescent="0.2">
      <c r="A63" s="15">
        <v>48</v>
      </c>
      <c r="B63" s="17">
        <f t="shared" si="4"/>
        <v>44841</v>
      </c>
      <c r="C63" s="35">
        <f t="shared" si="5"/>
        <v>30</v>
      </c>
      <c r="D63" s="31">
        <f t="shared" si="0"/>
        <v>419.33591945754802</v>
      </c>
      <c r="E63" s="19">
        <f t="shared" si="1"/>
        <v>8.0487089461907892</v>
      </c>
      <c r="F63" s="13">
        <f t="shared" si="2"/>
        <v>404.45773598948682</v>
      </c>
      <c r="G63" s="13">
        <f t="shared" si="6"/>
        <v>404.45773598949097</v>
      </c>
      <c r="H63" s="33">
        <f t="shared" si="3"/>
        <v>4.1495695768389851E-12</v>
      </c>
      <c r="K63" s="57"/>
      <c r="L63" s="57"/>
      <c r="M63" s="52"/>
      <c r="N63" s="52"/>
    </row>
    <row r="64" spans="1:14" ht="15" customHeight="1" x14ac:dyDescent="0.2">
      <c r="H64" s="16" t="s">
        <v>1</v>
      </c>
      <c r="K64" s="57"/>
    </row>
    <row r="65" spans="1:21" s="44" customFormat="1" ht="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57"/>
      <c r="O65" s="3"/>
      <c r="P65" s="3"/>
      <c r="Q65" s="3"/>
      <c r="R65" s="3"/>
      <c r="S65" s="3"/>
      <c r="T65" s="3"/>
      <c r="U65" s="3"/>
    </row>
    <row r="66" spans="1:21" s="44" customFormat="1" ht="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57"/>
      <c r="O66" s="3"/>
      <c r="P66" s="3"/>
      <c r="Q66" s="3"/>
      <c r="R66" s="3"/>
      <c r="S66" s="3"/>
      <c r="T66" s="3"/>
      <c r="U66" s="3"/>
    </row>
    <row r="67" spans="1:21" s="44" customFormat="1" ht="1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57"/>
      <c r="O67" s="3"/>
      <c r="P67" s="3"/>
      <c r="Q67" s="3"/>
      <c r="R67" s="3"/>
      <c r="S67" s="3"/>
      <c r="T67" s="3"/>
      <c r="U67" s="3"/>
    </row>
    <row r="68" spans="1:21" s="44" customFormat="1" ht="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57"/>
      <c r="O68" s="3"/>
      <c r="P68" s="3"/>
      <c r="Q68" s="3"/>
      <c r="R68" s="3"/>
      <c r="S68" s="3"/>
      <c r="T68" s="3"/>
      <c r="U68" s="3"/>
    </row>
    <row r="69" spans="1:21" s="44" customFormat="1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O69" s="3"/>
      <c r="P69" s="3"/>
      <c r="Q69" s="3"/>
      <c r="R69" s="3"/>
      <c r="S69" s="3"/>
      <c r="T69" s="3"/>
      <c r="U69" s="3"/>
    </row>
    <row r="70" spans="1:21" s="44" customFormat="1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O70" s="3"/>
      <c r="P70" s="3"/>
      <c r="Q70" s="3"/>
      <c r="R70" s="3"/>
      <c r="S70" s="3"/>
      <c r="T70" s="3"/>
      <c r="U70" s="3"/>
    </row>
    <row r="71" spans="1:21" s="44" customFormat="1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O71" s="3"/>
      <c r="P71" s="3"/>
      <c r="Q71" s="3"/>
      <c r="R71" s="3"/>
      <c r="S71" s="3"/>
      <c r="T71" s="3"/>
      <c r="U71" s="3"/>
    </row>
    <row r="72" spans="1:21" s="44" customFormat="1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O72" s="3"/>
      <c r="P72" s="3"/>
      <c r="Q72" s="3"/>
      <c r="R72" s="3"/>
      <c r="S72" s="3"/>
      <c r="T72" s="3"/>
      <c r="U72" s="3"/>
    </row>
    <row r="73" spans="1:21" s="44" customFormat="1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O73" s="3"/>
      <c r="P73" s="3"/>
      <c r="Q73" s="3"/>
      <c r="R73" s="3"/>
      <c r="S73" s="3"/>
      <c r="T73" s="3"/>
      <c r="U73" s="3"/>
    </row>
    <row r="74" spans="1:21" s="44" customFormat="1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O74" s="3"/>
      <c r="P74" s="3"/>
      <c r="Q74" s="3"/>
      <c r="R74" s="3"/>
      <c r="S74" s="3"/>
      <c r="T74" s="3"/>
      <c r="U74" s="3"/>
    </row>
    <row r="75" spans="1:21" s="44" customFormat="1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O75" s="3"/>
      <c r="P75" s="3"/>
      <c r="Q75" s="3"/>
      <c r="R75" s="3"/>
      <c r="S75" s="3"/>
      <c r="T75" s="3"/>
      <c r="U75" s="3"/>
    </row>
    <row r="76" spans="1:21" s="44" customFormat="1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O76" s="3"/>
      <c r="P76" s="3"/>
      <c r="Q76" s="3"/>
      <c r="R76" s="3"/>
      <c r="S76" s="3"/>
      <c r="T76" s="3"/>
      <c r="U76" s="3"/>
    </row>
    <row r="77" spans="1:21" s="44" customFormat="1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O77" s="3"/>
      <c r="P77" s="3"/>
      <c r="Q77" s="3"/>
      <c r="R77" s="3"/>
      <c r="S77" s="3"/>
      <c r="T77" s="3"/>
      <c r="U77" s="3"/>
    </row>
    <row r="78" spans="1:21" s="44" customFormat="1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O78" s="3"/>
      <c r="P78" s="3"/>
      <c r="Q78" s="3"/>
      <c r="R78" s="3"/>
      <c r="S78" s="3"/>
      <c r="T78" s="3"/>
      <c r="U78" s="3"/>
    </row>
    <row r="79" spans="1:21" s="44" customFormat="1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O79" s="3"/>
      <c r="P79" s="3"/>
      <c r="Q79" s="3"/>
      <c r="R79" s="3"/>
      <c r="S79" s="3"/>
      <c r="T79" s="3"/>
      <c r="U79" s="3"/>
    </row>
    <row r="80" spans="1:21" s="44" customFormat="1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O80" s="3"/>
      <c r="P80" s="3"/>
      <c r="Q80" s="3"/>
      <c r="R80" s="3"/>
      <c r="S80" s="3"/>
      <c r="T80" s="3"/>
      <c r="U80" s="3"/>
    </row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</sheetData>
  <dataConsolidate/>
  <mergeCells count="7">
    <mergeCell ref="A1:H1"/>
    <mergeCell ref="A11:D13"/>
    <mergeCell ref="E11:F11"/>
    <mergeCell ref="G11:H12"/>
    <mergeCell ref="F12:F14"/>
    <mergeCell ref="G13:G14"/>
    <mergeCell ref="H13:H14"/>
  </mergeCells>
  <printOptions horizontalCentered="1"/>
  <pageMargins left="0.19685039370078741" right="0.19685039370078741" top="1.3779527559055118" bottom="0.78740157480314965" header="0.51181102362204722" footer="0.51181102362204722"/>
  <pageSetup paperSize="9" scale="75" fitToWidth="0" fitToHeight="0" orientation="landscape" r:id="rId1"/>
  <headerFooter alignWithMargins="0">
    <oddFooter>&amp;R&amp;"Times New Roman,Normal"&amp;A -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2721-3A57-447B-8B6C-351EA79FEDEC}">
  <dimension ref="A1:U178"/>
  <sheetViews>
    <sheetView showGridLines="0" zoomScaleNormal="100" workbookViewId="0">
      <selection sqref="A1:H1"/>
    </sheetView>
  </sheetViews>
  <sheetFormatPr defaultColWidth="7.140625" defaultRowHeight="12.75" x14ac:dyDescent="0.2"/>
  <cols>
    <col min="1" max="1" width="8.5703125" style="3" customWidth="1"/>
    <col min="2" max="2" width="15.7109375" style="3" customWidth="1"/>
    <col min="3" max="3" width="12.7109375" style="3" customWidth="1"/>
    <col min="4" max="4" width="15.7109375" style="3" customWidth="1"/>
    <col min="5" max="5" width="30" style="3" customWidth="1"/>
    <col min="6" max="6" width="19.140625" style="3" customWidth="1"/>
    <col min="7" max="7" width="14.42578125" style="3" customWidth="1"/>
    <col min="8" max="8" width="16.42578125" style="3" customWidth="1"/>
    <col min="9" max="9" width="7.140625" style="3"/>
    <col min="10" max="10" width="11.7109375" style="3" customWidth="1"/>
    <col min="11" max="11" width="9" style="44" bestFit="1" customWidth="1"/>
    <col min="12" max="12" width="10.7109375" style="44" bestFit="1" customWidth="1"/>
    <col min="13" max="13" width="8.7109375" style="44" bestFit="1" customWidth="1"/>
    <col min="14" max="14" width="10.7109375" style="44" bestFit="1" customWidth="1"/>
    <col min="15" max="15" width="13.85546875" style="3" bestFit="1" customWidth="1"/>
    <col min="16" max="16" width="9.140625" style="3" bestFit="1" customWidth="1"/>
    <col min="17" max="19" width="7.140625" style="3"/>
    <col min="20" max="20" width="13.85546875" style="3" bestFit="1" customWidth="1"/>
    <col min="21" max="21" width="9.140625" style="3" bestFit="1" customWidth="1"/>
    <col min="22" max="22" width="13.85546875" style="3" bestFit="1" customWidth="1"/>
    <col min="23" max="23" width="9.140625" style="3" bestFit="1" customWidth="1"/>
    <col min="24" max="16384" width="7.140625" style="3"/>
  </cols>
  <sheetData>
    <row r="1" spans="1:14" ht="30" customHeight="1" x14ac:dyDescent="0.2">
      <c r="A1" s="115" t="s">
        <v>13</v>
      </c>
      <c r="B1" s="116"/>
      <c r="C1" s="116"/>
      <c r="D1" s="116"/>
      <c r="E1" s="116"/>
      <c r="F1" s="116"/>
      <c r="G1" s="116"/>
      <c r="H1" s="117"/>
    </row>
    <row r="2" spans="1:14" ht="14.1" customHeight="1" x14ac:dyDescent="0.2">
      <c r="A2" s="4"/>
    </row>
    <row r="3" spans="1:14" s="7" customFormat="1" ht="14.1" customHeight="1" x14ac:dyDescent="0.2">
      <c r="A3" s="2" t="s">
        <v>27</v>
      </c>
      <c r="B3" s="5"/>
      <c r="C3" s="5"/>
      <c r="D3" s="5"/>
      <c r="E3" s="5"/>
      <c r="F3" s="5"/>
      <c r="G3" s="6" t="s">
        <v>43</v>
      </c>
      <c r="H3" s="21">
        <v>12678.645</v>
      </c>
      <c r="K3" s="45"/>
      <c r="L3" s="45"/>
      <c r="M3" s="45"/>
      <c r="N3" s="45"/>
    </row>
    <row r="4" spans="1:14" s="7" customFormat="1" ht="14.1" customHeight="1" x14ac:dyDescent="0.2">
      <c r="A4" s="1" t="s">
        <v>28</v>
      </c>
      <c r="B4" s="5"/>
      <c r="C4" s="5"/>
      <c r="D4" s="5"/>
      <c r="E4" s="5"/>
      <c r="F4" s="5"/>
      <c r="G4" s="6"/>
      <c r="H4" s="21"/>
      <c r="K4" s="45"/>
      <c r="L4" s="45"/>
      <c r="M4" s="45"/>
      <c r="N4" s="45"/>
    </row>
    <row r="5" spans="1:14" s="7" customFormat="1" ht="14.1" customHeight="1" x14ac:dyDescent="0.2">
      <c r="A5" s="8" t="s">
        <v>29</v>
      </c>
      <c r="B5" s="5"/>
      <c r="C5" s="5"/>
      <c r="D5" s="5"/>
      <c r="E5" s="5"/>
      <c r="F5" s="5"/>
      <c r="G5" s="6" t="s">
        <v>41</v>
      </c>
      <c r="H5" s="21">
        <f>J13-H3</f>
        <v>209.90819431400996</v>
      </c>
      <c r="K5" s="46"/>
      <c r="L5" s="45"/>
      <c r="M5" s="45"/>
      <c r="N5" s="45"/>
    </row>
    <row r="6" spans="1:14" s="7" customFormat="1" ht="14.1" customHeight="1" x14ac:dyDescent="0.2">
      <c r="A6" s="2" t="s">
        <v>30</v>
      </c>
      <c r="B6" s="9"/>
      <c r="C6" s="9"/>
      <c r="D6" s="5"/>
      <c r="E6" s="5"/>
      <c r="F6" s="5"/>
      <c r="K6" s="47"/>
      <c r="L6" s="45"/>
      <c r="M6" s="45"/>
      <c r="N6" s="45"/>
    </row>
    <row r="7" spans="1:14" s="9" customFormat="1" ht="14.1" customHeight="1" x14ac:dyDescent="0.2">
      <c r="A7" s="8" t="s">
        <v>62</v>
      </c>
      <c r="G7" s="6"/>
      <c r="H7" s="21"/>
      <c r="K7" s="48"/>
      <c r="L7" s="48"/>
      <c r="M7" s="48"/>
      <c r="N7" s="48"/>
    </row>
    <row r="8" spans="1:14" s="9" customFormat="1" ht="14.1" customHeight="1" x14ac:dyDescent="0.2">
      <c r="A8" s="8" t="s">
        <v>39</v>
      </c>
      <c r="B8" s="60">
        <f>DATEDIF(B15,B16,"D")-30</f>
        <v>25</v>
      </c>
      <c r="G8" s="6"/>
      <c r="H8" s="21"/>
      <c r="K8" s="48"/>
      <c r="L8" s="48"/>
      <c r="M8" s="48"/>
      <c r="N8" s="48"/>
    </row>
    <row r="9" spans="1:14" s="9" customFormat="1" ht="14.1" customHeight="1" x14ac:dyDescent="0.2">
      <c r="A9" s="2" t="s">
        <v>40</v>
      </c>
      <c r="B9" s="60">
        <v>48</v>
      </c>
      <c r="G9" s="18"/>
      <c r="H9" s="28"/>
      <c r="J9" s="42" t="s">
        <v>60</v>
      </c>
      <c r="K9" s="48"/>
      <c r="L9" s="48"/>
      <c r="M9" s="48"/>
      <c r="N9" s="48"/>
    </row>
    <row r="10" spans="1:14" s="9" customFormat="1" ht="14.1" customHeight="1" x14ac:dyDescent="0.2">
      <c r="A10" s="2"/>
      <c r="B10" s="60"/>
      <c r="G10" s="18"/>
      <c r="H10" s="28"/>
      <c r="J10" s="42"/>
      <c r="K10" s="48"/>
      <c r="L10" s="48"/>
      <c r="M10" s="48"/>
      <c r="N10" s="48"/>
    </row>
    <row r="11" spans="1:14" s="10" customFormat="1" ht="15" customHeight="1" x14ac:dyDescent="0.2">
      <c r="A11" s="119" t="s">
        <v>12</v>
      </c>
      <c r="B11" s="120"/>
      <c r="C11" s="120"/>
      <c r="D11" s="121"/>
      <c r="E11" s="118" t="s">
        <v>2</v>
      </c>
      <c r="F11" s="118"/>
      <c r="G11" s="118" t="s">
        <v>3</v>
      </c>
      <c r="H11" s="118"/>
      <c r="J11" s="61" t="s">
        <v>37</v>
      </c>
      <c r="K11" s="64">
        <f>PMT(E13,B9,-J13)</f>
        <v>419.33591945754802</v>
      </c>
      <c r="L11" s="49"/>
      <c r="M11" s="49"/>
      <c r="N11" s="49"/>
    </row>
    <row r="12" spans="1:14" s="10" customFormat="1" ht="15" customHeight="1" x14ac:dyDescent="0.2">
      <c r="A12" s="122"/>
      <c r="B12" s="123"/>
      <c r="C12" s="123"/>
      <c r="D12" s="124"/>
      <c r="E12" s="37" t="s">
        <v>4</v>
      </c>
      <c r="F12" s="128" t="s">
        <v>5</v>
      </c>
      <c r="G12" s="118"/>
      <c r="H12" s="118"/>
      <c r="J12" s="63">
        <f>((1+E13)^(1/30))-1</f>
        <v>6.5703519560211809E-4</v>
      </c>
      <c r="K12" s="62" t="s">
        <v>42</v>
      </c>
      <c r="L12" s="49"/>
      <c r="M12" s="49"/>
      <c r="N12" s="49"/>
    </row>
    <row r="13" spans="1:14" s="10" customFormat="1" ht="15" customHeight="1" x14ac:dyDescent="0.2">
      <c r="A13" s="125"/>
      <c r="B13" s="126"/>
      <c r="C13" s="126"/>
      <c r="D13" s="127"/>
      <c r="E13" s="38">
        <v>1.9900000000000001E-2</v>
      </c>
      <c r="F13" s="129"/>
      <c r="G13" s="131" t="s">
        <v>6</v>
      </c>
      <c r="H13" s="131" t="s">
        <v>19</v>
      </c>
      <c r="J13" s="10">
        <f>FV(J12,B8,,-H3)</f>
        <v>12888.55319431401</v>
      </c>
      <c r="K13" s="51"/>
      <c r="L13" s="49"/>
      <c r="M13" s="49"/>
      <c r="N13" s="49"/>
    </row>
    <row r="14" spans="1:14" s="10" customFormat="1" ht="15" customHeight="1" x14ac:dyDescent="0.25">
      <c r="A14" s="40" t="s">
        <v>0</v>
      </c>
      <c r="B14" s="36" t="s">
        <v>21</v>
      </c>
      <c r="C14" s="36" t="s">
        <v>25</v>
      </c>
      <c r="D14" s="41" t="s">
        <v>7</v>
      </c>
      <c r="E14" s="39" t="s">
        <v>18</v>
      </c>
      <c r="F14" s="130"/>
      <c r="G14" s="132"/>
      <c r="H14" s="132"/>
      <c r="J14" s="34"/>
      <c r="K14" s="53"/>
      <c r="L14" s="53"/>
      <c r="M14" s="53"/>
      <c r="N14" s="53"/>
    </row>
    <row r="15" spans="1:14" s="11" customFormat="1" ht="14.1" customHeight="1" x14ac:dyDescent="0.25">
      <c r="A15" s="20">
        <v>0</v>
      </c>
      <c r="B15" s="23">
        <v>43356</v>
      </c>
      <c r="C15" s="27" t="s">
        <v>14</v>
      </c>
      <c r="D15" s="27" t="s">
        <v>14</v>
      </c>
      <c r="E15" s="27" t="s">
        <v>14</v>
      </c>
      <c r="F15" s="27" t="s">
        <v>14</v>
      </c>
      <c r="G15" s="27" t="s">
        <v>14</v>
      </c>
      <c r="H15" s="22">
        <f>H3</f>
        <v>12678.645</v>
      </c>
      <c r="K15" s="54"/>
      <c r="L15" s="54"/>
      <c r="M15" s="55"/>
      <c r="N15" s="56"/>
    </row>
    <row r="16" spans="1:14" s="11" customFormat="1" ht="14.1" customHeight="1" x14ac:dyDescent="0.2">
      <c r="A16" s="15">
        <v>1</v>
      </c>
      <c r="B16" s="17">
        <v>43411</v>
      </c>
      <c r="C16" s="35">
        <f>B16-B15</f>
        <v>55</v>
      </c>
      <c r="D16" s="31">
        <v>419.33591945754682</v>
      </c>
      <c r="E16" s="19">
        <f>(($E$13+1)^(1/30)^(B16-B15)-1)*G16</f>
        <v>466.3904028808218</v>
      </c>
      <c r="F16" s="111">
        <f>D16-E16</f>
        <v>-47.054483423274974</v>
      </c>
      <c r="G16" s="13">
        <f>H15</f>
        <v>12678.645</v>
      </c>
      <c r="H16" s="13">
        <f>H15-F16</f>
        <v>12725.699483423276</v>
      </c>
      <c r="K16" s="112"/>
      <c r="L16" s="57"/>
      <c r="M16" s="52"/>
      <c r="N16" s="52"/>
    </row>
    <row r="17" spans="1:21" s="11" customFormat="1" ht="14.1" customHeight="1" x14ac:dyDescent="0.2">
      <c r="A17" s="15">
        <v>2</v>
      </c>
      <c r="B17" s="17">
        <f>EDATE(B16,1)</f>
        <v>43441</v>
      </c>
      <c r="C17" s="35">
        <f>B17-B16</f>
        <v>30</v>
      </c>
      <c r="D17" s="31">
        <f>D16</f>
        <v>419.33591945754682</v>
      </c>
      <c r="E17" s="19">
        <f>$E$13*G17</f>
        <v>253.24141972012319</v>
      </c>
      <c r="F17" s="13">
        <f t="shared" ref="F17:F63" si="0">D17-E17</f>
        <v>166.09449973742363</v>
      </c>
      <c r="G17" s="13">
        <f>H16</f>
        <v>12725.699483423276</v>
      </c>
      <c r="H17" s="13">
        <f t="shared" ref="H17:H63" si="1">H16-F17</f>
        <v>12559.604983685851</v>
      </c>
      <c r="K17" s="57"/>
      <c r="L17" s="57"/>
      <c r="M17" s="52"/>
      <c r="N17" s="52"/>
    </row>
    <row r="18" spans="1:21" s="11" customFormat="1" ht="14.1" customHeight="1" x14ac:dyDescent="0.2">
      <c r="A18" s="15">
        <v>3</v>
      </c>
      <c r="B18" s="17">
        <f t="shared" ref="B18:B63" si="2">EDATE(B17,1)</f>
        <v>43472</v>
      </c>
      <c r="C18" s="35">
        <f t="shared" ref="C18:C63" si="3">B18-B17</f>
        <v>31</v>
      </c>
      <c r="D18" s="31">
        <f t="shared" ref="D18:D63" si="4">D17</f>
        <v>419.33591945754682</v>
      </c>
      <c r="E18" s="19">
        <f>$E$13*G18</f>
        <v>249.93613917534844</v>
      </c>
      <c r="F18" s="13">
        <f t="shared" si="0"/>
        <v>169.39978028219838</v>
      </c>
      <c r="G18" s="13">
        <f t="shared" ref="G18:G63" si="5">H17</f>
        <v>12559.604983685851</v>
      </c>
      <c r="H18" s="13">
        <f t="shared" si="1"/>
        <v>12390.205203403653</v>
      </c>
      <c r="K18" s="57"/>
      <c r="L18" s="57"/>
      <c r="M18" s="52"/>
      <c r="N18" s="52"/>
    </row>
    <row r="19" spans="1:21" s="11" customFormat="1" ht="14.1" customHeight="1" x14ac:dyDescent="0.2">
      <c r="A19" s="15">
        <v>4</v>
      </c>
      <c r="B19" s="17">
        <f t="shared" si="2"/>
        <v>43503</v>
      </c>
      <c r="C19" s="35">
        <f t="shared" si="3"/>
        <v>31</v>
      </c>
      <c r="D19" s="31">
        <f t="shared" si="4"/>
        <v>419.33591945754682</v>
      </c>
      <c r="E19" s="19">
        <f>$E$13*G19</f>
        <v>246.56508354773271</v>
      </c>
      <c r="F19" s="13">
        <f t="shared" si="0"/>
        <v>172.77083590981411</v>
      </c>
      <c r="G19" s="13">
        <f t="shared" si="5"/>
        <v>12390.205203403653</v>
      </c>
      <c r="H19" s="13">
        <f t="shared" si="1"/>
        <v>12217.434367493839</v>
      </c>
      <c r="K19" s="57"/>
      <c r="L19" s="57"/>
      <c r="M19" s="52"/>
      <c r="N19" s="52"/>
    </row>
    <row r="20" spans="1:21" s="11" customFormat="1" ht="14.1" customHeight="1" x14ac:dyDescent="0.2">
      <c r="A20" s="15">
        <v>5</v>
      </c>
      <c r="B20" s="17">
        <f t="shared" si="2"/>
        <v>43531</v>
      </c>
      <c r="C20" s="35">
        <f t="shared" si="3"/>
        <v>28</v>
      </c>
      <c r="D20" s="31">
        <f t="shared" si="4"/>
        <v>419.33591945754682</v>
      </c>
      <c r="E20" s="19">
        <f t="shared" ref="E20:E63" si="6">$E$13*G20</f>
        <v>243.12694391312741</v>
      </c>
      <c r="F20" s="13">
        <f t="shared" si="0"/>
        <v>176.20897554441942</v>
      </c>
      <c r="G20" s="13">
        <f t="shared" si="5"/>
        <v>12217.434367493839</v>
      </c>
      <c r="H20" s="13">
        <f t="shared" si="1"/>
        <v>12041.22539194942</v>
      </c>
      <c r="K20" s="57"/>
      <c r="L20" s="57"/>
      <c r="M20" s="52"/>
      <c r="N20" s="52"/>
    </row>
    <row r="21" spans="1:21" s="11" customFormat="1" ht="14.1" customHeight="1" x14ac:dyDescent="0.2">
      <c r="A21" s="15">
        <v>6</v>
      </c>
      <c r="B21" s="17">
        <f t="shared" si="2"/>
        <v>43562</v>
      </c>
      <c r="C21" s="35">
        <f t="shared" si="3"/>
        <v>31</v>
      </c>
      <c r="D21" s="31">
        <f t="shared" si="4"/>
        <v>419.33591945754682</v>
      </c>
      <c r="E21" s="19">
        <f t="shared" si="6"/>
        <v>239.62038529979347</v>
      </c>
      <c r="F21" s="13">
        <f t="shared" si="0"/>
        <v>179.71553415775335</v>
      </c>
      <c r="G21" s="13">
        <f t="shared" si="5"/>
        <v>12041.22539194942</v>
      </c>
      <c r="H21" s="13">
        <f t="shared" si="1"/>
        <v>11861.509857791667</v>
      </c>
      <c r="K21" s="57"/>
      <c r="L21" s="57"/>
      <c r="M21" s="52"/>
      <c r="N21" s="52"/>
    </row>
    <row r="22" spans="1:21" s="11" customFormat="1" ht="14.1" customHeight="1" x14ac:dyDescent="0.2">
      <c r="A22" s="15">
        <v>7</v>
      </c>
      <c r="B22" s="17">
        <f t="shared" si="2"/>
        <v>43592</v>
      </c>
      <c r="C22" s="35">
        <f t="shared" si="3"/>
        <v>30</v>
      </c>
      <c r="D22" s="31">
        <f t="shared" si="4"/>
        <v>419.33591945754682</v>
      </c>
      <c r="E22" s="19">
        <f t="shared" si="6"/>
        <v>236.04404617005417</v>
      </c>
      <c r="F22" s="13">
        <f t="shared" si="0"/>
        <v>183.29187328749265</v>
      </c>
      <c r="G22" s="13">
        <f t="shared" si="5"/>
        <v>11861.509857791667</v>
      </c>
      <c r="H22" s="13">
        <f t="shared" si="1"/>
        <v>11678.217984504174</v>
      </c>
      <c r="K22" s="57"/>
      <c r="L22" s="57"/>
      <c r="M22" s="52"/>
      <c r="N22" s="52"/>
    </row>
    <row r="23" spans="1:21" s="11" customFormat="1" ht="14.1" customHeight="1" x14ac:dyDescent="0.2">
      <c r="A23" s="15">
        <v>8</v>
      </c>
      <c r="B23" s="17">
        <f t="shared" si="2"/>
        <v>43623</v>
      </c>
      <c r="C23" s="35">
        <f t="shared" si="3"/>
        <v>31</v>
      </c>
      <c r="D23" s="31">
        <f t="shared" si="4"/>
        <v>419.33591945754682</v>
      </c>
      <c r="E23" s="19">
        <f t="shared" si="6"/>
        <v>232.39653789163307</v>
      </c>
      <c r="F23" s="13">
        <f t="shared" si="0"/>
        <v>186.93938156591375</v>
      </c>
      <c r="G23" s="13">
        <f t="shared" si="5"/>
        <v>11678.217984504174</v>
      </c>
      <c r="H23" s="13">
        <f t="shared" si="1"/>
        <v>11491.278602938261</v>
      </c>
      <c r="K23" s="57"/>
      <c r="L23" s="57"/>
      <c r="M23" s="52"/>
      <c r="N23" s="52"/>
    </row>
    <row r="24" spans="1:21" s="11" customFormat="1" ht="14.1" customHeight="1" x14ac:dyDescent="0.2">
      <c r="A24" s="15">
        <v>9</v>
      </c>
      <c r="B24" s="17">
        <f t="shared" si="2"/>
        <v>43653</v>
      </c>
      <c r="C24" s="35">
        <f t="shared" si="3"/>
        <v>30</v>
      </c>
      <c r="D24" s="31">
        <f t="shared" si="4"/>
        <v>419.33591945754682</v>
      </c>
      <c r="E24" s="19">
        <f t="shared" si="6"/>
        <v>228.67644419847139</v>
      </c>
      <c r="F24" s="13">
        <f t="shared" si="0"/>
        <v>190.65947525907544</v>
      </c>
      <c r="G24" s="13">
        <f t="shared" si="5"/>
        <v>11491.278602938261</v>
      </c>
      <c r="H24" s="13">
        <f t="shared" si="1"/>
        <v>11300.619127679185</v>
      </c>
      <c r="K24" s="57"/>
      <c r="L24" s="57"/>
      <c r="M24" s="52"/>
      <c r="N24" s="52"/>
    </row>
    <row r="25" spans="1:21" s="11" customFormat="1" ht="14.1" customHeight="1" x14ac:dyDescent="0.2">
      <c r="A25" s="15">
        <v>10</v>
      </c>
      <c r="B25" s="17">
        <f t="shared" si="2"/>
        <v>43684</v>
      </c>
      <c r="C25" s="35">
        <f t="shared" si="3"/>
        <v>31</v>
      </c>
      <c r="D25" s="31">
        <f t="shared" si="4"/>
        <v>419.33591945754682</v>
      </c>
      <c r="E25" s="19">
        <f t="shared" si="6"/>
        <v>224.88232064081581</v>
      </c>
      <c r="F25" s="13">
        <f t="shared" si="0"/>
        <v>194.45359881673102</v>
      </c>
      <c r="G25" s="13">
        <f t="shared" si="5"/>
        <v>11300.619127679185</v>
      </c>
      <c r="H25" s="13">
        <f t="shared" si="1"/>
        <v>11106.165528862453</v>
      </c>
      <c r="K25" s="57"/>
      <c r="L25" s="57"/>
      <c r="M25" s="52"/>
      <c r="N25" s="52"/>
    </row>
    <row r="26" spans="1:21" s="11" customFormat="1" ht="14.1" customHeight="1" x14ac:dyDescent="0.2">
      <c r="A26" s="15">
        <v>11</v>
      </c>
      <c r="B26" s="17">
        <f t="shared" si="2"/>
        <v>43715</v>
      </c>
      <c r="C26" s="35">
        <f t="shared" si="3"/>
        <v>31</v>
      </c>
      <c r="D26" s="31">
        <f t="shared" si="4"/>
        <v>419.33591945754682</v>
      </c>
      <c r="E26" s="19">
        <f t="shared" si="6"/>
        <v>221.01269402436284</v>
      </c>
      <c r="F26" s="13">
        <f t="shared" si="0"/>
        <v>198.32322543318398</v>
      </c>
      <c r="G26" s="13">
        <f t="shared" si="5"/>
        <v>11106.165528862453</v>
      </c>
      <c r="H26" s="13">
        <f t="shared" si="1"/>
        <v>10907.84230342927</v>
      </c>
      <c r="K26" s="57"/>
      <c r="L26" s="57"/>
      <c r="M26" s="52"/>
      <c r="N26" s="52"/>
    </row>
    <row r="27" spans="1:21" s="11" customFormat="1" ht="14.1" customHeight="1" x14ac:dyDescent="0.2">
      <c r="A27" s="15">
        <v>12</v>
      </c>
      <c r="B27" s="17">
        <f t="shared" si="2"/>
        <v>43745</v>
      </c>
      <c r="C27" s="35">
        <f t="shared" si="3"/>
        <v>30</v>
      </c>
      <c r="D27" s="31">
        <f t="shared" si="4"/>
        <v>419.33591945754682</v>
      </c>
      <c r="E27" s="19">
        <f t="shared" si="6"/>
        <v>217.06606183824249</v>
      </c>
      <c r="F27" s="13">
        <f t="shared" si="0"/>
        <v>202.26985761930433</v>
      </c>
      <c r="G27" s="13">
        <f t="shared" si="5"/>
        <v>10907.84230342927</v>
      </c>
      <c r="H27" s="13">
        <f t="shared" si="1"/>
        <v>10705.572445809965</v>
      </c>
      <c r="K27" s="57"/>
      <c r="L27" s="57"/>
      <c r="M27" s="52"/>
      <c r="N27" s="52"/>
    </row>
    <row r="28" spans="1:21" s="11" customFormat="1" ht="14.1" customHeight="1" x14ac:dyDescent="0.2">
      <c r="A28" s="15">
        <v>13</v>
      </c>
      <c r="B28" s="17">
        <f t="shared" si="2"/>
        <v>43776</v>
      </c>
      <c r="C28" s="35">
        <f t="shared" si="3"/>
        <v>31</v>
      </c>
      <c r="D28" s="31">
        <f t="shared" si="4"/>
        <v>419.33591945754682</v>
      </c>
      <c r="E28" s="19">
        <f t="shared" si="6"/>
        <v>213.04089167161831</v>
      </c>
      <c r="F28" s="13">
        <f t="shared" si="0"/>
        <v>206.29502778592851</v>
      </c>
      <c r="G28" s="13">
        <f t="shared" si="5"/>
        <v>10705.572445809965</v>
      </c>
      <c r="H28" s="13">
        <f t="shared" si="1"/>
        <v>10499.277418024036</v>
      </c>
      <c r="K28" s="57"/>
      <c r="L28" s="57"/>
      <c r="M28" s="52"/>
      <c r="N28" s="52"/>
    </row>
    <row r="29" spans="1:21" s="11" customFormat="1" ht="14.1" customHeight="1" x14ac:dyDescent="0.3">
      <c r="A29" s="15">
        <v>14</v>
      </c>
      <c r="B29" s="17">
        <f t="shared" si="2"/>
        <v>43806</v>
      </c>
      <c r="C29" s="35">
        <f t="shared" si="3"/>
        <v>30</v>
      </c>
      <c r="D29" s="31">
        <f t="shared" si="4"/>
        <v>419.33591945754682</v>
      </c>
      <c r="E29" s="19">
        <f t="shared" si="6"/>
        <v>208.93562061867831</v>
      </c>
      <c r="F29" s="13">
        <f t="shared" si="0"/>
        <v>210.40029883886851</v>
      </c>
      <c r="G29" s="13">
        <f t="shared" si="5"/>
        <v>10499.277418024036</v>
      </c>
      <c r="H29" s="13">
        <f t="shared" si="1"/>
        <v>10288.877119185167</v>
      </c>
      <c r="K29" s="57"/>
      <c r="L29" s="57"/>
      <c r="M29" s="52"/>
      <c r="N29" s="52"/>
      <c r="T29" s="58"/>
      <c r="U29" s="59"/>
    </row>
    <row r="30" spans="1:21" s="11" customFormat="1" ht="14.1" customHeight="1" x14ac:dyDescent="0.2">
      <c r="A30" s="15">
        <v>15</v>
      </c>
      <c r="B30" s="17">
        <f t="shared" si="2"/>
        <v>43837</v>
      </c>
      <c r="C30" s="35">
        <f t="shared" si="3"/>
        <v>31</v>
      </c>
      <c r="D30" s="31">
        <f t="shared" si="4"/>
        <v>419.33591945754682</v>
      </c>
      <c r="E30" s="19">
        <f t="shared" si="6"/>
        <v>204.74865467178483</v>
      </c>
      <c r="F30" s="13">
        <f t="shared" si="0"/>
        <v>214.58726478576199</v>
      </c>
      <c r="G30" s="13">
        <f t="shared" si="5"/>
        <v>10288.877119185167</v>
      </c>
      <c r="H30" s="13">
        <f t="shared" si="1"/>
        <v>10074.289854399405</v>
      </c>
      <c r="K30" s="57"/>
      <c r="L30" s="57"/>
      <c r="M30" s="52"/>
      <c r="N30" s="52"/>
    </row>
    <row r="31" spans="1:21" s="11" customFormat="1" ht="14.1" customHeight="1" x14ac:dyDescent="0.2">
      <c r="A31" s="15">
        <v>16</v>
      </c>
      <c r="B31" s="17">
        <f t="shared" si="2"/>
        <v>43868</v>
      </c>
      <c r="C31" s="35">
        <f t="shared" si="3"/>
        <v>31</v>
      </c>
      <c r="D31" s="31">
        <f t="shared" si="4"/>
        <v>419.33591945754682</v>
      </c>
      <c r="E31" s="19">
        <f t="shared" si="6"/>
        <v>200.47836810254816</v>
      </c>
      <c r="F31" s="13">
        <f t="shared" si="0"/>
        <v>218.85755135499866</v>
      </c>
      <c r="G31" s="13">
        <f t="shared" si="5"/>
        <v>10074.289854399405</v>
      </c>
      <c r="H31" s="13">
        <f t="shared" si="1"/>
        <v>9855.4323030444066</v>
      </c>
      <c r="K31" s="57"/>
      <c r="L31" s="57"/>
      <c r="M31" s="52"/>
      <c r="N31" s="52"/>
    </row>
    <row r="32" spans="1:21" s="11" customFormat="1" ht="14.1" customHeight="1" x14ac:dyDescent="0.2">
      <c r="A32" s="15">
        <v>17</v>
      </c>
      <c r="B32" s="17">
        <f t="shared" si="2"/>
        <v>43897</v>
      </c>
      <c r="C32" s="35">
        <f t="shared" si="3"/>
        <v>29</v>
      </c>
      <c r="D32" s="31">
        <f t="shared" si="4"/>
        <v>419.33591945754682</v>
      </c>
      <c r="E32" s="19">
        <f t="shared" si="6"/>
        <v>196.12310283058369</v>
      </c>
      <c r="F32" s="13">
        <f t="shared" si="0"/>
        <v>223.21281662696313</v>
      </c>
      <c r="G32" s="13">
        <f t="shared" si="5"/>
        <v>9855.4323030444066</v>
      </c>
      <c r="H32" s="13">
        <f t="shared" si="1"/>
        <v>9632.2194864174435</v>
      </c>
      <c r="K32" s="57"/>
      <c r="L32" s="57"/>
      <c r="M32" s="52"/>
      <c r="N32" s="52"/>
    </row>
    <row r="33" spans="1:14" s="11" customFormat="1" ht="14.1" customHeight="1" x14ac:dyDescent="0.2">
      <c r="A33" s="15">
        <v>18</v>
      </c>
      <c r="B33" s="17">
        <f t="shared" si="2"/>
        <v>43928</v>
      </c>
      <c r="C33" s="35">
        <f t="shared" si="3"/>
        <v>31</v>
      </c>
      <c r="D33" s="31">
        <f t="shared" si="4"/>
        <v>419.33591945754682</v>
      </c>
      <c r="E33" s="19">
        <f t="shared" si="6"/>
        <v>191.68116777970712</v>
      </c>
      <c r="F33" s="13">
        <f t="shared" si="0"/>
        <v>227.6547516778397</v>
      </c>
      <c r="G33" s="13">
        <f t="shared" si="5"/>
        <v>9632.2194864174435</v>
      </c>
      <c r="H33" s="13">
        <f t="shared" si="1"/>
        <v>9404.5647347396043</v>
      </c>
      <c r="K33" s="57"/>
      <c r="L33" s="57"/>
      <c r="M33" s="52"/>
      <c r="N33" s="52"/>
    </row>
    <row r="34" spans="1:14" s="11" customFormat="1" ht="14.1" customHeight="1" x14ac:dyDescent="0.2">
      <c r="A34" s="15">
        <v>19</v>
      </c>
      <c r="B34" s="17">
        <f t="shared" si="2"/>
        <v>43958</v>
      </c>
      <c r="C34" s="35">
        <f t="shared" si="3"/>
        <v>30</v>
      </c>
      <c r="D34" s="31">
        <f t="shared" si="4"/>
        <v>419.33591945754682</v>
      </c>
      <c r="E34" s="19">
        <f t="shared" si="6"/>
        <v>187.15083822131814</v>
      </c>
      <c r="F34" s="13">
        <f t="shared" si="0"/>
        <v>232.18508123622868</v>
      </c>
      <c r="G34" s="13">
        <f t="shared" si="5"/>
        <v>9404.5647347396043</v>
      </c>
      <c r="H34" s="13">
        <f t="shared" si="1"/>
        <v>9172.3796535033762</v>
      </c>
      <c r="K34" s="57"/>
      <c r="L34" s="57"/>
      <c r="M34" s="52"/>
      <c r="N34" s="52"/>
    </row>
    <row r="35" spans="1:14" s="11" customFormat="1" ht="14.1" customHeight="1" x14ac:dyDescent="0.2">
      <c r="A35" s="15">
        <v>20</v>
      </c>
      <c r="B35" s="17">
        <f t="shared" si="2"/>
        <v>43989</v>
      </c>
      <c r="C35" s="35">
        <f t="shared" si="3"/>
        <v>31</v>
      </c>
      <c r="D35" s="31">
        <f t="shared" si="4"/>
        <v>419.33591945754682</v>
      </c>
      <c r="E35" s="19">
        <f t="shared" si="6"/>
        <v>182.53035510471719</v>
      </c>
      <c r="F35" s="13">
        <f t="shared" si="0"/>
        <v>236.80556435282963</v>
      </c>
      <c r="G35" s="13">
        <f t="shared" si="5"/>
        <v>9172.3796535033762</v>
      </c>
      <c r="H35" s="13">
        <f t="shared" si="1"/>
        <v>8935.5740891505466</v>
      </c>
      <c r="K35" s="57"/>
      <c r="L35" s="57"/>
      <c r="M35" s="52"/>
      <c r="N35" s="52"/>
    </row>
    <row r="36" spans="1:14" s="11" customFormat="1" ht="14.1" customHeight="1" x14ac:dyDescent="0.2">
      <c r="A36" s="15">
        <v>21</v>
      </c>
      <c r="B36" s="17">
        <f t="shared" si="2"/>
        <v>44019</v>
      </c>
      <c r="C36" s="35">
        <f t="shared" si="3"/>
        <v>30</v>
      </c>
      <c r="D36" s="31">
        <f t="shared" si="4"/>
        <v>419.33591945754682</v>
      </c>
      <c r="E36" s="19">
        <f t="shared" si="6"/>
        <v>177.8179243740959</v>
      </c>
      <c r="F36" s="13">
        <f t="shared" si="0"/>
        <v>241.51799508345093</v>
      </c>
      <c r="G36" s="13">
        <f t="shared" si="5"/>
        <v>8935.5740891505466</v>
      </c>
      <c r="H36" s="13">
        <f t="shared" si="1"/>
        <v>8694.0560940670948</v>
      </c>
      <c r="K36" s="57"/>
      <c r="L36" s="57"/>
      <c r="M36" s="52"/>
      <c r="N36" s="52"/>
    </row>
    <row r="37" spans="1:14" s="11" customFormat="1" ht="14.1" customHeight="1" x14ac:dyDescent="0.2">
      <c r="A37" s="15">
        <v>22</v>
      </c>
      <c r="B37" s="17">
        <f t="shared" si="2"/>
        <v>44050</v>
      </c>
      <c r="C37" s="35">
        <f t="shared" si="3"/>
        <v>31</v>
      </c>
      <c r="D37" s="31">
        <f t="shared" si="4"/>
        <v>419.33591945754682</v>
      </c>
      <c r="E37" s="19">
        <f t="shared" si="6"/>
        <v>173.0117162719352</v>
      </c>
      <c r="F37" s="13">
        <f t="shared" si="0"/>
        <v>246.32420318561162</v>
      </c>
      <c r="G37" s="13">
        <f t="shared" si="5"/>
        <v>8694.0560940670948</v>
      </c>
      <c r="H37" s="13">
        <f t="shared" si="1"/>
        <v>8447.7318908814832</v>
      </c>
      <c r="K37" s="57"/>
      <c r="L37" s="57"/>
      <c r="M37" s="52"/>
      <c r="N37" s="52"/>
    </row>
    <row r="38" spans="1:14" s="11" customFormat="1" ht="14.1" customHeight="1" x14ac:dyDescent="0.2">
      <c r="A38" s="15">
        <v>23</v>
      </c>
      <c r="B38" s="17">
        <f t="shared" si="2"/>
        <v>44081</v>
      </c>
      <c r="C38" s="35">
        <f t="shared" si="3"/>
        <v>31</v>
      </c>
      <c r="D38" s="31">
        <f t="shared" si="4"/>
        <v>419.33591945754682</v>
      </c>
      <c r="E38" s="19">
        <f t="shared" si="6"/>
        <v>168.10986462854152</v>
      </c>
      <c r="F38" s="13">
        <f t="shared" si="0"/>
        <v>251.22605482900531</v>
      </c>
      <c r="G38" s="13">
        <f t="shared" si="5"/>
        <v>8447.7318908814832</v>
      </c>
      <c r="H38" s="13">
        <f t="shared" si="1"/>
        <v>8196.5058360524781</v>
      </c>
      <c r="K38" s="57"/>
      <c r="L38" s="57"/>
      <c r="M38" s="52"/>
      <c r="N38" s="52"/>
    </row>
    <row r="39" spans="1:14" s="11" customFormat="1" ht="14.1" customHeight="1" x14ac:dyDescent="0.2">
      <c r="A39" s="15">
        <v>24</v>
      </c>
      <c r="B39" s="17">
        <f t="shared" si="2"/>
        <v>44111</v>
      </c>
      <c r="C39" s="35">
        <f t="shared" si="3"/>
        <v>30</v>
      </c>
      <c r="D39" s="31">
        <f t="shared" si="4"/>
        <v>419.33591945754682</v>
      </c>
      <c r="E39" s="19">
        <f t="shared" si="6"/>
        <v>163.11046613744432</v>
      </c>
      <c r="F39" s="13">
        <f t="shared" si="0"/>
        <v>256.22545332010247</v>
      </c>
      <c r="G39" s="13">
        <f t="shared" si="5"/>
        <v>8196.5058360524781</v>
      </c>
      <c r="H39" s="13">
        <f t="shared" si="1"/>
        <v>7940.280382732376</v>
      </c>
      <c r="K39" s="57"/>
      <c r="L39" s="57"/>
      <c r="M39" s="52"/>
      <c r="N39" s="52"/>
    </row>
    <row r="40" spans="1:14" s="11" customFormat="1" ht="14.1" customHeight="1" x14ac:dyDescent="0.2">
      <c r="A40" s="15">
        <v>25</v>
      </c>
      <c r="B40" s="17">
        <f t="shared" si="2"/>
        <v>44142</v>
      </c>
      <c r="C40" s="35">
        <f t="shared" si="3"/>
        <v>31</v>
      </c>
      <c r="D40" s="31">
        <f t="shared" si="4"/>
        <v>419.33591945754682</v>
      </c>
      <c r="E40" s="19">
        <f t="shared" si="6"/>
        <v>158.01157961637429</v>
      </c>
      <c r="F40" s="13">
        <f t="shared" si="0"/>
        <v>261.32433984117256</v>
      </c>
      <c r="G40" s="13">
        <f t="shared" si="5"/>
        <v>7940.280382732376</v>
      </c>
      <c r="H40" s="13">
        <f t="shared" si="1"/>
        <v>7678.9560428912037</v>
      </c>
      <c r="K40" s="57"/>
      <c r="L40" s="57"/>
      <c r="M40" s="52"/>
      <c r="N40" s="52"/>
    </row>
    <row r="41" spans="1:14" s="11" customFormat="1" ht="14.1" customHeight="1" x14ac:dyDescent="0.2">
      <c r="A41" s="15">
        <v>26</v>
      </c>
      <c r="B41" s="17">
        <f t="shared" si="2"/>
        <v>44172</v>
      </c>
      <c r="C41" s="35">
        <f t="shared" si="3"/>
        <v>30</v>
      </c>
      <c r="D41" s="31">
        <f t="shared" si="4"/>
        <v>419.33591945754682</v>
      </c>
      <c r="E41" s="19">
        <f t="shared" si="6"/>
        <v>152.81122525353496</v>
      </c>
      <c r="F41" s="13">
        <f t="shared" si="0"/>
        <v>266.52469420401189</v>
      </c>
      <c r="G41" s="13">
        <f t="shared" si="5"/>
        <v>7678.9560428912037</v>
      </c>
      <c r="H41" s="13">
        <f t="shared" si="1"/>
        <v>7412.4313486871915</v>
      </c>
      <c r="K41" s="57"/>
      <c r="L41" s="57"/>
      <c r="M41" s="52"/>
      <c r="N41" s="52"/>
    </row>
    <row r="42" spans="1:14" s="11" customFormat="1" ht="14.1" customHeight="1" x14ac:dyDescent="0.2">
      <c r="A42" s="15">
        <v>27</v>
      </c>
      <c r="B42" s="17">
        <f t="shared" si="2"/>
        <v>44203</v>
      </c>
      <c r="C42" s="35">
        <f t="shared" si="3"/>
        <v>31</v>
      </c>
      <c r="D42" s="31">
        <f t="shared" si="4"/>
        <v>419.33591945754682</v>
      </c>
      <c r="E42" s="19">
        <f t="shared" si="6"/>
        <v>147.50738383887511</v>
      </c>
      <c r="F42" s="13">
        <f t="shared" si="0"/>
        <v>271.82853561867171</v>
      </c>
      <c r="G42" s="13">
        <f t="shared" si="5"/>
        <v>7412.4313486871915</v>
      </c>
      <c r="H42" s="13">
        <f t="shared" si="1"/>
        <v>7140.6028130685199</v>
      </c>
      <c r="K42" s="57"/>
      <c r="L42" s="57"/>
      <c r="M42" s="52"/>
      <c r="N42" s="52"/>
    </row>
    <row r="43" spans="1:14" s="11" customFormat="1" ht="14.1" customHeight="1" x14ac:dyDescent="0.2">
      <c r="A43" s="15">
        <v>28</v>
      </c>
      <c r="B43" s="17">
        <f t="shared" si="2"/>
        <v>44234</v>
      </c>
      <c r="C43" s="35">
        <f t="shared" si="3"/>
        <v>31</v>
      </c>
      <c r="D43" s="31">
        <f t="shared" si="4"/>
        <v>419.33591945754682</v>
      </c>
      <c r="E43" s="19">
        <f t="shared" si="6"/>
        <v>142.09799598006356</v>
      </c>
      <c r="F43" s="13">
        <f t="shared" si="0"/>
        <v>277.23792347748326</v>
      </c>
      <c r="G43" s="13">
        <f t="shared" si="5"/>
        <v>7140.6028130685199</v>
      </c>
      <c r="H43" s="13">
        <f t="shared" si="1"/>
        <v>6863.3648895910364</v>
      </c>
      <c r="K43" s="57"/>
      <c r="L43" s="57"/>
      <c r="M43" s="52"/>
      <c r="N43" s="52"/>
    </row>
    <row r="44" spans="1:14" s="11" customFormat="1" ht="14.1" customHeight="1" x14ac:dyDescent="0.2">
      <c r="A44" s="15">
        <v>29</v>
      </c>
      <c r="B44" s="17">
        <f t="shared" si="2"/>
        <v>44262</v>
      </c>
      <c r="C44" s="35">
        <f t="shared" si="3"/>
        <v>28</v>
      </c>
      <c r="D44" s="31">
        <f t="shared" si="4"/>
        <v>419.33591945754682</v>
      </c>
      <c r="E44" s="19">
        <f t="shared" si="6"/>
        <v>136.58096130286162</v>
      </c>
      <c r="F44" s="13">
        <f t="shared" si="0"/>
        <v>282.7549581546852</v>
      </c>
      <c r="G44" s="13">
        <f t="shared" si="5"/>
        <v>6863.3648895910364</v>
      </c>
      <c r="H44" s="13">
        <f t="shared" si="1"/>
        <v>6580.609931436351</v>
      </c>
      <c r="K44" s="57"/>
      <c r="L44" s="57"/>
      <c r="M44" s="52"/>
      <c r="N44" s="52"/>
    </row>
    <row r="45" spans="1:14" s="11" customFormat="1" ht="14.1" customHeight="1" x14ac:dyDescent="0.2">
      <c r="A45" s="15">
        <v>30</v>
      </c>
      <c r="B45" s="17">
        <f t="shared" si="2"/>
        <v>44293</v>
      </c>
      <c r="C45" s="35">
        <f t="shared" si="3"/>
        <v>31</v>
      </c>
      <c r="D45" s="31">
        <f t="shared" si="4"/>
        <v>419.33591945754682</v>
      </c>
      <c r="E45" s="19">
        <f t="shared" si="6"/>
        <v>130.95413763558338</v>
      </c>
      <c r="F45" s="13">
        <f t="shared" si="0"/>
        <v>288.38178182196344</v>
      </c>
      <c r="G45" s="13">
        <f t="shared" si="5"/>
        <v>6580.609931436351</v>
      </c>
      <c r="H45" s="13">
        <f t="shared" si="1"/>
        <v>6292.2281496143878</v>
      </c>
      <c r="K45" s="57"/>
      <c r="L45" s="57"/>
      <c r="M45" s="52"/>
      <c r="N45" s="52"/>
    </row>
    <row r="46" spans="1:14" s="11" customFormat="1" ht="14.1" customHeight="1" x14ac:dyDescent="0.2">
      <c r="A46" s="15">
        <v>31</v>
      </c>
      <c r="B46" s="17">
        <f t="shared" si="2"/>
        <v>44323</v>
      </c>
      <c r="C46" s="35">
        <f t="shared" si="3"/>
        <v>30</v>
      </c>
      <c r="D46" s="31">
        <f t="shared" si="4"/>
        <v>419.33591945754682</v>
      </c>
      <c r="E46" s="19">
        <f t="shared" si="6"/>
        <v>125.21534017732633</v>
      </c>
      <c r="F46" s="13">
        <f t="shared" si="0"/>
        <v>294.12057928022051</v>
      </c>
      <c r="G46" s="13">
        <f t="shared" si="5"/>
        <v>6292.2281496143878</v>
      </c>
      <c r="H46" s="13">
        <f t="shared" si="1"/>
        <v>5998.1075703341676</v>
      </c>
      <c r="K46" s="57"/>
      <c r="L46" s="57"/>
      <c r="M46" s="52"/>
      <c r="N46" s="52"/>
    </row>
    <row r="47" spans="1:14" s="11" customFormat="1" ht="14.1" customHeight="1" x14ac:dyDescent="0.2">
      <c r="A47" s="15">
        <v>32</v>
      </c>
      <c r="B47" s="17">
        <f t="shared" si="2"/>
        <v>44354</v>
      </c>
      <c r="C47" s="35">
        <f t="shared" si="3"/>
        <v>31</v>
      </c>
      <c r="D47" s="31">
        <f t="shared" si="4"/>
        <v>419.33591945754682</v>
      </c>
      <c r="E47" s="19">
        <f t="shared" si="6"/>
        <v>119.36234064964994</v>
      </c>
      <c r="F47" s="13">
        <f t="shared" si="0"/>
        <v>299.9735788078969</v>
      </c>
      <c r="G47" s="13">
        <f t="shared" si="5"/>
        <v>5998.1075703341676</v>
      </c>
      <c r="H47" s="13">
        <f t="shared" si="1"/>
        <v>5698.1339915262706</v>
      </c>
      <c r="K47" s="57"/>
      <c r="L47" s="57"/>
      <c r="M47" s="52"/>
      <c r="N47" s="52"/>
    </row>
    <row r="48" spans="1:14" s="11" customFormat="1" ht="14.1" customHeight="1" x14ac:dyDescent="0.2">
      <c r="A48" s="15">
        <v>33</v>
      </c>
      <c r="B48" s="17">
        <f t="shared" si="2"/>
        <v>44384</v>
      </c>
      <c r="C48" s="35">
        <f t="shared" si="3"/>
        <v>30</v>
      </c>
      <c r="D48" s="31">
        <f t="shared" si="4"/>
        <v>419.33591945754682</v>
      </c>
      <c r="E48" s="19">
        <f t="shared" si="6"/>
        <v>113.39286643137279</v>
      </c>
      <c r="F48" s="13">
        <f t="shared" si="0"/>
        <v>305.94305302617403</v>
      </c>
      <c r="G48" s="13">
        <f t="shared" si="5"/>
        <v>5698.1339915262706</v>
      </c>
      <c r="H48" s="13">
        <f t="shared" si="1"/>
        <v>5392.1909385000963</v>
      </c>
      <c r="K48" s="57"/>
      <c r="L48" s="57"/>
      <c r="M48" s="52"/>
      <c r="N48" s="52"/>
    </row>
    <row r="49" spans="1:14" s="11" customFormat="1" ht="14.1" customHeight="1" x14ac:dyDescent="0.2">
      <c r="A49" s="15">
        <v>34</v>
      </c>
      <c r="B49" s="17">
        <f t="shared" si="2"/>
        <v>44415</v>
      </c>
      <c r="C49" s="35">
        <f t="shared" si="3"/>
        <v>31</v>
      </c>
      <c r="D49" s="31">
        <f t="shared" si="4"/>
        <v>419.33591945754682</v>
      </c>
      <c r="E49" s="19">
        <f t="shared" si="6"/>
        <v>107.30459967615192</v>
      </c>
      <c r="F49" s="13">
        <f t="shared" si="0"/>
        <v>312.03131978139493</v>
      </c>
      <c r="G49" s="13">
        <f t="shared" si="5"/>
        <v>5392.1909385000963</v>
      </c>
      <c r="H49" s="13">
        <f t="shared" si="1"/>
        <v>5080.1596187187015</v>
      </c>
      <c r="K49" s="57"/>
      <c r="L49" s="57"/>
      <c r="M49" s="52"/>
      <c r="N49" s="52"/>
    </row>
    <row r="50" spans="1:14" s="11" customFormat="1" ht="14.1" customHeight="1" x14ac:dyDescent="0.2">
      <c r="A50" s="15">
        <v>35</v>
      </c>
      <c r="B50" s="17">
        <f t="shared" si="2"/>
        <v>44446</v>
      </c>
      <c r="C50" s="35">
        <f t="shared" si="3"/>
        <v>31</v>
      </c>
      <c r="D50" s="31">
        <f t="shared" si="4"/>
        <v>419.33591945754682</v>
      </c>
      <c r="E50" s="19">
        <f t="shared" si="6"/>
        <v>101.09517641250217</v>
      </c>
      <c r="F50" s="13">
        <f t="shared" si="0"/>
        <v>318.24074304504467</v>
      </c>
      <c r="G50" s="13">
        <f t="shared" si="5"/>
        <v>5080.1596187187015</v>
      </c>
      <c r="H50" s="13">
        <f t="shared" si="1"/>
        <v>4761.9188756736567</v>
      </c>
      <c r="K50" s="57"/>
      <c r="L50" s="57"/>
      <c r="M50" s="52"/>
      <c r="N50" s="52"/>
    </row>
    <row r="51" spans="1:14" s="11" customFormat="1" ht="14.1" customHeight="1" x14ac:dyDescent="0.2">
      <c r="A51" s="15">
        <v>36</v>
      </c>
      <c r="B51" s="17">
        <f t="shared" si="2"/>
        <v>44476</v>
      </c>
      <c r="C51" s="35">
        <f t="shared" si="3"/>
        <v>30</v>
      </c>
      <c r="D51" s="31">
        <f t="shared" si="4"/>
        <v>419.33591945754682</v>
      </c>
      <c r="E51" s="19">
        <f t="shared" si="6"/>
        <v>94.762185625905772</v>
      </c>
      <c r="F51" s="13">
        <f t="shared" si="0"/>
        <v>324.57373383164105</v>
      </c>
      <c r="G51" s="13">
        <f t="shared" si="5"/>
        <v>4761.9188756736567</v>
      </c>
      <c r="H51" s="13">
        <f t="shared" si="1"/>
        <v>4437.3451418420154</v>
      </c>
      <c r="K51" s="57"/>
      <c r="L51" s="57"/>
      <c r="M51" s="52"/>
      <c r="N51" s="52"/>
    </row>
    <row r="52" spans="1:14" s="11" customFormat="1" ht="14.1" customHeight="1" x14ac:dyDescent="0.2">
      <c r="A52" s="15">
        <v>37</v>
      </c>
      <c r="B52" s="17">
        <f t="shared" si="2"/>
        <v>44507</v>
      </c>
      <c r="C52" s="35">
        <f t="shared" si="3"/>
        <v>31</v>
      </c>
      <c r="D52" s="31">
        <f t="shared" si="4"/>
        <v>419.33591945754682</v>
      </c>
      <c r="E52" s="19">
        <f t="shared" si="6"/>
        <v>88.303168322656106</v>
      </c>
      <c r="F52" s="13">
        <f t="shared" si="0"/>
        <v>331.0327511348907</v>
      </c>
      <c r="G52" s="13">
        <f t="shared" si="5"/>
        <v>4437.3451418420154</v>
      </c>
      <c r="H52" s="13">
        <f t="shared" si="1"/>
        <v>4106.3123907071249</v>
      </c>
      <c r="K52" s="57"/>
      <c r="L52" s="57"/>
      <c r="M52" s="52"/>
      <c r="N52" s="52"/>
    </row>
    <row r="53" spans="1:14" s="11" customFormat="1" ht="14.1" customHeight="1" x14ac:dyDescent="0.2">
      <c r="A53" s="15">
        <v>38</v>
      </c>
      <c r="B53" s="17">
        <f t="shared" si="2"/>
        <v>44537</v>
      </c>
      <c r="C53" s="35">
        <f t="shared" si="3"/>
        <v>30</v>
      </c>
      <c r="D53" s="31">
        <f t="shared" si="4"/>
        <v>419.33591945754682</v>
      </c>
      <c r="E53" s="19">
        <f t="shared" si="6"/>
        <v>81.715616575071792</v>
      </c>
      <c r="F53" s="13">
        <f t="shared" si="0"/>
        <v>337.62030288247502</v>
      </c>
      <c r="G53" s="13">
        <f t="shared" si="5"/>
        <v>4106.3123907071249</v>
      </c>
      <c r="H53" s="13">
        <f t="shared" si="1"/>
        <v>3768.6920878246501</v>
      </c>
      <c r="K53" s="57"/>
      <c r="L53" s="57"/>
      <c r="M53" s="52"/>
      <c r="N53" s="52"/>
    </row>
    <row r="54" spans="1:14" s="11" customFormat="1" ht="14.1" customHeight="1" x14ac:dyDescent="0.2">
      <c r="A54" s="15">
        <v>39</v>
      </c>
      <c r="B54" s="17">
        <f t="shared" si="2"/>
        <v>44568</v>
      </c>
      <c r="C54" s="35">
        <f t="shared" si="3"/>
        <v>31</v>
      </c>
      <c r="D54" s="31">
        <f t="shared" si="4"/>
        <v>419.33591945754682</v>
      </c>
      <c r="E54" s="19">
        <f t="shared" si="6"/>
        <v>74.996972547710541</v>
      </c>
      <c r="F54" s="13">
        <f t="shared" si="0"/>
        <v>344.3389469098363</v>
      </c>
      <c r="G54" s="13">
        <f t="shared" si="5"/>
        <v>3768.6920878246501</v>
      </c>
      <c r="H54" s="13">
        <f t="shared" si="1"/>
        <v>3424.3531409148136</v>
      </c>
      <c r="K54" s="57"/>
      <c r="L54" s="57"/>
      <c r="M54" s="52"/>
      <c r="N54" s="52"/>
    </row>
    <row r="55" spans="1:14" s="11" customFormat="1" ht="14.1" customHeight="1" x14ac:dyDescent="0.2">
      <c r="A55" s="15">
        <v>40</v>
      </c>
      <c r="B55" s="17">
        <f t="shared" si="2"/>
        <v>44599</v>
      </c>
      <c r="C55" s="35">
        <f t="shared" si="3"/>
        <v>31</v>
      </c>
      <c r="D55" s="31">
        <f t="shared" si="4"/>
        <v>419.33591945754682</v>
      </c>
      <c r="E55" s="19">
        <f t="shared" si="6"/>
        <v>68.144627504204792</v>
      </c>
      <c r="F55" s="13">
        <f t="shared" si="0"/>
        <v>351.19129195334204</v>
      </c>
      <c r="G55" s="13">
        <f t="shared" si="5"/>
        <v>3424.3531409148136</v>
      </c>
      <c r="H55" s="13">
        <f t="shared" si="1"/>
        <v>3073.1618489614716</v>
      </c>
      <c r="K55" s="57"/>
      <c r="L55" s="57"/>
      <c r="M55" s="52"/>
      <c r="N55" s="52"/>
    </row>
    <row r="56" spans="1:14" s="11" customFormat="1" ht="14.1" customHeight="1" x14ac:dyDescent="0.2">
      <c r="A56" s="15">
        <v>41</v>
      </c>
      <c r="B56" s="17">
        <f t="shared" si="2"/>
        <v>44627</v>
      </c>
      <c r="C56" s="35">
        <f t="shared" si="3"/>
        <v>28</v>
      </c>
      <c r="D56" s="31">
        <f t="shared" si="4"/>
        <v>419.33591945754682</v>
      </c>
      <c r="E56" s="19">
        <f t="shared" si="6"/>
        <v>61.155920794333291</v>
      </c>
      <c r="F56" s="13">
        <f t="shared" si="0"/>
        <v>358.17999866321355</v>
      </c>
      <c r="G56" s="13">
        <f t="shared" si="5"/>
        <v>3073.1618489614716</v>
      </c>
      <c r="H56" s="13">
        <f t="shared" si="1"/>
        <v>2714.981850298258</v>
      </c>
      <c r="K56" s="57"/>
      <c r="L56" s="57"/>
      <c r="M56" s="52"/>
      <c r="N56" s="52"/>
    </row>
    <row r="57" spans="1:14" s="11" customFormat="1" ht="14.1" customHeight="1" x14ac:dyDescent="0.2">
      <c r="A57" s="15">
        <v>42</v>
      </c>
      <c r="B57" s="17">
        <f t="shared" si="2"/>
        <v>44658</v>
      </c>
      <c r="C57" s="35">
        <f t="shared" si="3"/>
        <v>31</v>
      </c>
      <c r="D57" s="31">
        <f t="shared" si="4"/>
        <v>419.33591945754682</v>
      </c>
      <c r="E57" s="19">
        <f t="shared" si="6"/>
        <v>54.028138820935339</v>
      </c>
      <c r="F57" s="13">
        <f t="shared" si="0"/>
        <v>365.30778063661148</v>
      </c>
      <c r="G57" s="13">
        <f t="shared" si="5"/>
        <v>2714.981850298258</v>
      </c>
      <c r="H57" s="13">
        <f t="shared" si="1"/>
        <v>2349.6740696616466</v>
      </c>
      <c r="K57" s="57"/>
      <c r="L57" s="57"/>
      <c r="M57" s="52"/>
      <c r="N57" s="52"/>
    </row>
    <row r="58" spans="1:14" s="11" customFormat="1" ht="14.1" customHeight="1" x14ac:dyDescent="0.2">
      <c r="A58" s="15">
        <v>43</v>
      </c>
      <c r="B58" s="17">
        <f t="shared" si="2"/>
        <v>44688</v>
      </c>
      <c r="C58" s="35">
        <f t="shared" si="3"/>
        <v>30</v>
      </c>
      <c r="D58" s="31">
        <f t="shared" si="4"/>
        <v>419.33591945754682</v>
      </c>
      <c r="E58" s="19">
        <f t="shared" si="6"/>
        <v>46.75851398626677</v>
      </c>
      <c r="F58" s="13">
        <f t="shared" si="0"/>
        <v>372.57740547128003</v>
      </c>
      <c r="G58" s="13">
        <f t="shared" si="5"/>
        <v>2349.6740696616466</v>
      </c>
      <c r="H58" s="13">
        <f t="shared" si="1"/>
        <v>1977.0966641903665</v>
      </c>
      <c r="K58" s="57"/>
      <c r="L58" s="57"/>
      <c r="M58" s="52"/>
      <c r="N58" s="52"/>
    </row>
    <row r="59" spans="1:14" s="11" customFormat="1" ht="14.1" customHeight="1" x14ac:dyDescent="0.2">
      <c r="A59" s="15">
        <v>44</v>
      </c>
      <c r="B59" s="17">
        <f t="shared" si="2"/>
        <v>44719</v>
      </c>
      <c r="C59" s="35">
        <f t="shared" si="3"/>
        <v>31</v>
      </c>
      <c r="D59" s="31">
        <f t="shared" si="4"/>
        <v>419.33591945754682</v>
      </c>
      <c r="E59" s="19">
        <f t="shared" si="6"/>
        <v>39.344223617388295</v>
      </c>
      <c r="F59" s="13">
        <f t="shared" si="0"/>
        <v>379.99169584015851</v>
      </c>
      <c r="G59" s="13">
        <f t="shared" si="5"/>
        <v>1977.0966641903665</v>
      </c>
      <c r="H59" s="13">
        <f t="shared" si="1"/>
        <v>1597.1049683502079</v>
      </c>
      <c r="K59" s="57"/>
      <c r="L59" s="57"/>
      <c r="M59" s="52"/>
      <c r="N59" s="52"/>
    </row>
    <row r="60" spans="1:14" s="11" customFormat="1" ht="14.1" customHeight="1" x14ac:dyDescent="0.2">
      <c r="A60" s="15">
        <v>45</v>
      </c>
      <c r="B60" s="17">
        <f t="shared" si="2"/>
        <v>44749</v>
      </c>
      <c r="C60" s="35">
        <f t="shared" si="3"/>
        <v>30</v>
      </c>
      <c r="D60" s="31">
        <f t="shared" si="4"/>
        <v>419.33591945754682</v>
      </c>
      <c r="E60" s="19">
        <f t="shared" si="6"/>
        <v>31.782388870169139</v>
      </c>
      <c r="F60" s="13">
        <f t="shared" si="0"/>
        <v>387.55353058737768</v>
      </c>
      <c r="G60" s="13">
        <f t="shared" si="5"/>
        <v>1597.1049683502079</v>
      </c>
      <c r="H60" s="13">
        <f t="shared" si="1"/>
        <v>1209.5514377628301</v>
      </c>
      <c r="K60" s="57"/>
      <c r="L60" s="57"/>
      <c r="M60" s="52"/>
      <c r="N60" s="52"/>
    </row>
    <row r="61" spans="1:14" s="11" customFormat="1" ht="14.1" customHeight="1" x14ac:dyDescent="0.2">
      <c r="A61" s="15">
        <v>46</v>
      </c>
      <c r="B61" s="17">
        <f t="shared" si="2"/>
        <v>44780</v>
      </c>
      <c r="C61" s="35">
        <f t="shared" si="3"/>
        <v>31</v>
      </c>
      <c r="D61" s="31">
        <f t="shared" si="4"/>
        <v>419.33591945754682</v>
      </c>
      <c r="E61" s="19">
        <f t="shared" si="6"/>
        <v>24.070073611480321</v>
      </c>
      <c r="F61" s="13">
        <f t="shared" si="0"/>
        <v>395.2658458460665</v>
      </c>
      <c r="G61" s="13">
        <f t="shared" si="5"/>
        <v>1209.5514377628301</v>
      </c>
      <c r="H61" s="13">
        <f t="shared" si="1"/>
        <v>814.28559191676368</v>
      </c>
      <c r="K61" s="57"/>
      <c r="L61" s="57"/>
      <c r="M61" s="52"/>
      <c r="N61" s="52"/>
    </row>
    <row r="62" spans="1:14" s="11" customFormat="1" ht="14.1" customHeight="1" x14ac:dyDescent="0.2">
      <c r="A62" s="15">
        <v>47</v>
      </c>
      <c r="B62" s="17">
        <f t="shared" si="2"/>
        <v>44811</v>
      </c>
      <c r="C62" s="35">
        <f t="shared" si="3"/>
        <v>31</v>
      </c>
      <c r="D62" s="31">
        <f t="shared" si="4"/>
        <v>419.33591945754682</v>
      </c>
      <c r="E62" s="19">
        <f t="shared" si="6"/>
        <v>16.204283279143599</v>
      </c>
      <c r="F62" s="13">
        <f t="shared" si="0"/>
        <v>403.1316361784032</v>
      </c>
      <c r="G62" s="13">
        <f t="shared" si="5"/>
        <v>814.28559191676368</v>
      </c>
      <c r="H62" s="13">
        <f t="shared" si="1"/>
        <v>411.15395573836048</v>
      </c>
      <c r="K62" s="57"/>
      <c r="L62" s="57"/>
      <c r="M62" s="52"/>
      <c r="N62" s="52"/>
    </row>
    <row r="63" spans="1:14" s="11" customFormat="1" ht="14.1" customHeight="1" x14ac:dyDescent="0.2">
      <c r="A63" s="15">
        <v>48</v>
      </c>
      <c r="B63" s="17">
        <f t="shared" si="2"/>
        <v>44841</v>
      </c>
      <c r="C63" s="35">
        <f t="shared" si="3"/>
        <v>30</v>
      </c>
      <c r="D63" s="31">
        <f t="shared" si="4"/>
        <v>419.33591945754682</v>
      </c>
      <c r="E63" s="19">
        <f t="shared" si="6"/>
        <v>8.1819637191933747</v>
      </c>
      <c r="F63" s="13">
        <f t="shared" si="0"/>
        <v>411.15395573835343</v>
      </c>
      <c r="G63" s="13">
        <f t="shared" si="5"/>
        <v>411.15395573836048</v>
      </c>
      <c r="H63" s="33">
        <f t="shared" si="1"/>
        <v>7.0485839387401938E-12</v>
      </c>
      <c r="K63" s="57"/>
      <c r="L63" s="57"/>
      <c r="M63" s="52"/>
      <c r="N63" s="52"/>
    </row>
    <row r="64" spans="1:14" ht="15" customHeight="1" x14ac:dyDescent="0.2">
      <c r="H64" s="16" t="s">
        <v>1</v>
      </c>
      <c r="K64" s="57"/>
    </row>
    <row r="65" spans="1:21" s="44" customFormat="1" ht="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57"/>
      <c r="O65" s="3"/>
      <c r="P65" s="3"/>
      <c r="Q65" s="3"/>
      <c r="R65" s="3"/>
      <c r="S65" s="3"/>
      <c r="T65" s="3"/>
      <c r="U65" s="3"/>
    </row>
    <row r="66" spans="1:21" s="44" customFormat="1" ht="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57"/>
      <c r="O66" s="3"/>
      <c r="P66" s="3"/>
      <c r="Q66" s="3"/>
      <c r="R66" s="3"/>
      <c r="S66" s="3"/>
      <c r="T66" s="3"/>
      <c r="U66" s="3"/>
    </row>
    <row r="67" spans="1:21" s="44" customFormat="1" ht="1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57"/>
      <c r="O67" s="3"/>
      <c r="P67" s="3"/>
      <c r="Q67" s="3"/>
      <c r="R67" s="3"/>
      <c r="S67" s="3"/>
      <c r="T67" s="3"/>
      <c r="U67" s="3"/>
    </row>
    <row r="68" spans="1:21" s="44" customFormat="1" ht="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57"/>
      <c r="O68" s="3"/>
      <c r="P68" s="3"/>
      <c r="Q68" s="3"/>
      <c r="R68" s="3"/>
      <c r="S68" s="3"/>
      <c r="T68" s="3"/>
      <c r="U68" s="3"/>
    </row>
    <row r="69" spans="1:21" s="44" customFormat="1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O69" s="3"/>
      <c r="P69" s="3"/>
      <c r="Q69" s="3"/>
      <c r="R69" s="3"/>
      <c r="S69" s="3"/>
      <c r="T69" s="3"/>
      <c r="U69" s="3"/>
    </row>
    <row r="70" spans="1:21" s="44" customFormat="1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O70" s="3"/>
      <c r="P70" s="3"/>
      <c r="Q70" s="3"/>
      <c r="R70" s="3"/>
      <c r="S70" s="3"/>
      <c r="T70" s="3"/>
      <c r="U70" s="3"/>
    </row>
    <row r="71" spans="1:21" s="44" customFormat="1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O71" s="3"/>
      <c r="P71" s="3"/>
      <c r="Q71" s="3"/>
      <c r="R71" s="3"/>
      <c r="S71" s="3"/>
      <c r="T71" s="3"/>
      <c r="U71" s="3"/>
    </row>
    <row r="72" spans="1:21" s="44" customFormat="1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O72" s="3"/>
      <c r="P72" s="3"/>
      <c r="Q72" s="3"/>
      <c r="R72" s="3"/>
      <c r="S72" s="3"/>
      <c r="T72" s="3"/>
      <c r="U72" s="3"/>
    </row>
    <row r="73" spans="1:21" s="44" customFormat="1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O73" s="3"/>
      <c r="P73" s="3"/>
      <c r="Q73" s="3"/>
      <c r="R73" s="3"/>
      <c r="S73" s="3"/>
      <c r="T73" s="3"/>
      <c r="U73" s="3"/>
    </row>
    <row r="74" spans="1:21" s="44" customFormat="1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O74" s="3"/>
      <c r="P74" s="3"/>
      <c r="Q74" s="3"/>
      <c r="R74" s="3"/>
      <c r="S74" s="3"/>
      <c r="T74" s="3"/>
      <c r="U74" s="3"/>
    </row>
    <row r="75" spans="1:21" s="44" customFormat="1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O75" s="3"/>
      <c r="P75" s="3"/>
      <c r="Q75" s="3"/>
      <c r="R75" s="3"/>
      <c r="S75" s="3"/>
      <c r="T75" s="3"/>
      <c r="U75" s="3"/>
    </row>
    <row r="76" spans="1:21" s="44" customFormat="1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O76" s="3"/>
      <c r="P76" s="3"/>
      <c r="Q76" s="3"/>
      <c r="R76" s="3"/>
      <c r="S76" s="3"/>
      <c r="T76" s="3"/>
      <c r="U76" s="3"/>
    </row>
    <row r="77" spans="1:21" s="44" customFormat="1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O77" s="3"/>
      <c r="P77" s="3"/>
      <c r="Q77" s="3"/>
      <c r="R77" s="3"/>
      <c r="S77" s="3"/>
      <c r="T77" s="3"/>
      <c r="U77" s="3"/>
    </row>
    <row r="78" spans="1:21" s="44" customFormat="1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O78" s="3"/>
      <c r="P78" s="3"/>
      <c r="Q78" s="3"/>
      <c r="R78" s="3"/>
      <c r="S78" s="3"/>
      <c r="T78" s="3"/>
      <c r="U78" s="3"/>
    </row>
    <row r="79" spans="1:21" s="44" customFormat="1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O79" s="3"/>
      <c r="P79" s="3"/>
      <c r="Q79" s="3"/>
      <c r="R79" s="3"/>
      <c r="S79" s="3"/>
      <c r="T79" s="3"/>
      <c r="U79" s="3"/>
    </row>
    <row r="80" spans="1:21" s="44" customFormat="1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O80" s="3"/>
      <c r="P80" s="3"/>
      <c r="Q80" s="3"/>
      <c r="R80" s="3"/>
      <c r="S80" s="3"/>
      <c r="T80" s="3"/>
      <c r="U80" s="3"/>
    </row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</sheetData>
  <dataConsolidate/>
  <mergeCells count="7">
    <mergeCell ref="A1:H1"/>
    <mergeCell ref="A11:D13"/>
    <mergeCell ref="E11:F11"/>
    <mergeCell ref="G11:H12"/>
    <mergeCell ref="F12:F14"/>
    <mergeCell ref="G13:G14"/>
    <mergeCell ref="H13:H14"/>
  </mergeCells>
  <printOptions horizontalCentered="1"/>
  <pageMargins left="0.19685039370078741" right="0.19685039370078741" top="1.3779527559055118" bottom="0.78740157480314965" header="0.51181102362204722" footer="0.51181102362204722"/>
  <pageSetup paperSize="9" scale="75" fitToWidth="0" fitToHeight="0" orientation="landscape" r:id="rId1"/>
  <headerFooter alignWithMargins="0">
    <oddFooter>&amp;R&amp;"Times New Roman,Normal"&amp;A -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65F2-0113-4271-876A-AE31AF098324}">
  <dimension ref="A1:P41"/>
  <sheetViews>
    <sheetView showGridLines="0" zoomScaleNormal="100" workbookViewId="0">
      <selection sqref="A1:L1"/>
    </sheetView>
  </sheetViews>
  <sheetFormatPr defaultRowHeight="12.75" x14ac:dyDescent="0.2"/>
  <cols>
    <col min="1" max="1" width="5.7109375" style="70" customWidth="1"/>
    <col min="2" max="2" width="12.7109375" style="70" customWidth="1"/>
    <col min="3" max="3" width="6.7109375" style="70" customWidth="1"/>
    <col min="4" max="4" width="7.5703125" style="70" hidden="1" customWidth="1"/>
    <col min="5" max="5" width="13.7109375" style="70" customWidth="1"/>
    <col min="6" max="6" width="11.42578125" style="70" customWidth="1"/>
    <col min="7" max="7" width="15" style="69" bestFit="1" customWidth="1"/>
    <col min="8" max="8" width="12.7109375" style="70" customWidth="1"/>
    <col min="9" max="9" width="12.7109375" style="108" customWidth="1"/>
    <col min="10" max="11" width="12.7109375" style="70" customWidth="1"/>
    <col min="12" max="12" width="15.7109375" style="70" customWidth="1"/>
    <col min="13" max="13" width="8.7109375" style="70" bestFit="1" customWidth="1"/>
    <col min="14" max="14" width="9.5703125" style="70" bestFit="1" customWidth="1"/>
    <col min="15" max="15" width="24.7109375" style="67" bestFit="1" customWidth="1"/>
    <col min="16" max="16" width="10.85546875" style="70" bestFit="1" customWidth="1"/>
    <col min="17" max="254" width="9.140625" style="70"/>
    <col min="255" max="255" width="4.5703125" style="70" customWidth="1"/>
    <col min="256" max="256" width="11.28515625" style="70" customWidth="1"/>
    <col min="257" max="257" width="8.28515625" style="70" customWidth="1"/>
    <col min="258" max="258" width="7.5703125" style="70" bestFit="1" customWidth="1"/>
    <col min="259" max="259" width="15.28515625" style="70" customWidth="1"/>
    <col min="260" max="260" width="15" style="70" bestFit="1" customWidth="1"/>
    <col min="261" max="261" width="15" style="70" customWidth="1"/>
    <col min="262" max="262" width="17" style="70" customWidth="1"/>
    <col min="263" max="263" width="14.28515625" style="70" customWidth="1"/>
    <col min="264" max="264" width="10.28515625" style="70" customWidth="1"/>
    <col min="265" max="265" width="13.140625" style="70" customWidth="1"/>
    <col min="266" max="266" width="10.28515625" style="70" customWidth="1"/>
    <col min="267" max="267" width="14.140625" style="70" customWidth="1"/>
    <col min="268" max="268" width="17" style="70" customWidth="1"/>
    <col min="269" max="269" width="8.7109375" style="70" bestFit="1" customWidth="1"/>
    <col min="270" max="270" width="9.5703125" style="70" bestFit="1" customWidth="1"/>
    <col min="271" max="271" width="24.7109375" style="70" bestFit="1" customWidth="1"/>
    <col min="272" max="272" width="10.85546875" style="70" bestFit="1" customWidth="1"/>
    <col min="273" max="510" width="9.140625" style="70"/>
    <col min="511" max="511" width="4.5703125" style="70" customWidth="1"/>
    <col min="512" max="512" width="11.28515625" style="70" customWidth="1"/>
    <col min="513" max="513" width="8.28515625" style="70" customWidth="1"/>
    <col min="514" max="514" width="7.5703125" style="70" bestFit="1" customWidth="1"/>
    <col min="515" max="515" width="15.28515625" style="70" customWidth="1"/>
    <col min="516" max="516" width="15" style="70" bestFit="1" customWidth="1"/>
    <col min="517" max="517" width="15" style="70" customWidth="1"/>
    <col min="518" max="518" width="17" style="70" customWidth="1"/>
    <col min="519" max="519" width="14.28515625" style="70" customWidth="1"/>
    <col min="520" max="520" width="10.28515625" style="70" customWidth="1"/>
    <col min="521" max="521" width="13.140625" style="70" customWidth="1"/>
    <col min="522" max="522" width="10.28515625" style="70" customWidth="1"/>
    <col min="523" max="523" width="14.140625" style="70" customWidth="1"/>
    <col min="524" max="524" width="17" style="70" customWidth="1"/>
    <col min="525" max="525" width="8.7109375" style="70" bestFit="1" customWidth="1"/>
    <col min="526" max="526" width="9.5703125" style="70" bestFit="1" customWidth="1"/>
    <col min="527" max="527" width="24.7109375" style="70" bestFit="1" customWidth="1"/>
    <col min="528" max="528" width="10.85546875" style="70" bestFit="1" customWidth="1"/>
    <col min="529" max="766" width="9.140625" style="70"/>
    <col min="767" max="767" width="4.5703125" style="70" customWidth="1"/>
    <col min="768" max="768" width="11.28515625" style="70" customWidth="1"/>
    <col min="769" max="769" width="8.28515625" style="70" customWidth="1"/>
    <col min="770" max="770" width="7.5703125" style="70" bestFit="1" customWidth="1"/>
    <col min="771" max="771" width="15.28515625" style="70" customWidth="1"/>
    <col min="772" max="772" width="15" style="70" bestFit="1" customWidth="1"/>
    <col min="773" max="773" width="15" style="70" customWidth="1"/>
    <col min="774" max="774" width="17" style="70" customWidth="1"/>
    <col min="775" max="775" width="14.28515625" style="70" customWidth="1"/>
    <col min="776" max="776" width="10.28515625" style="70" customWidth="1"/>
    <col min="777" max="777" width="13.140625" style="70" customWidth="1"/>
    <col min="778" max="778" width="10.28515625" style="70" customWidth="1"/>
    <col min="779" max="779" width="14.140625" style="70" customWidth="1"/>
    <col min="780" max="780" width="17" style="70" customWidth="1"/>
    <col min="781" max="781" width="8.7109375" style="70" bestFit="1" customWidth="1"/>
    <col min="782" max="782" width="9.5703125" style="70" bestFit="1" customWidth="1"/>
    <col min="783" max="783" width="24.7109375" style="70" bestFit="1" customWidth="1"/>
    <col min="784" max="784" width="10.85546875" style="70" bestFit="1" customWidth="1"/>
    <col min="785" max="1022" width="9.140625" style="70"/>
    <col min="1023" max="1023" width="4.5703125" style="70" customWidth="1"/>
    <col min="1024" max="1024" width="11.28515625" style="70" customWidth="1"/>
    <col min="1025" max="1025" width="8.28515625" style="70" customWidth="1"/>
    <col min="1026" max="1026" width="7.5703125" style="70" bestFit="1" customWidth="1"/>
    <col min="1027" max="1027" width="15.28515625" style="70" customWidth="1"/>
    <col min="1028" max="1028" width="15" style="70" bestFit="1" customWidth="1"/>
    <col min="1029" max="1029" width="15" style="70" customWidth="1"/>
    <col min="1030" max="1030" width="17" style="70" customWidth="1"/>
    <col min="1031" max="1031" width="14.28515625" style="70" customWidth="1"/>
    <col min="1032" max="1032" width="10.28515625" style="70" customWidth="1"/>
    <col min="1033" max="1033" width="13.140625" style="70" customWidth="1"/>
    <col min="1034" max="1034" width="10.28515625" style="70" customWidth="1"/>
    <col min="1035" max="1035" width="14.140625" style="70" customWidth="1"/>
    <col min="1036" max="1036" width="17" style="70" customWidth="1"/>
    <col min="1037" max="1037" width="8.7109375" style="70" bestFit="1" customWidth="1"/>
    <col min="1038" max="1038" width="9.5703125" style="70" bestFit="1" customWidth="1"/>
    <col min="1039" max="1039" width="24.7109375" style="70" bestFit="1" customWidth="1"/>
    <col min="1040" max="1040" width="10.85546875" style="70" bestFit="1" customWidth="1"/>
    <col min="1041" max="1278" width="9.140625" style="70"/>
    <col min="1279" max="1279" width="4.5703125" style="70" customWidth="1"/>
    <col min="1280" max="1280" width="11.28515625" style="70" customWidth="1"/>
    <col min="1281" max="1281" width="8.28515625" style="70" customWidth="1"/>
    <col min="1282" max="1282" width="7.5703125" style="70" bestFit="1" customWidth="1"/>
    <col min="1283" max="1283" width="15.28515625" style="70" customWidth="1"/>
    <col min="1284" max="1284" width="15" style="70" bestFit="1" customWidth="1"/>
    <col min="1285" max="1285" width="15" style="70" customWidth="1"/>
    <col min="1286" max="1286" width="17" style="70" customWidth="1"/>
    <col min="1287" max="1287" width="14.28515625" style="70" customWidth="1"/>
    <col min="1288" max="1288" width="10.28515625" style="70" customWidth="1"/>
    <col min="1289" max="1289" width="13.140625" style="70" customWidth="1"/>
    <col min="1290" max="1290" width="10.28515625" style="70" customWidth="1"/>
    <col min="1291" max="1291" width="14.140625" style="70" customWidth="1"/>
    <col min="1292" max="1292" width="17" style="70" customWidth="1"/>
    <col min="1293" max="1293" width="8.7109375" style="70" bestFit="1" customWidth="1"/>
    <col min="1294" max="1294" width="9.5703125" style="70" bestFit="1" customWidth="1"/>
    <col min="1295" max="1295" width="24.7109375" style="70" bestFit="1" customWidth="1"/>
    <col min="1296" max="1296" width="10.85546875" style="70" bestFit="1" customWidth="1"/>
    <col min="1297" max="1534" width="9.140625" style="70"/>
    <col min="1535" max="1535" width="4.5703125" style="70" customWidth="1"/>
    <col min="1536" max="1536" width="11.28515625" style="70" customWidth="1"/>
    <col min="1537" max="1537" width="8.28515625" style="70" customWidth="1"/>
    <col min="1538" max="1538" width="7.5703125" style="70" bestFit="1" customWidth="1"/>
    <col min="1539" max="1539" width="15.28515625" style="70" customWidth="1"/>
    <col min="1540" max="1540" width="15" style="70" bestFit="1" customWidth="1"/>
    <col min="1541" max="1541" width="15" style="70" customWidth="1"/>
    <col min="1542" max="1542" width="17" style="70" customWidth="1"/>
    <col min="1543" max="1543" width="14.28515625" style="70" customWidth="1"/>
    <col min="1544" max="1544" width="10.28515625" style="70" customWidth="1"/>
    <col min="1545" max="1545" width="13.140625" style="70" customWidth="1"/>
    <col min="1546" max="1546" width="10.28515625" style="70" customWidth="1"/>
    <col min="1547" max="1547" width="14.140625" style="70" customWidth="1"/>
    <col min="1548" max="1548" width="17" style="70" customWidth="1"/>
    <col min="1549" max="1549" width="8.7109375" style="70" bestFit="1" customWidth="1"/>
    <col min="1550" max="1550" width="9.5703125" style="70" bestFit="1" customWidth="1"/>
    <col min="1551" max="1551" width="24.7109375" style="70" bestFit="1" customWidth="1"/>
    <col min="1552" max="1552" width="10.85546875" style="70" bestFit="1" customWidth="1"/>
    <col min="1553" max="1790" width="9.140625" style="70"/>
    <col min="1791" max="1791" width="4.5703125" style="70" customWidth="1"/>
    <col min="1792" max="1792" width="11.28515625" style="70" customWidth="1"/>
    <col min="1793" max="1793" width="8.28515625" style="70" customWidth="1"/>
    <col min="1794" max="1794" width="7.5703125" style="70" bestFit="1" customWidth="1"/>
    <col min="1795" max="1795" width="15.28515625" style="70" customWidth="1"/>
    <col min="1796" max="1796" width="15" style="70" bestFit="1" customWidth="1"/>
    <col min="1797" max="1797" width="15" style="70" customWidth="1"/>
    <col min="1798" max="1798" width="17" style="70" customWidth="1"/>
    <col min="1799" max="1799" width="14.28515625" style="70" customWidth="1"/>
    <col min="1800" max="1800" width="10.28515625" style="70" customWidth="1"/>
    <col min="1801" max="1801" width="13.140625" style="70" customWidth="1"/>
    <col min="1802" max="1802" width="10.28515625" style="70" customWidth="1"/>
    <col min="1803" max="1803" width="14.140625" style="70" customWidth="1"/>
    <col min="1804" max="1804" width="17" style="70" customWidth="1"/>
    <col min="1805" max="1805" width="8.7109375" style="70" bestFit="1" customWidth="1"/>
    <col min="1806" max="1806" width="9.5703125" style="70" bestFit="1" customWidth="1"/>
    <col min="1807" max="1807" width="24.7109375" style="70" bestFit="1" customWidth="1"/>
    <col min="1808" max="1808" width="10.85546875" style="70" bestFit="1" customWidth="1"/>
    <col min="1809" max="2046" width="9.140625" style="70"/>
    <col min="2047" max="2047" width="4.5703125" style="70" customWidth="1"/>
    <col min="2048" max="2048" width="11.28515625" style="70" customWidth="1"/>
    <col min="2049" max="2049" width="8.28515625" style="70" customWidth="1"/>
    <col min="2050" max="2050" width="7.5703125" style="70" bestFit="1" customWidth="1"/>
    <col min="2051" max="2051" width="15.28515625" style="70" customWidth="1"/>
    <col min="2052" max="2052" width="15" style="70" bestFit="1" customWidth="1"/>
    <col min="2053" max="2053" width="15" style="70" customWidth="1"/>
    <col min="2054" max="2054" width="17" style="70" customWidth="1"/>
    <col min="2055" max="2055" width="14.28515625" style="70" customWidth="1"/>
    <col min="2056" max="2056" width="10.28515625" style="70" customWidth="1"/>
    <col min="2057" max="2057" width="13.140625" style="70" customWidth="1"/>
    <col min="2058" max="2058" width="10.28515625" style="70" customWidth="1"/>
    <col min="2059" max="2059" width="14.140625" style="70" customWidth="1"/>
    <col min="2060" max="2060" width="17" style="70" customWidth="1"/>
    <col min="2061" max="2061" width="8.7109375" style="70" bestFit="1" customWidth="1"/>
    <col min="2062" max="2062" width="9.5703125" style="70" bestFit="1" customWidth="1"/>
    <col min="2063" max="2063" width="24.7109375" style="70" bestFit="1" customWidth="1"/>
    <col min="2064" max="2064" width="10.85546875" style="70" bestFit="1" customWidth="1"/>
    <col min="2065" max="2302" width="9.140625" style="70"/>
    <col min="2303" max="2303" width="4.5703125" style="70" customWidth="1"/>
    <col min="2304" max="2304" width="11.28515625" style="70" customWidth="1"/>
    <col min="2305" max="2305" width="8.28515625" style="70" customWidth="1"/>
    <col min="2306" max="2306" width="7.5703125" style="70" bestFit="1" customWidth="1"/>
    <col min="2307" max="2307" width="15.28515625" style="70" customWidth="1"/>
    <col min="2308" max="2308" width="15" style="70" bestFit="1" customWidth="1"/>
    <col min="2309" max="2309" width="15" style="70" customWidth="1"/>
    <col min="2310" max="2310" width="17" style="70" customWidth="1"/>
    <col min="2311" max="2311" width="14.28515625" style="70" customWidth="1"/>
    <col min="2312" max="2312" width="10.28515625" style="70" customWidth="1"/>
    <col min="2313" max="2313" width="13.140625" style="70" customWidth="1"/>
    <col min="2314" max="2314" width="10.28515625" style="70" customWidth="1"/>
    <col min="2315" max="2315" width="14.140625" style="70" customWidth="1"/>
    <col min="2316" max="2316" width="17" style="70" customWidth="1"/>
    <col min="2317" max="2317" width="8.7109375" style="70" bestFit="1" customWidth="1"/>
    <col min="2318" max="2318" width="9.5703125" style="70" bestFit="1" customWidth="1"/>
    <col min="2319" max="2319" width="24.7109375" style="70" bestFit="1" customWidth="1"/>
    <col min="2320" max="2320" width="10.85546875" style="70" bestFit="1" customWidth="1"/>
    <col min="2321" max="2558" width="9.140625" style="70"/>
    <col min="2559" max="2559" width="4.5703125" style="70" customWidth="1"/>
    <col min="2560" max="2560" width="11.28515625" style="70" customWidth="1"/>
    <col min="2561" max="2561" width="8.28515625" style="70" customWidth="1"/>
    <col min="2562" max="2562" width="7.5703125" style="70" bestFit="1" customWidth="1"/>
    <col min="2563" max="2563" width="15.28515625" style="70" customWidth="1"/>
    <col min="2564" max="2564" width="15" style="70" bestFit="1" customWidth="1"/>
    <col min="2565" max="2565" width="15" style="70" customWidth="1"/>
    <col min="2566" max="2566" width="17" style="70" customWidth="1"/>
    <col min="2567" max="2567" width="14.28515625" style="70" customWidth="1"/>
    <col min="2568" max="2568" width="10.28515625" style="70" customWidth="1"/>
    <col min="2569" max="2569" width="13.140625" style="70" customWidth="1"/>
    <col min="2570" max="2570" width="10.28515625" style="70" customWidth="1"/>
    <col min="2571" max="2571" width="14.140625" style="70" customWidth="1"/>
    <col min="2572" max="2572" width="17" style="70" customWidth="1"/>
    <col min="2573" max="2573" width="8.7109375" style="70" bestFit="1" customWidth="1"/>
    <col min="2574" max="2574" width="9.5703125" style="70" bestFit="1" customWidth="1"/>
    <col min="2575" max="2575" width="24.7109375" style="70" bestFit="1" customWidth="1"/>
    <col min="2576" max="2576" width="10.85546875" style="70" bestFit="1" customWidth="1"/>
    <col min="2577" max="2814" width="9.140625" style="70"/>
    <col min="2815" max="2815" width="4.5703125" style="70" customWidth="1"/>
    <col min="2816" max="2816" width="11.28515625" style="70" customWidth="1"/>
    <col min="2817" max="2817" width="8.28515625" style="70" customWidth="1"/>
    <col min="2818" max="2818" width="7.5703125" style="70" bestFit="1" customWidth="1"/>
    <col min="2819" max="2819" width="15.28515625" style="70" customWidth="1"/>
    <col min="2820" max="2820" width="15" style="70" bestFit="1" customWidth="1"/>
    <col min="2821" max="2821" width="15" style="70" customWidth="1"/>
    <col min="2822" max="2822" width="17" style="70" customWidth="1"/>
    <col min="2823" max="2823" width="14.28515625" style="70" customWidth="1"/>
    <col min="2824" max="2824" width="10.28515625" style="70" customWidth="1"/>
    <col min="2825" max="2825" width="13.140625" style="70" customWidth="1"/>
    <col min="2826" max="2826" width="10.28515625" style="70" customWidth="1"/>
    <col min="2827" max="2827" width="14.140625" style="70" customWidth="1"/>
    <col min="2828" max="2828" width="17" style="70" customWidth="1"/>
    <col min="2829" max="2829" width="8.7109375" style="70" bestFit="1" customWidth="1"/>
    <col min="2830" max="2830" width="9.5703125" style="70" bestFit="1" customWidth="1"/>
    <col min="2831" max="2831" width="24.7109375" style="70" bestFit="1" customWidth="1"/>
    <col min="2832" max="2832" width="10.85546875" style="70" bestFit="1" customWidth="1"/>
    <col min="2833" max="3070" width="9.140625" style="70"/>
    <col min="3071" max="3071" width="4.5703125" style="70" customWidth="1"/>
    <col min="3072" max="3072" width="11.28515625" style="70" customWidth="1"/>
    <col min="3073" max="3073" width="8.28515625" style="70" customWidth="1"/>
    <col min="3074" max="3074" width="7.5703125" style="70" bestFit="1" customWidth="1"/>
    <col min="3075" max="3075" width="15.28515625" style="70" customWidth="1"/>
    <col min="3076" max="3076" width="15" style="70" bestFit="1" customWidth="1"/>
    <col min="3077" max="3077" width="15" style="70" customWidth="1"/>
    <col min="3078" max="3078" width="17" style="70" customWidth="1"/>
    <col min="3079" max="3079" width="14.28515625" style="70" customWidth="1"/>
    <col min="3080" max="3080" width="10.28515625" style="70" customWidth="1"/>
    <col min="3081" max="3081" width="13.140625" style="70" customWidth="1"/>
    <col min="3082" max="3082" width="10.28515625" style="70" customWidth="1"/>
    <col min="3083" max="3083" width="14.140625" style="70" customWidth="1"/>
    <col min="3084" max="3084" width="17" style="70" customWidth="1"/>
    <col min="3085" max="3085" width="8.7109375" style="70" bestFit="1" customWidth="1"/>
    <col min="3086" max="3086" width="9.5703125" style="70" bestFit="1" customWidth="1"/>
    <col min="3087" max="3087" width="24.7109375" style="70" bestFit="1" customWidth="1"/>
    <col min="3088" max="3088" width="10.85546875" style="70" bestFit="1" customWidth="1"/>
    <col min="3089" max="3326" width="9.140625" style="70"/>
    <col min="3327" max="3327" width="4.5703125" style="70" customWidth="1"/>
    <col min="3328" max="3328" width="11.28515625" style="70" customWidth="1"/>
    <col min="3329" max="3329" width="8.28515625" style="70" customWidth="1"/>
    <col min="3330" max="3330" width="7.5703125" style="70" bestFit="1" customWidth="1"/>
    <col min="3331" max="3331" width="15.28515625" style="70" customWidth="1"/>
    <col min="3332" max="3332" width="15" style="70" bestFit="1" customWidth="1"/>
    <col min="3333" max="3333" width="15" style="70" customWidth="1"/>
    <col min="3334" max="3334" width="17" style="70" customWidth="1"/>
    <col min="3335" max="3335" width="14.28515625" style="70" customWidth="1"/>
    <col min="3336" max="3336" width="10.28515625" style="70" customWidth="1"/>
    <col min="3337" max="3337" width="13.140625" style="70" customWidth="1"/>
    <col min="3338" max="3338" width="10.28515625" style="70" customWidth="1"/>
    <col min="3339" max="3339" width="14.140625" style="70" customWidth="1"/>
    <col min="3340" max="3340" width="17" style="70" customWidth="1"/>
    <col min="3341" max="3341" width="8.7109375" style="70" bestFit="1" customWidth="1"/>
    <col min="3342" max="3342" width="9.5703125" style="70" bestFit="1" customWidth="1"/>
    <col min="3343" max="3343" width="24.7109375" style="70" bestFit="1" customWidth="1"/>
    <col min="3344" max="3344" width="10.85546875" style="70" bestFit="1" customWidth="1"/>
    <col min="3345" max="3582" width="9.140625" style="70"/>
    <col min="3583" max="3583" width="4.5703125" style="70" customWidth="1"/>
    <col min="3584" max="3584" width="11.28515625" style="70" customWidth="1"/>
    <col min="3585" max="3585" width="8.28515625" style="70" customWidth="1"/>
    <col min="3586" max="3586" width="7.5703125" style="70" bestFit="1" customWidth="1"/>
    <col min="3587" max="3587" width="15.28515625" style="70" customWidth="1"/>
    <col min="3588" max="3588" width="15" style="70" bestFit="1" customWidth="1"/>
    <col min="3589" max="3589" width="15" style="70" customWidth="1"/>
    <col min="3590" max="3590" width="17" style="70" customWidth="1"/>
    <col min="3591" max="3591" width="14.28515625" style="70" customWidth="1"/>
    <col min="3592" max="3592" width="10.28515625" style="70" customWidth="1"/>
    <col min="3593" max="3593" width="13.140625" style="70" customWidth="1"/>
    <col min="3594" max="3594" width="10.28515625" style="70" customWidth="1"/>
    <col min="3595" max="3595" width="14.140625" style="70" customWidth="1"/>
    <col min="3596" max="3596" width="17" style="70" customWidth="1"/>
    <col min="3597" max="3597" width="8.7109375" style="70" bestFit="1" customWidth="1"/>
    <col min="3598" max="3598" width="9.5703125" style="70" bestFit="1" customWidth="1"/>
    <col min="3599" max="3599" width="24.7109375" style="70" bestFit="1" customWidth="1"/>
    <col min="3600" max="3600" width="10.85546875" style="70" bestFit="1" customWidth="1"/>
    <col min="3601" max="3838" width="9.140625" style="70"/>
    <col min="3839" max="3839" width="4.5703125" style="70" customWidth="1"/>
    <col min="3840" max="3840" width="11.28515625" style="70" customWidth="1"/>
    <col min="3841" max="3841" width="8.28515625" style="70" customWidth="1"/>
    <col min="3842" max="3842" width="7.5703125" style="70" bestFit="1" customWidth="1"/>
    <col min="3843" max="3843" width="15.28515625" style="70" customWidth="1"/>
    <col min="3844" max="3844" width="15" style="70" bestFit="1" customWidth="1"/>
    <col min="3845" max="3845" width="15" style="70" customWidth="1"/>
    <col min="3846" max="3846" width="17" style="70" customWidth="1"/>
    <col min="3847" max="3847" width="14.28515625" style="70" customWidth="1"/>
    <col min="3848" max="3848" width="10.28515625" style="70" customWidth="1"/>
    <col min="3849" max="3849" width="13.140625" style="70" customWidth="1"/>
    <col min="3850" max="3850" width="10.28515625" style="70" customWidth="1"/>
    <col min="3851" max="3851" width="14.140625" style="70" customWidth="1"/>
    <col min="3852" max="3852" width="17" style="70" customWidth="1"/>
    <col min="3853" max="3853" width="8.7109375" style="70" bestFit="1" customWidth="1"/>
    <col min="3854" max="3854" width="9.5703125" style="70" bestFit="1" customWidth="1"/>
    <col min="3855" max="3855" width="24.7109375" style="70" bestFit="1" customWidth="1"/>
    <col min="3856" max="3856" width="10.85546875" style="70" bestFit="1" customWidth="1"/>
    <col min="3857" max="4094" width="9.140625" style="70"/>
    <col min="4095" max="4095" width="4.5703125" style="70" customWidth="1"/>
    <col min="4096" max="4096" width="11.28515625" style="70" customWidth="1"/>
    <col min="4097" max="4097" width="8.28515625" style="70" customWidth="1"/>
    <col min="4098" max="4098" width="7.5703125" style="70" bestFit="1" customWidth="1"/>
    <col min="4099" max="4099" width="15.28515625" style="70" customWidth="1"/>
    <col min="4100" max="4100" width="15" style="70" bestFit="1" customWidth="1"/>
    <col min="4101" max="4101" width="15" style="70" customWidth="1"/>
    <col min="4102" max="4102" width="17" style="70" customWidth="1"/>
    <col min="4103" max="4103" width="14.28515625" style="70" customWidth="1"/>
    <col min="4104" max="4104" width="10.28515625" style="70" customWidth="1"/>
    <col min="4105" max="4105" width="13.140625" style="70" customWidth="1"/>
    <col min="4106" max="4106" width="10.28515625" style="70" customWidth="1"/>
    <col min="4107" max="4107" width="14.140625" style="70" customWidth="1"/>
    <col min="4108" max="4108" width="17" style="70" customWidth="1"/>
    <col min="4109" max="4109" width="8.7109375" style="70" bestFit="1" customWidth="1"/>
    <col min="4110" max="4110" width="9.5703125" style="70" bestFit="1" customWidth="1"/>
    <col min="4111" max="4111" width="24.7109375" style="70" bestFit="1" customWidth="1"/>
    <col min="4112" max="4112" width="10.85546875" style="70" bestFit="1" customWidth="1"/>
    <col min="4113" max="4350" width="9.140625" style="70"/>
    <col min="4351" max="4351" width="4.5703125" style="70" customWidth="1"/>
    <col min="4352" max="4352" width="11.28515625" style="70" customWidth="1"/>
    <col min="4353" max="4353" width="8.28515625" style="70" customWidth="1"/>
    <col min="4354" max="4354" width="7.5703125" style="70" bestFit="1" customWidth="1"/>
    <col min="4355" max="4355" width="15.28515625" style="70" customWidth="1"/>
    <col min="4356" max="4356" width="15" style="70" bestFit="1" customWidth="1"/>
    <col min="4357" max="4357" width="15" style="70" customWidth="1"/>
    <col min="4358" max="4358" width="17" style="70" customWidth="1"/>
    <col min="4359" max="4359" width="14.28515625" style="70" customWidth="1"/>
    <col min="4360" max="4360" width="10.28515625" style="70" customWidth="1"/>
    <col min="4361" max="4361" width="13.140625" style="70" customWidth="1"/>
    <col min="4362" max="4362" width="10.28515625" style="70" customWidth="1"/>
    <col min="4363" max="4363" width="14.140625" style="70" customWidth="1"/>
    <col min="4364" max="4364" width="17" style="70" customWidth="1"/>
    <col min="4365" max="4365" width="8.7109375" style="70" bestFit="1" customWidth="1"/>
    <col min="4366" max="4366" width="9.5703125" style="70" bestFit="1" customWidth="1"/>
    <col min="4367" max="4367" width="24.7109375" style="70" bestFit="1" customWidth="1"/>
    <col min="4368" max="4368" width="10.85546875" style="70" bestFit="1" customWidth="1"/>
    <col min="4369" max="4606" width="9.140625" style="70"/>
    <col min="4607" max="4607" width="4.5703125" style="70" customWidth="1"/>
    <col min="4608" max="4608" width="11.28515625" style="70" customWidth="1"/>
    <col min="4609" max="4609" width="8.28515625" style="70" customWidth="1"/>
    <col min="4610" max="4610" width="7.5703125" style="70" bestFit="1" customWidth="1"/>
    <col min="4611" max="4611" width="15.28515625" style="70" customWidth="1"/>
    <col min="4612" max="4612" width="15" style="70" bestFit="1" customWidth="1"/>
    <col min="4613" max="4613" width="15" style="70" customWidth="1"/>
    <col min="4614" max="4614" width="17" style="70" customWidth="1"/>
    <col min="4615" max="4615" width="14.28515625" style="70" customWidth="1"/>
    <col min="4616" max="4616" width="10.28515625" style="70" customWidth="1"/>
    <col min="4617" max="4617" width="13.140625" style="70" customWidth="1"/>
    <col min="4618" max="4618" width="10.28515625" style="70" customWidth="1"/>
    <col min="4619" max="4619" width="14.140625" style="70" customWidth="1"/>
    <col min="4620" max="4620" width="17" style="70" customWidth="1"/>
    <col min="4621" max="4621" width="8.7109375" style="70" bestFit="1" customWidth="1"/>
    <col min="4622" max="4622" width="9.5703125" style="70" bestFit="1" customWidth="1"/>
    <col min="4623" max="4623" width="24.7109375" style="70" bestFit="1" customWidth="1"/>
    <col min="4624" max="4624" width="10.85546875" style="70" bestFit="1" customWidth="1"/>
    <col min="4625" max="4862" width="9.140625" style="70"/>
    <col min="4863" max="4863" width="4.5703125" style="70" customWidth="1"/>
    <col min="4864" max="4864" width="11.28515625" style="70" customWidth="1"/>
    <col min="4865" max="4865" width="8.28515625" style="70" customWidth="1"/>
    <col min="4866" max="4866" width="7.5703125" style="70" bestFit="1" customWidth="1"/>
    <col min="4867" max="4867" width="15.28515625" style="70" customWidth="1"/>
    <col min="4868" max="4868" width="15" style="70" bestFit="1" customWidth="1"/>
    <col min="4869" max="4869" width="15" style="70" customWidth="1"/>
    <col min="4870" max="4870" width="17" style="70" customWidth="1"/>
    <col min="4871" max="4871" width="14.28515625" style="70" customWidth="1"/>
    <col min="4872" max="4872" width="10.28515625" style="70" customWidth="1"/>
    <col min="4873" max="4873" width="13.140625" style="70" customWidth="1"/>
    <col min="4874" max="4874" width="10.28515625" style="70" customWidth="1"/>
    <col min="4875" max="4875" width="14.140625" style="70" customWidth="1"/>
    <col min="4876" max="4876" width="17" style="70" customWidth="1"/>
    <col min="4877" max="4877" width="8.7109375" style="70" bestFit="1" customWidth="1"/>
    <col min="4878" max="4878" width="9.5703125" style="70" bestFit="1" customWidth="1"/>
    <col min="4879" max="4879" width="24.7109375" style="70" bestFit="1" customWidth="1"/>
    <col min="4880" max="4880" width="10.85546875" style="70" bestFit="1" customWidth="1"/>
    <col min="4881" max="5118" width="9.140625" style="70"/>
    <col min="5119" max="5119" width="4.5703125" style="70" customWidth="1"/>
    <col min="5120" max="5120" width="11.28515625" style="70" customWidth="1"/>
    <col min="5121" max="5121" width="8.28515625" style="70" customWidth="1"/>
    <col min="5122" max="5122" width="7.5703125" style="70" bestFit="1" customWidth="1"/>
    <col min="5123" max="5123" width="15.28515625" style="70" customWidth="1"/>
    <col min="5124" max="5124" width="15" style="70" bestFit="1" customWidth="1"/>
    <col min="5125" max="5125" width="15" style="70" customWidth="1"/>
    <col min="5126" max="5126" width="17" style="70" customWidth="1"/>
    <col min="5127" max="5127" width="14.28515625" style="70" customWidth="1"/>
    <col min="5128" max="5128" width="10.28515625" style="70" customWidth="1"/>
    <col min="5129" max="5129" width="13.140625" style="70" customWidth="1"/>
    <col min="5130" max="5130" width="10.28515625" style="70" customWidth="1"/>
    <col min="5131" max="5131" width="14.140625" style="70" customWidth="1"/>
    <col min="5132" max="5132" width="17" style="70" customWidth="1"/>
    <col min="5133" max="5133" width="8.7109375" style="70" bestFit="1" customWidth="1"/>
    <col min="5134" max="5134" width="9.5703125" style="70" bestFit="1" customWidth="1"/>
    <col min="5135" max="5135" width="24.7109375" style="70" bestFit="1" customWidth="1"/>
    <col min="5136" max="5136" width="10.85546875" style="70" bestFit="1" customWidth="1"/>
    <col min="5137" max="5374" width="9.140625" style="70"/>
    <col min="5375" max="5375" width="4.5703125" style="70" customWidth="1"/>
    <col min="5376" max="5376" width="11.28515625" style="70" customWidth="1"/>
    <col min="5377" max="5377" width="8.28515625" style="70" customWidth="1"/>
    <col min="5378" max="5378" width="7.5703125" style="70" bestFit="1" customWidth="1"/>
    <col min="5379" max="5379" width="15.28515625" style="70" customWidth="1"/>
    <col min="5380" max="5380" width="15" style="70" bestFit="1" customWidth="1"/>
    <col min="5381" max="5381" width="15" style="70" customWidth="1"/>
    <col min="5382" max="5382" width="17" style="70" customWidth="1"/>
    <col min="5383" max="5383" width="14.28515625" style="70" customWidth="1"/>
    <col min="5384" max="5384" width="10.28515625" style="70" customWidth="1"/>
    <col min="5385" max="5385" width="13.140625" style="70" customWidth="1"/>
    <col min="5386" max="5386" width="10.28515625" style="70" customWidth="1"/>
    <col min="5387" max="5387" width="14.140625" style="70" customWidth="1"/>
    <col min="5388" max="5388" width="17" style="70" customWidth="1"/>
    <col min="5389" max="5389" width="8.7109375" style="70" bestFit="1" customWidth="1"/>
    <col min="5390" max="5390" width="9.5703125" style="70" bestFit="1" customWidth="1"/>
    <col min="5391" max="5391" width="24.7109375" style="70" bestFit="1" customWidth="1"/>
    <col min="5392" max="5392" width="10.85546875" style="70" bestFit="1" customWidth="1"/>
    <col min="5393" max="5630" width="9.140625" style="70"/>
    <col min="5631" max="5631" width="4.5703125" style="70" customWidth="1"/>
    <col min="5632" max="5632" width="11.28515625" style="70" customWidth="1"/>
    <col min="5633" max="5633" width="8.28515625" style="70" customWidth="1"/>
    <col min="5634" max="5634" width="7.5703125" style="70" bestFit="1" customWidth="1"/>
    <col min="5635" max="5635" width="15.28515625" style="70" customWidth="1"/>
    <col min="5636" max="5636" width="15" style="70" bestFit="1" customWidth="1"/>
    <col min="5637" max="5637" width="15" style="70" customWidth="1"/>
    <col min="5638" max="5638" width="17" style="70" customWidth="1"/>
    <col min="5639" max="5639" width="14.28515625" style="70" customWidth="1"/>
    <col min="5640" max="5640" width="10.28515625" style="70" customWidth="1"/>
    <col min="5641" max="5641" width="13.140625" style="70" customWidth="1"/>
    <col min="5642" max="5642" width="10.28515625" style="70" customWidth="1"/>
    <col min="5643" max="5643" width="14.140625" style="70" customWidth="1"/>
    <col min="5644" max="5644" width="17" style="70" customWidth="1"/>
    <col min="5645" max="5645" width="8.7109375" style="70" bestFit="1" customWidth="1"/>
    <col min="5646" max="5646" width="9.5703125" style="70" bestFit="1" customWidth="1"/>
    <col min="5647" max="5647" width="24.7109375" style="70" bestFit="1" customWidth="1"/>
    <col min="5648" max="5648" width="10.85546875" style="70" bestFit="1" customWidth="1"/>
    <col min="5649" max="5886" width="9.140625" style="70"/>
    <col min="5887" max="5887" width="4.5703125" style="70" customWidth="1"/>
    <col min="5888" max="5888" width="11.28515625" style="70" customWidth="1"/>
    <col min="5889" max="5889" width="8.28515625" style="70" customWidth="1"/>
    <col min="5890" max="5890" width="7.5703125" style="70" bestFit="1" customWidth="1"/>
    <col min="5891" max="5891" width="15.28515625" style="70" customWidth="1"/>
    <col min="5892" max="5892" width="15" style="70" bestFit="1" customWidth="1"/>
    <col min="5893" max="5893" width="15" style="70" customWidth="1"/>
    <col min="5894" max="5894" width="17" style="70" customWidth="1"/>
    <col min="5895" max="5895" width="14.28515625" style="70" customWidth="1"/>
    <col min="5896" max="5896" width="10.28515625" style="70" customWidth="1"/>
    <col min="5897" max="5897" width="13.140625" style="70" customWidth="1"/>
    <col min="5898" max="5898" width="10.28515625" style="70" customWidth="1"/>
    <col min="5899" max="5899" width="14.140625" style="70" customWidth="1"/>
    <col min="5900" max="5900" width="17" style="70" customWidth="1"/>
    <col min="5901" max="5901" width="8.7109375" style="70" bestFit="1" customWidth="1"/>
    <col min="5902" max="5902" width="9.5703125" style="70" bestFit="1" customWidth="1"/>
    <col min="5903" max="5903" width="24.7109375" style="70" bestFit="1" customWidth="1"/>
    <col min="5904" max="5904" width="10.85546875" style="70" bestFit="1" customWidth="1"/>
    <col min="5905" max="6142" width="9.140625" style="70"/>
    <col min="6143" max="6143" width="4.5703125" style="70" customWidth="1"/>
    <col min="6144" max="6144" width="11.28515625" style="70" customWidth="1"/>
    <col min="6145" max="6145" width="8.28515625" style="70" customWidth="1"/>
    <col min="6146" max="6146" width="7.5703125" style="70" bestFit="1" customWidth="1"/>
    <col min="6147" max="6147" width="15.28515625" style="70" customWidth="1"/>
    <col min="6148" max="6148" width="15" style="70" bestFit="1" customWidth="1"/>
    <col min="6149" max="6149" width="15" style="70" customWidth="1"/>
    <col min="6150" max="6150" width="17" style="70" customWidth="1"/>
    <col min="6151" max="6151" width="14.28515625" style="70" customWidth="1"/>
    <col min="6152" max="6152" width="10.28515625" style="70" customWidth="1"/>
    <col min="6153" max="6153" width="13.140625" style="70" customWidth="1"/>
    <col min="6154" max="6154" width="10.28515625" style="70" customWidth="1"/>
    <col min="6155" max="6155" width="14.140625" style="70" customWidth="1"/>
    <col min="6156" max="6156" width="17" style="70" customWidth="1"/>
    <col min="6157" max="6157" width="8.7109375" style="70" bestFit="1" customWidth="1"/>
    <col min="6158" max="6158" width="9.5703125" style="70" bestFit="1" customWidth="1"/>
    <col min="6159" max="6159" width="24.7109375" style="70" bestFit="1" customWidth="1"/>
    <col min="6160" max="6160" width="10.85546875" style="70" bestFit="1" customWidth="1"/>
    <col min="6161" max="6398" width="9.140625" style="70"/>
    <col min="6399" max="6399" width="4.5703125" style="70" customWidth="1"/>
    <col min="6400" max="6400" width="11.28515625" style="70" customWidth="1"/>
    <col min="6401" max="6401" width="8.28515625" style="70" customWidth="1"/>
    <col min="6402" max="6402" width="7.5703125" style="70" bestFit="1" customWidth="1"/>
    <col min="6403" max="6403" width="15.28515625" style="70" customWidth="1"/>
    <col min="6404" max="6404" width="15" style="70" bestFit="1" customWidth="1"/>
    <col min="6405" max="6405" width="15" style="70" customWidth="1"/>
    <col min="6406" max="6406" width="17" style="70" customWidth="1"/>
    <col min="6407" max="6407" width="14.28515625" style="70" customWidth="1"/>
    <col min="6408" max="6408" width="10.28515625" style="70" customWidth="1"/>
    <col min="6409" max="6409" width="13.140625" style="70" customWidth="1"/>
    <col min="6410" max="6410" width="10.28515625" style="70" customWidth="1"/>
    <col min="6411" max="6411" width="14.140625" style="70" customWidth="1"/>
    <col min="6412" max="6412" width="17" style="70" customWidth="1"/>
    <col min="6413" max="6413" width="8.7109375" style="70" bestFit="1" customWidth="1"/>
    <col min="6414" max="6414" width="9.5703125" style="70" bestFit="1" customWidth="1"/>
    <col min="6415" max="6415" width="24.7109375" style="70" bestFit="1" customWidth="1"/>
    <col min="6416" max="6416" width="10.85546875" style="70" bestFit="1" customWidth="1"/>
    <col min="6417" max="6654" width="9.140625" style="70"/>
    <col min="6655" max="6655" width="4.5703125" style="70" customWidth="1"/>
    <col min="6656" max="6656" width="11.28515625" style="70" customWidth="1"/>
    <col min="6657" max="6657" width="8.28515625" style="70" customWidth="1"/>
    <col min="6658" max="6658" width="7.5703125" style="70" bestFit="1" customWidth="1"/>
    <col min="6659" max="6659" width="15.28515625" style="70" customWidth="1"/>
    <col min="6660" max="6660" width="15" style="70" bestFit="1" customWidth="1"/>
    <col min="6661" max="6661" width="15" style="70" customWidth="1"/>
    <col min="6662" max="6662" width="17" style="70" customWidth="1"/>
    <col min="6663" max="6663" width="14.28515625" style="70" customWidth="1"/>
    <col min="6664" max="6664" width="10.28515625" style="70" customWidth="1"/>
    <col min="6665" max="6665" width="13.140625" style="70" customWidth="1"/>
    <col min="6666" max="6666" width="10.28515625" style="70" customWidth="1"/>
    <col min="6667" max="6667" width="14.140625" style="70" customWidth="1"/>
    <col min="6668" max="6668" width="17" style="70" customWidth="1"/>
    <col min="6669" max="6669" width="8.7109375" style="70" bestFit="1" customWidth="1"/>
    <col min="6670" max="6670" width="9.5703125" style="70" bestFit="1" customWidth="1"/>
    <col min="6671" max="6671" width="24.7109375" style="70" bestFit="1" customWidth="1"/>
    <col min="6672" max="6672" width="10.85546875" style="70" bestFit="1" customWidth="1"/>
    <col min="6673" max="6910" width="9.140625" style="70"/>
    <col min="6911" max="6911" width="4.5703125" style="70" customWidth="1"/>
    <col min="6912" max="6912" width="11.28515625" style="70" customWidth="1"/>
    <col min="6913" max="6913" width="8.28515625" style="70" customWidth="1"/>
    <col min="6914" max="6914" width="7.5703125" style="70" bestFit="1" customWidth="1"/>
    <col min="6915" max="6915" width="15.28515625" style="70" customWidth="1"/>
    <col min="6916" max="6916" width="15" style="70" bestFit="1" customWidth="1"/>
    <col min="6917" max="6917" width="15" style="70" customWidth="1"/>
    <col min="6918" max="6918" width="17" style="70" customWidth="1"/>
    <col min="6919" max="6919" width="14.28515625" style="70" customWidth="1"/>
    <col min="6920" max="6920" width="10.28515625" style="70" customWidth="1"/>
    <col min="6921" max="6921" width="13.140625" style="70" customWidth="1"/>
    <col min="6922" max="6922" width="10.28515625" style="70" customWidth="1"/>
    <col min="6923" max="6923" width="14.140625" style="70" customWidth="1"/>
    <col min="6924" max="6924" width="17" style="70" customWidth="1"/>
    <col min="6925" max="6925" width="8.7109375" style="70" bestFit="1" customWidth="1"/>
    <col min="6926" max="6926" width="9.5703125" style="70" bestFit="1" customWidth="1"/>
    <col min="6927" max="6927" width="24.7109375" style="70" bestFit="1" customWidth="1"/>
    <col min="6928" max="6928" width="10.85546875" style="70" bestFit="1" customWidth="1"/>
    <col min="6929" max="7166" width="9.140625" style="70"/>
    <col min="7167" max="7167" width="4.5703125" style="70" customWidth="1"/>
    <col min="7168" max="7168" width="11.28515625" style="70" customWidth="1"/>
    <col min="7169" max="7169" width="8.28515625" style="70" customWidth="1"/>
    <col min="7170" max="7170" width="7.5703125" style="70" bestFit="1" customWidth="1"/>
    <col min="7171" max="7171" width="15.28515625" style="70" customWidth="1"/>
    <col min="7172" max="7172" width="15" style="70" bestFit="1" customWidth="1"/>
    <col min="7173" max="7173" width="15" style="70" customWidth="1"/>
    <col min="7174" max="7174" width="17" style="70" customWidth="1"/>
    <col min="7175" max="7175" width="14.28515625" style="70" customWidth="1"/>
    <col min="7176" max="7176" width="10.28515625" style="70" customWidth="1"/>
    <col min="7177" max="7177" width="13.140625" style="70" customWidth="1"/>
    <col min="7178" max="7178" width="10.28515625" style="70" customWidth="1"/>
    <col min="7179" max="7179" width="14.140625" style="70" customWidth="1"/>
    <col min="7180" max="7180" width="17" style="70" customWidth="1"/>
    <col min="7181" max="7181" width="8.7109375" style="70" bestFit="1" customWidth="1"/>
    <col min="7182" max="7182" width="9.5703125" style="70" bestFit="1" customWidth="1"/>
    <col min="7183" max="7183" width="24.7109375" style="70" bestFit="1" customWidth="1"/>
    <col min="7184" max="7184" width="10.85546875" style="70" bestFit="1" customWidth="1"/>
    <col min="7185" max="7422" width="9.140625" style="70"/>
    <col min="7423" max="7423" width="4.5703125" style="70" customWidth="1"/>
    <col min="7424" max="7424" width="11.28515625" style="70" customWidth="1"/>
    <col min="7425" max="7425" width="8.28515625" style="70" customWidth="1"/>
    <col min="7426" max="7426" width="7.5703125" style="70" bestFit="1" customWidth="1"/>
    <col min="7427" max="7427" width="15.28515625" style="70" customWidth="1"/>
    <col min="7428" max="7428" width="15" style="70" bestFit="1" customWidth="1"/>
    <col min="7429" max="7429" width="15" style="70" customWidth="1"/>
    <col min="7430" max="7430" width="17" style="70" customWidth="1"/>
    <col min="7431" max="7431" width="14.28515625" style="70" customWidth="1"/>
    <col min="7432" max="7432" width="10.28515625" style="70" customWidth="1"/>
    <col min="7433" max="7433" width="13.140625" style="70" customWidth="1"/>
    <col min="7434" max="7434" width="10.28515625" style="70" customWidth="1"/>
    <col min="7435" max="7435" width="14.140625" style="70" customWidth="1"/>
    <col min="7436" max="7436" width="17" style="70" customWidth="1"/>
    <col min="7437" max="7437" width="8.7109375" style="70" bestFit="1" customWidth="1"/>
    <col min="7438" max="7438" width="9.5703125" style="70" bestFit="1" customWidth="1"/>
    <col min="7439" max="7439" width="24.7109375" style="70" bestFit="1" customWidth="1"/>
    <col min="7440" max="7440" width="10.85546875" style="70" bestFit="1" customWidth="1"/>
    <col min="7441" max="7678" width="9.140625" style="70"/>
    <col min="7679" max="7679" width="4.5703125" style="70" customWidth="1"/>
    <col min="7680" max="7680" width="11.28515625" style="70" customWidth="1"/>
    <col min="7681" max="7681" width="8.28515625" style="70" customWidth="1"/>
    <col min="7682" max="7682" width="7.5703125" style="70" bestFit="1" customWidth="1"/>
    <col min="7683" max="7683" width="15.28515625" style="70" customWidth="1"/>
    <col min="7684" max="7684" width="15" style="70" bestFit="1" customWidth="1"/>
    <col min="7685" max="7685" width="15" style="70" customWidth="1"/>
    <col min="7686" max="7686" width="17" style="70" customWidth="1"/>
    <col min="7687" max="7687" width="14.28515625" style="70" customWidth="1"/>
    <col min="7688" max="7688" width="10.28515625" style="70" customWidth="1"/>
    <col min="7689" max="7689" width="13.140625" style="70" customWidth="1"/>
    <col min="7690" max="7690" width="10.28515625" style="70" customWidth="1"/>
    <col min="7691" max="7691" width="14.140625" style="70" customWidth="1"/>
    <col min="7692" max="7692" width="17" style="70" customWidth="1"/>
    <col min="7693" max="7693" width="8.7109375" style="70" bestFit="1" customWidth="1"/>
    <col min="7694" max="7694" width="9.5703125" style="70" bestFit="1" customWidth="1"/>
    <col min="7695" max="7695" width="24.7109375" style="70" bestFit="1" customWidth="1"/>
    <col min="7696" max="7696" width="10.85546875" style="70" bestFit="1" customWidth="1"/>
    <col min="7697" max="7934" width="9.140625" style="70"/>
    <col min="7935" max="7935" width="4.5703125" style="70" customWidth="1"/>
    <col min="7936" max="7936" width="11.28515625" style="70" customWidth="1"/>
    <col min="7937" max="7937" width="8.28515625" style="70" customWidth="1"/>
    <col min="7938" max="7938" width="7.5703125" style="70" bestFit="1" customWidth="1"/>
    <col min="7939" max="7939" width="15.28515625" style="70" customWidth="1"/>
    <col min="7940" max="7940" width="15" style="70" bestFit="1" customWidth="1"/>
    <col min="7941" max="7941" width="15" style="70" customWidth="1"/>
    <col min="7942" max="7942" width="17" style="70" customWidth="1"/>
    <col min="7943" max="7943" width="14.28515625" style="70" customWidth="1"/>
    <col min="7944" max="7944" width="10.28515625" style="70" customWidth="1"/>
    <col min="7945" max="7945" width="13.140625" style="70" customWidth="1"/>
    <col min="7946" max="7946" width="10.28515625" style="70" customWidth="1"/>
    <col min="7947" max="7947" width="14.140625" style="70" customWidth="1"/>
    <col min="7948" max="7948" width="17" style="70" customWidth="1"/>
    <col min="7949" max="7949" width="8.7109375" style="70" bestFit="1" customWidth="1"/>
    <col min="7950" max="7950" width="9.5703125" style="70" bestFit="1" customWidth="1"/>
    <col min="7951" max="7951" width="24.7109375" style="70" bestFit="1" customWidth="1"/>
    <col min="7952" max="7952" width="10.85546875" style="70" bestFit="1" customWidth="1"/>
    <col min="7953" max="8190" width="9.140625" style="70"/>
    <col min="8191" max="8191" width="4.5703125" style="70" customWidth="1"/>
    <col min="8192" max="8192" width="11.28515625" style="70" customWidth="1"/>
    <col min="8193" max="8193" width="8.28515625" style="70" customWidth="1"/>
    <col min="8194" max="8194" width="7.5703125" style="70" bestFit="1" customWidth="1"/>
    <col min="8195" max="8195" width="15.28515625" style="70" customWidth="1"/>
    <col min="8196" max="8196" width="15" style="70" bestFit="1" customWidth="1"/>
    <col min="8197" max="8197" width="15" style="70" customWidth="1"/>
    <col min="8198" max="8198" width="17" style="70" customWidth="1"/>
    <col min="8199" max="8199" width="14.28515625" style="70" customWidth="1"/>
    <col min="8200" max="8200" width="10.28515625" style="70" customWidth="1"/>
    <col min="8201" max="8201" width="13.140625" style="70" customWidth="1"/>
    <col min="8202" max="8202" width="10.28515625" style="70" customWidth="1"/>
    <col min="8203" max="8203" width="14.140625" style="70" customWidth="1"/>
    <col min="8204" max="8204" width="17" style="70" customWidth="1"/>
    <col min="8205" max="8205" width="8.7109375" style="70" bestFit="1" customWidth="1"/>
    <col min="8206" max="8206" width="9.5703125" style="70" bestFit="1" customWidth="1"/>
    <col min="8207" max="8207" width="24.7109375" style="70" bestFit="1" customWidth="1"/>
    <col min="8208" max="8208" width="10.85546875" style="70" bestFit="1" customWidth="1"/>
    <col min="8209" max="8446" width="9.140625" style="70"/>
    <col min="8447" max="8447" width="4.5703125" style="70" customWidth="1"/>
    <col min="8448" max="8448" width="11.28515625" style="70" customWidth="1"/>
    <col min="8449" max="8449" width="8.28515625" style="70" customWidth="1"/>
    <col min="8450" max="8450" width="7.5703125" style="70" bestFit="1" customWidth="1"/>
    <col min="8451" max="8451" width="15.28515625" style="70" customWidth="1"/>
    <col min="8452" max="8452" width="15" style="70" bestFit="1" customWidth="1"/>
    <col min="8453" max="8453" width="15" style="70" customWidth="1"/>
    <col min="8454" max="8454" width="17" style="70" customWidth="1"/>
    <col min="8455" max="8455" width="14.28515625" style="70" customWidth="1"/>
    <col min="8456" max="8456" width="10.28515625" style="70" customWidth="1"/>
    <col min="8457" max="8457" width="13.140625" style="70" customWidth="1"/>
    <col min="8458" max="8458" width="10.28515625" style="70" customWidth="1"/>
    <col min="8459" max="8459" width="14.140625" style="70" customWidth="1"/>
    <col min="8460" max="8460" width="17" style="70" customWidth="1"/>
    <col min="8461" max="8461" width="8.7109375" style="70" bestFit="1" customWidth="1"/>
    <col min="8462" max="8462" width="9.5703125" style="70" bestFit="1" customWidth="1"/>
    <col min="8463" max="8463" width="24.7109375" style="70" bestFit="1" customWidth="1"/>
    <col min="8464" max="8464" width="10.85546875" style="70" bestFit="1" customWidth="1"/>
    <col min="8465" max="8702" width="9.140625" style="70"/>
    <col min="8703" max="8703" width="4.5703125" style="70" customWidth="1"/>
    <col min="8704" max="8704" width="11.28515625" style="70" customWidth="1"/>
    <col min="8705" max="8705" width="8.28515625" style="70" customWidth="1"/>
    <col min="8706" max="8706" width="7.5703125" style="70" bestFit="1" customWidth="1"/>
    <col min="8707" max="8707" width="15.28515625" style="70" customWidth="1"/>
    <col min="8708" max="8708" width="15" style="70" bestFit="1" customWidth="1"/>
    <col min="8709" max="8709" width="15" style="70" customWidth="1"/>
    <col min="8710" max="8710" width="17" style="70" customWidth="1"/>
    <col min="8711" max="8711" width="14.28515625" style="70" customWidth="1"/>
    <col min="8712" max="8712" width="10.28515625" style="70" customWidth="1"/>
    <col min="8713" max="8713" width="13.140625" style="70" customWidth="1"/>
    <col min="8714" max="8714" width="10.28515625" style="70" customWidth="1"/>
    <col min="8715" max="8715" width="14.140625" style="70" customWidth="1"/>
    <col min="8716" max="8716" width="17" style="70" customWidth="1"/>
    <col min="8717" max="8717" width="8.7109375" style="70" bestFit="1" customWidth="1"/>
    <col min="8718" max="8718" width="9.5703125" style="70" bestFit="1" customWidth="1"/>
    <col min="8719" max="8719" width="24.7109375" style="70" bestFit="1" customWidth="1"/>
    <col min="8720" max="8720" width="10.85546875" style="70" bestFit="1" customWidth="1"/>
    <col min="8721" max="8958" width="9.140625" style="70"/>
    <col min="8959" max="8959" width="4.5703125" style="70" customWidth="1"/>
    <col min="8960" max="8960" width="11.28515625" style="70" customWidth="1"/>
    <col min="8961" max="8961" width="8.28515625" style="70" customWidth="1"/>
    <col min="8962" max="8962" width="7.5703125" style="70" bestFit="1" customWidth="1"/>
    <col min="8963" max="8963" width="15.28515625" style="70" customWidth="1"/>
    <col min="8964" max="8964" width="15" style="70" bestFit="1" customWidth="1"/>
    <col min="8965" max="8965" width="15" style="70" customWidth="1"/>
    <col min="8966" max="8966" width="17" style="70" customWidth="1"/>
    <col min="8967" max="8967" width="14.28515625" style="70" customWidth="1"/>
    <col min="8968" max="8968" width="10.28515625" style="70" customWidth="1"/>
    <col min="8969" max="8969" width="13.140625" style="70" customWidth="1"/>
    <col min="8970" max="8970" width="10.28515625" style="70" customWidth="1"/>
    <col min="8971" max="8971" width="14.140625" style="70" customWidth="1"/>
    <col min="8972" max="8972" width="17" style="70" customWidth="1"/>
    <col min="8973" max="8973" width="8.7109375" style="70" bestFit="1" customWidth="1"/>
    <col min="8974" max="8974" width="9.5703125" style="70" bestFit="1" customWidth="1"/>
    <col min="8975" max="8975" width="24.7109375" style="70" bestFit="1" customWidth="1"/>
    <col min="8976" max="8976" width="10.85546875" style="70" bestFit="1" customWidth="1"/>
    <col min="8977" max="9214" width="9.140625" style="70"/>
    <col min="9215" max="9215" width="4.5703125" style="70" customWidth="1"/>
    <col min="9216" max="9216" width="11.28515625" style="70" customWidth="1"/>
    <col min="9217" max="9217" width="8.28515625" style="70" customWidth="1"/>
    <col min="9218" max="9218" width="7.5703125" style="70" bestFit="1" customWidth="1"/>
    <col min="9219" max="9219" width="15.28515625" style="70" customWidth="1"/>
    <col min="9220" max="9220" width="15" style="70" bestFit="1" customWidth="1"/>
    <col min="9221" max="9221" width="15" style="70" customWidth="1"/>
    <col min="9222" max="9222" width="17" style="70" customWidth="1"/>
    <col min="9223" max="9223" width="14.28515625" style="70" customWidth="1"/>
    <col min="9224" max="9224" width="10.28515625" style="70" customWidth="1"/>
    <col min="9225" max="9225" width="13.140625" style="70" customWidth="1"/>
    <col min="9226" max="9226" width="10.28515625" style="70" customWidth="1"/>
    <col min="9227" max="9227" width="14.140625" style="70" customWidth="1"/>
    <col min="9228" max="9228" width="17" style="70" customWidth="1"/>
    <col min="9229" max="9229" width="8.7109375" style="70" bestFit="1" customWidth="1"/>
    <col min="9230" max="9230" width="9.5703125" style="70" bestFit="1" customWidth="1"/>
    <col min="9231" max="9231" width="24.7109375" style="70" bestFit="1" customWidth="1"/>
    <col min="9232" max="9232" width="10.85546875" style="70" bestFit="1" customWidth="1"/>
    <col min="9233" max="9470" width="9.140625" style="70"/>
    <col min="9471" max="9471" width="4.5703125" style="70" customWidth="1"/>
    <col min="9472" max="9472" width="11.28515625" style="70" customWidth="1"/>
    <col min="9473" max="9473" width="8.28515625" style="70" customWidth="1"/>
    <col min="9474" max="9474" width="7.5703125" style="70" bestFit="1" customWidth="1"/>
    <col min="9475" max="9475" width="15.28515625" style="70" customWidth="1"/>
    <col min="9476" max="9476" width="15" style="70" bestFit="1" customWidth="1"/>
    <col min="9477" max="9477" width="15" style="70" customWidth="1"/>
    <col min="9478" max="9478" width="17" style="70" customWidth="1"/>
    <col min="9479" max="9479" width="14.28515625" style="70" customWidth="1"/>
    <col min="9480" max="9480" width="10.28515625" style="70" customWidth="1"/>
    <col min="9481" max="9481" width="13.140625" style="70" customWidth="1"/>
    <col min="9482" max="9482" width="10.28515625" style="70" customWidth="1"/>
    <col min="9483" max="9483" width="14.140625" style="70" customWidth="1"/>
    <col min="9484" max="9484" width="17" style="70" customWidth="1"/>
    <col min="9485" max="9485" width="8.7109375" style="70" bestFit="1" customWidth="1"/>
    <col min="9486" max="9486" width="9.5703125" style="70" bestFit="1" customWidth="1"/>
    <col min="9487" max="9487" width="24.7109375" style="70" bestFit="1" customWidth="1"/>
    <col min="9488" max="9488" width="10.85546875" style="70" bestFit="1" customWidth="1"/>
    <col min="9489" max="9726" width="9.140625" style="70"/>
    <col min="9727" max="9727" width="4.5703125" style="70" customWidth="1"/>
    <col min="9728" max="9728" width="11.28515625" style="70" customWidth="1"/>
    <col min="9729" max="9729" width="8.28515625" style="70" customWidth="1"/>
    <col min="9730" max="9730" width="7.5703125" style="70" bestFit="1" customWidth="1"/>
    <col min="9731" max="9731" width="15.28515625" style="70" customWidth="1"/>
    <col min="9732" max="9732" width="15" style="70" bestFit="1" customWidth="1"/>
    <col min="9733" max="9733" width="15" style="70" customWidth="1"/>
    <col min="9734" max="9734" width="17" style="70" customWidth="1"/>
    <col min="9735" max="9735" width="14.28515625" style="70" customWidth="1"/>
    <col min="9736" max="9736" width="10.28515625" style="70" customWidth="1"/>
    <col min="9737" max="9737" width="13.140625" style="70" customWidth="1"/>
    <col min="9738" max="9738" width="10.28515625" style="70" customWidth="1"/>
    <col min="9739" max="9739" width="14.140625" style="70" customWidth="1"/>
    <col min="9740" max="9740" width="17" style="70" customWidth="1"/>
    <col min="9741" max="9741" width="8.7109375" style="70" bestFit="1" customWidth="1"/>
    <col min="9742" max="9742" width="9.5703125" style="70" bestFit="1" customWidth="1"/>
    <col min="9743" max="9743" width="24.7109375" style="70" bestFit="1" customWidth="1"/>
    <col min="9744" max="9744" width="10.85546875" style="70" bestFit="1" customWidth="1"/>
    <col min="9745" max="9982" width="9.140625" style="70"/>
    <col min="9983" max="9983" width="4.5703125" style="70" customWidth="1"/>
    <col min="9984" max="9984" width="11.28515625" style="70" customWidth="1"/>
    <col min="9985" max="9985" width="8.28515625" style="70" customWidth="1"/>
    <col min="9986" max="9986" width="7.5703125" style="70" bestFit="1" customWidth="1"/>
    <col min="9987" max="9987" width="15.28515625" style="70" customWidth="1"/>
    <col min="9988" max="9988" width="15" style="70" bestFit="1" customWidth="1"/>
    <col min="9989" max="9989" width="15" style="70" customWidth="1"/>
    <col min="9990" max="9990" width="17" style="70" customWidth="1"/>
    <col min="9991" max="9991" width="14.28515625" style="70" customWidth="1"/>
    <col min="9992" max="9992" width="10.28515625" style="70" customWidth="1"/>
    <col min="9993" max="9993" width="13.140625" style="70" customWidth="1"/>
    <col min="9994" max="9994" width="10.28515625" style="70" customWidth="1"/>
    <col min="9995" max="9995" width="14.140625" style="70" customWidth="1"/>
    <col min="9996" max="9996" width="17" style="70" customWidth="1"/>
    <col min="9997" max="9997" width="8.7109375" style="70" bestFit="1" customWidth="1"/>
    <col min="9998" max="9998" width="9.5703125" style="70" bestFit="1" customWidth="1"/>
    <col min="9999" max="9999" width="24.7109375" style="70" bestFit="1" customWidth="1"/>
    <col min="10000" max="10000" width="10.85546875" style="70" bestFit="1" customWidth="1"/>
    <col min="10001" max="10238" width="9.140625" style="70"/>
    <col min="10239" max="10239" width="4.5703125" style="70" customWidth="1"/>
    <col min="10240" max="10240" width="11.28515625" style="70" customWidth="1"/>
    <col min="10241" max="10241" width="8.28515625" style="70" customWidth="1"/>
    <col min="10242" max="10242" width="7.5703125" style="70" bestFit="1" customWidth="1"/>
    <col min="10243" max="10243" width="15.28515625" style="70" customWidth="1"/>
    <col min="10244" max="10244" width="15" style="70" bestFit="1" customWidth="1"/>
    <col min="10245" max="10245" width="15" style="70" customWidth="1"/>
    <col min="10246" max="10246" width="17" style="70" customWidth="1"/>
    <col min="10247" max="10247" width="14.28515625" style="70" customWidth="1"/>
    <col min="10248" max="10248" width="10.28515625" style="70" customWidth="1"/>
    <col min="10249" max="10249" width="13.140625" style="70" customWidth="1"/>
    <col min="10250" max="10250" width="10.28515625" style="70" customWidth="1"/>
    <col min="10251" max="10251" width="14.140625" style="70" customWidth="1"/>
    <col min="10252" max="10252" width="17" style="70" customWidth="1"/>
    <col min="10253" max="10253" width="8.7109375" style="70" bestFit="1" customWidth="1"/>
    <col min="10254" max="10254" width="9.5703125" style="70" bestFit="1" customWidth="1"/>
    <col min="10255" max="10255" width="24.7109375" style="70" bestFit="1" customWidth="1"/>
    <col min="10256" max="10256" width="10.85546875" style="70" bestFit="1" customWidth="1"/>
    <col min="10257" max="10494" width="9.140625" style="70"/>
    <col min="10495" max="10495" width="4.5703125" style="70" customWidth="1"/>
    <col min="10496" max="10496" width="11.28515625" style="70" customWidth="1"/>
    <col min="10497" max="10497" width="8.28515625" style="70" customWidth="1"/>
    <col min="10498" max="10498" width="7.5703125" style="70" bestFit="1" customWidth="1"/>
    <col min="10499" max="10499" width="15.28515625" style="70" customWidth="1"/>
    <col min="10500" max="10500" width="15" style="70" bestFit="1" customWidth="1"/>
    <col min="10501" max="10501" width="15" style="70" customWidth="1"/>
    <col min="10502" max="10502" width="17" style="70" customWidth="1"/>
    <col min="10503" max="10503" width="14.28515625" style="70" customWidth="1"/>
    <col min="10504" max="10504" width="10.28515625" style="70" customWidth="1"/>
    <col min="10505" max="10505" width="13.140625" style="70" customWidth="1"/>
    <col min="10506" max="10506" width="10.28515625" style="70" customWidth="1"/>
    <col min="10507" max="10507" width="14.140625" style="70" customWidth="1"/>
    <col min="10508" max="10508" width="17" style="70" customWidth="1"/>
    <col min="10509" max="10509" width="8.7109375" style="70" bestFit="1" customWidth="1"/>
    <col min="10510" max="10510" width="9.5703125" style="70" bestFit="1" customWidth="1"/>
    <col min="10511" max="10511" width="24.7109375" style="70" bestFit="1" customWidth="1"/>
    <col min="10512" max="10512" width="10.85546875" style="70" bestFit="1" customWidth="1"/>
    <col min="10513" max="10750" width="9.140625" style="70"/>
    <col min="10751" max="10751" width="4.5703125" style="70" customWidth="1"/>
    <col min="10752" max="10752" width="11.28515625" style="70" customWidth="1"/>
    <col min="10753" max="10753" width="8.28515625" style="70" customWidth="1"/>
    <col min="10754" max="10754" width="7.5703125" style="70" bestFit="1" customWidth="1"/>
    <col min="10755" max="10755" width="15.28515625" style="70" customWidth="1"/>
    <col min="10756" max="10756" width="15" style="70" bestFit="1" customWidth="1"/>
    <col min="10757" max="10757" width="15" style="70" customWidth="1"/>
    <col min="10758" max="10758" width="17" style="70" customWidth="1"/>
    <col min="10759" max="10759" width="14.28515625" style="70" customWidth="1"/>
    <col min="10760" max="10760" width="10.28515625" style="70" customWidth="1"/>
    <col min="10761" max="10761" width="13.140625" style="70" customWidth="1"/>
    <col min="10762" max="10762" width="10.28515625" style="70" customWidth="1"/>
    <col min="10763" max="10763" width="14.140625" style="70" customWidth="1"/>
    <col min="10764" max="10764" width="17" style="70" customWidth="1"/>
    <col min="10765" max="10765" width="8.7109375" style="70" bestFit="1" customWidth="1"/>
    <col min="10766" max="10766" width="9.5703125" style="70" bestFit="1" customWidth="1"/>
    <col min="10767" max="10767" width="24.7109375" style="70" bestFit="1" customWidth="1"/>
    <col min="10768" max="10768" width="10.85546875" style="70" bestFit="1" customWidth="1"/>
    <col min="10769" max="11006" width="9.140625" style="70"/>
    <col min="11007" max="11007" width="4.5703125" style="70" customWidth="1"/>
    <col min="11008" max="11008" width="11.28515625" style="70" customWidth="1"/>
    <col min="11009" max="11009" width="8.28515625" style="70" customWidth="1"/>
    <col min="11010" max="11010" width="7.5703125" style="70" bestFit="1" customWidth="1"/>
    <col min="11011" max="11011" width="15.28515625" style="70" customWidth="1"/>
    <col min="11012" max="11012" width="15" style="70" bestFit="1" customWidth="1"/>
    <col min="11013" max="11013" width="15" style="70" customWidth="1"/>
    <col min="11014" max="11014" width="17" style="70" customWidth="1"/>
    <col min="11015" max="11015" width="14.28515625" style="70" customWidth="1"/>
    <col min="11016" max="11016" width="10.28515625" style="70" customWidth="1"/>
    <col min="11017" max="11017" width="13.140625" style="70" customWidth="1"/>
    <col min="11018" max="11018" width="10.28515625" style="70" customWidth="1"/>
    <col min="11019" max="11019" width="14.140625" style="70" customWidth="1"/>
    <col min="11020" max="11020" width="17" style="70" customWidth="1"/>
    <col min="11021" max="11021" width="8.7109375" style="70" bestFit="1" customWidth="1"/>
    <col min="11022" max="11022" width="9.5703125" style="70" bestFit="1" customWidth="1"/>
    <col min="11023" max="11023" width="24.7109375" style="70" bestFit="1" customWidth="1"/>
    <col min="11024" max="11024" width="10.85546875" style="70" bestFit="1" customWidth="1"/>
    <col min="11025" max="11262" width="9.140625" style="70"/>
    <col min="11263" max="11263" width="4.5703125" style="70" customWidth="1"/>
    <col min="11264" max="11264" width="11.28515625" style="70" customWidth="1"/>
    <col min="11265" max="11265" width="8.28515625" style="70" customWidth="1"/>
    <col min="11266" max="11266" width="7.5703125" style="70" bestFit="1" customWidth="1"/>
    <col min="11267" max="11267" width="15.28515625" style="70" customWidth="1"/>
    <col min="11268" max="11268" width="15" style="70" bestFit="1" customWidth="1"/>
    <col min="11269" max="11269" width="15" style="70" customWidth="1"/>
    <col min="11270" max="11270" width="17" style="70" customWidth="1"/>
    <col min="11271" max="11271" width="14.28515625" style="70" customWidth="1"/>
    <col min="11272" max="11272" width="10.28515625" style="70" customWidth="1"/>
    <col min="11273" max="11273" width="13.140625" style="70" customWidth="1"/>
    <col min="11274" max="11274" width="10.28515625" style="70" customWidth="1"/>
    <col min="11275" max="11275" width="14.140625" style="70" customWidth="1"/>
    <col min="11276" max="11276" width="17" style="70" customWidth="1"/>
    <col min="11277" max="11277" width="8.7109375" style="70" bestFit="1" customWidth="1"/>
    <col min="11278" max="11278" width="9.5703125" style="70" bestFit="1" customWidth="1"/>
    <col min="11279" max="11279" width="24.7109375" style="70" bestFit="1" customWidth="1"/>
    <col min="11280" max="11280" width="10.85546875" style="70" bestFit="1" customWidth="1"/>
    <col min="11281" max="11518" width="9.140625" style="70"/>
    <col min="11519" max="11519" width="4.5703125" style="70" customWidth="1"/>
    <col min="11520" max="11520" width="11.28515625" style="70" customWidth="1"/>
    <col min="11521" max="11521" width="8.28515625" style="70" customWidth="1"/>
    <col min="11522" max="11522" width="7.5703125" style="70" bestFit="1" customWidth="1"/>
    <col min="11523" max="11523" width="15.28515625" style="70" customWidth="1"/>
    <col min="11524" max="11524" width="15" style="70" bestFit="1" customWidth="1"/>
    <col min="11525" max="11525" width="15" style="70" customWidth="1"/>
    <col min="11526" max="11526" width="17" style="70" customWidth="1"/>
    <col min="11527" max="11527" width="14.28515625" style="70" customWidth="1"/>
    <col min="11528" max="11528" width="10.28515625" style="70" customWidth="1"/>
    <col min="11529" max="11529" width="13.140625" style="70" customWidth="1"/>
    <col min="11530" max="11530" width="10.28515625" style="70" customWidth="1"/>
    <col min="11531" max="11531" width="14.140625" style="70" customWidth="1"/>
    <col min="11532" max="11532" width="17" style="70" customWidth="1"/>
    <col min="11533" max="11533" width="8.7109375" style="70" bestFit="1" customWidth="1"/>
    <col min="11534" max="11534" width="9.5703125" style="70" bestFit="1" customWidth="1"/>
    <col min="11535" max="11535" width="24.7109375" style="70" bestFit="1" customWidth="1"/>
    <col min="11536" max="11536" width="10.85546875" style="70" bestFit="1" customWidth="1"/>
    <col min="11537" max="11774" width="9.140625" style="70"/>
    <col min="11775" max="11775" width="4.5703125" style="70" customWidth="1"/>
    <col min="11776" max="11776" width="11.28515625" style="70" customWidth="1"/>
    <col min="11777" max="11777" width="8.28515625" style="70" customWidth="1"/>
    <col min="11778" max="11778" width="7.5703125" style="70" bestFit="1" customWidth="1"/>
    <col min="11779" max="11779" width="15.28515625" style="70" customWidth="1"/>
    <col min="11780" max="11780" width="15" style="70" bestFit="1" customWidth="1"/>
    <col min="11781" max="11781" width="15" style="70" customWidth="1"/>
    <col min="11782" max="11782" width="17" style="70" customWidth="1"/>
    <col min="11783" max="11783" width="14.28515625" style="70" customWidth="1"/>
    <col min="11784" max="11784" width="10.28515625" style="70" customWidth="1"/>
    <col min="11785" max="11785" width="13.140625" style="70" customWidth="1"/>
    <col min="11786" max="11786" width="10.28515625" style="70" customWidth="1"/>
    <col min="11787" max="11787" width="14.140625" style="70" customWidth="1"/>
    <col min="11788" max="11788" width="17" style="70" customWidth="1"/>
    <col min="11789" max="11789" width="8.7109375" style="70" bestFit="1" customWidth="1"/>
    <col min="11790" max="11790" width="9.5703125" style="70" bestFit="1" customWidth="1"/>
    <col min="11791" max="11791" width="24.7109375" style="70" bestFit="1" customWidth="1"/>
    <col min="11792" max="11792" width="10.85546875" style="70" bestFit="1" customWidth="1"/>
    <col min="11793" max="12030" width="9.140625" style="70"/>
    <col min="12031" max="12031" width="4.5703125" style="70" customWidth="1"/>
    <col min="12032" max="12032" width="11.28515625" style="70" customWidth="1"/>
    <col min="12033" max="12033" width="8.28515625" style="70" customWidth="1"/>
    <col min="12034" max="12034" width="7.5703125" style="70" bestFit="1" customWidth="1"/>
    <col min="12035" max="12035" width="15.28515625" style="70" customWidth="1"/>
    <col min="12036" max="12036" width="15" style="70" bestFit="1" customWidth="1"/>
    <col min="12037" max="12037" width="15" style="70" customWidth="1"/>
    <col min="12038" max="12038" width="17" style="70" customWidth="1"/>
    <col min="12039" max="12039" width="14.28515625" style="70" customWidth="1"/>
    <col min="12040" max="12040" width="10.28515625" style="70" customWidth="1"/>
    <col min="12041" max="12041" width="13.140625" style="70" customWidth="1"/>
    <col min="12042" max="12042" width="10.28515625" style="70" customWidth="1"/>
    <col min="12043" max="12043" width="14.140625" style="70" customWidth="1"/>
    <col min="12044" max="12044" width="17" style="70" customWidth="1"/>
    <col min="12045" max="12045" width="8.7109375" style="70" bestFit="1" customWidth="1"/>
    <col min="12046" max="12046" width="9.5703125" style="70" bestFit="1" customWidth="1"/>
    <col min="12047" max="12047" width="24.7109375" style="70" bestFit="1" customWidth="1"/>
    <col min="12048" max="12048" width="10.85546875" style="70" bestFit="1" customWidth="1"/>
    <col min="12049" max="12286" width="9.140625" style="70"/>
    <col min="12287" max="12287" width="4.5703125" style="70" customWidth="1"/>
    <col min="12288" max="12288" width="11.28515625" style="70" customWidth="1"/>
    <col min="12289" max="12289" width="8.28515625" style="70" customWidth="1"/>
    <col min="12290" max="12290" width="7.5703125" style="70" bestFit="1" customWidth="1"/>
    <col min="12291" max="12291" width="15.28515625" style="70" customWidth="1"/>
    <col min="12292" max="12292" width="15" style="70" bestFit="1" customWidth="1"/>
    <col min="12293" max="12293" width="15" style="70" customWidth="1"/>
    <col min="12294" max="12294" width="17" style="70" customWidth="1"/>
    <col min="12295" max="12295" width="14.28515625" style="70" customWidth="1"/>
    <col min="12296" max="12296" width="10.28515625" style="70" customWidth="1"/>
    <col min="12297" max="12297" width="13.140625" style="70" customWidth="1"/>
    <col min="12298" max="12298" width="10.28515625" style="70" customWidth="1"/>
    <col min="12299" max="12299" width="14.140625" style="70" customWidth="1"/>
    <col min="12300" max="12300" width="17" style="70" customWidth="1"/>
    <col min="12301" max="12301" width="8.7109375" style="70" bestFit="1" customWidth="1"/>
    <col min="12302" max="12302" width="9.5703125" style="70" bestFit="1" customWidth="1"/>
    <col min="12303" max="12303" width="24.7109375" style="70" bestFit="1" customWidth="1"/>
    <col min="12304" max="12304" width="10.85546875" style="70" bestFit="1" customWidth="1"/>
    <col min="12305" max="12542" width="9.140625" style="70"/>
    <col min="12543" max="12543" width="4.5703125" style="70" customWidth="1"/>
    <col min="12544" max="12544" width="11.28515625" style="70" customWidth="1"/>
    <col min="12545" max="12545" width="8.28515625" style="70" customWidth="1"/>
    <col min="12546" max="12546" width="7.5703125" style="70" bestFit="1" customWidth="1"/>
    <col min="12547" max="12547" width="15.28515625" style="70" customWidth="1"/>
    <col min="12548" max="12548" width="15" style="70" bestFit="1" customWidth="1"/>
    <col min="12549" max="12549" width="15" style="70" customWidth="1"/>
    <col min="12550" max="12550" width="17" style="70" customWidth="1"/>
    <col min="12551" max="12551" width="14.28515625" style="70" customWidth="1"/>
    <col min="12552" max="12552" width="10.28515625" style="70" customWidth="1"/>
    <col min="12553" max="12553" width="13.140625" style="70" customWidth="1"/>
    <col min="12554" max="12554" width="10.28515625" style="70" customWidth="1"/>
    <col min="12555" max="12555" width="14.140625" style="70" customWidth="1"/>
    <col min="12556" max="12556" width="17" style="70" customWidth="1"/>
    <col min="12557" max="12557" width="8.7109375" style="70" bestFit="1" customWidth="1"/>
    <col min="12558" max="12558" width="9.5703125" style="70" bestFit="1" customWidth="1"/>
    <col min="12559" max="12559" width="24.7109375" style="70" bestFit="1" customWidth="1"/>
    <col min="12560" max="12560" width="10.85546875" style="70" bestFit="1" customWidth="1"/>
    <col min="12561" max="12798" width="9.140625" style="70"/>
    <col min="12799" max="12799" width="4.5703125" style="70" customWidth="1"/>
    <col min="12800" max="12800" width="11.28515625" style="70" customWidth="1"/>
    <col min="12801" max="12801" width="8.28515625" style="70" customWidth="1"/>
    <col min="12802" max="12802" width="7.5703125" style="70" bestFit="1" customWidth="1"/>
    <col min="12803" max="12803" width="15.28515625" style="70" customWidth="1"/>
    <col min="12804" max="12804" width="15" style="70" bestFit="1" customWidth="1"/>
    <col min="12805" max="12805" width="15" style="70" customWidth="1"/>
    <col min="12806" max="12806" width="17" style="70" customWidth="1"/>
    <col min="12807" max="12807" width="14.28515625" style="70" customWidth="1"/>
    <col min="12808" max="12808" width="10.28515625" style="70" customWidth="1"/>
    <col min="12809" max="12809" width="13.140625" style="70" customWidth="1"/>
    <col min="12810" max="12810" width="10.28515625" style="70" customWidth="1"/>
    <col min="12811" max="12811" width="14.140625" style="70" customWidth="1"/>
    <col min="12812" max="12812" width="17" style="70" customWidth="1"/>
    <col min="12813" max="12813" width="8.7109375" style="70" bestFit="1" customWidth="1"/>
    <col min="12814" max="12814" width="9.5703125" style="70" bestFit="1" customWidth="1"/>
    <col min="12815" max="12815" width="24.7109375" style="70" bestFit="1" customWidth="1"/>
    <col min="12816" max="12816" width="10.85546875" style="70" bestFit="1" customWidth="1"/>
    <col min="12817" max="13054" width="9.140625" style="70"/>
    <col min="13055" max="13055" width="4.5703125" style="70" customWidth="1"/>
    <col min="13056" max="13056" width="11.28515625" style="70" customWidth="1"/>
    <col min="13057" max="13057" width="8.28515625" style="70" customWidth="1"/>
    <col min="13058" max="13058" width="7.5703125" style="70" bestFit="1" customWidth="1"/>
    <col min="13059" max="13059" width="15.28515625" style="70" customWidth="1"/>
    <col min="13060" max="13060" width="15" style="70" bestFit="1" customWidth="1"/>
    <col min="13061" max="13061" width="15" style="70" customWidth="1"/>
    <col min="13062" max="13062" width="17" style="70" customWidth="1"/>
    <col min="13063" max="13063" width="14.28515625" style="70" customWidth="1"/>
    <col min="13064" max="13064" width="10.28515625" style="70" customWidth="1"/>
    <col min="13065" max="13065" width="13.140625" style="70" customWidth="1"/>
    <col min="13066" max="13066" width="10.28515625" style="70" customWidth="1"/>
    <col min="13067" max="13067" width="14.140625" style="70" customWidth="1"/>
    <col min="13068" max="13068" width="17" style="70" customWidth="1"/>
    <col min="13069" max="13069" width="8.7109375" style="70" bestFit="1" customWidth="1"/>
    <col min="13070" max="13070" width="9.5703125" style="70" bestFit="1" customWidth="1"/>
    <col min="13071" max="13071" width="24.7109375" style="70" bestFit="1" customWidth="1"/>
    <col min="13072" max="13072" width="10.85546875" style="70" bestFit="1" customWidth="1"/>
    <col min="13073" max="13310" width="9.140625" style="70"/>
    <col min="13311" max="13311" width="4.5703125" style="70" customWidth="1"/>
    <col min="13312" max="13312" width="11.28515625" style="70" customWidth="1"/>
    <col min="13313" max="13313" width="8.28515625" style="70" customWidth="1"/>
    <col min="13314" max="13314" width="7.5703125" style="70" bestFit="1" customWidth="1"/>
    <col min="13315" max="13315" width="15.28515625" style="70" customWidth="1"/>
    <col min="13316" max="13316" width="15" style="70" bestFit="1" customWidth="1"/>
    <col min="13317" max="13317" width="15" style="70" customWidth="1"/>
    <col min="13318" max="13318" width="17" style="70" customWidth="1"/>
    <col min="13319" max="13319" width="14.28515625" style="70" customWidth="1"/>
    <col min="13320" max="13320" width="10.28515625" style="70" customWidth="1"/>
    <col min="13321" max="13321" width="13.140625" style="70" customWidth="1"/>
    <col min="13322" max="13322" width="10.28515625" style="70" customWidth="1"/>
    <col min="13323" max="13323" width="14.140625" style="70" customWidth="1"/>
    <col min="13324" max="13324" width="17" style="70" customWidth="1"/>
    <col min="13325" max="13325" width="8.7109375" style="70" bestFit="1" customWidth="1"/>
    <col min="13326" max="13326" width="9.5703125" style="70" bestFit="1" customWidth="1"/>
    <col min="13327" max="13327" width="24.7109375" style="70" bestFit="1" customWidth="1"/>
    <col min="13328" max="13328" width="10.85546875" style="70" bestFit="1" customWidth="1"/>
    <col min="13329" max="13566" width="9.140625" style="70"/>
    <col min="13567" max="13567" width="4.5703125" style="70" customWidth="1"/>
    <col min="13568" max="13568" width="11.28515625" style="70" customWidth="1"/>
    <col min="13569" max="13569" width="8.28515625" style="70" customWidth="1"/>
    <col min="13570" max="13570" width="7.5703125" style="70" bestFit="1" customWidth="1"/>
    <col min="13571" max="13571" width="15.28515625" style="70" customWidth="1"/>
    <col min="13572" max="13572" width="15" style="70" bestFit="1" customWidth="1"/>
    <col min="13573" max="13573" width="15" style="70" customWidth="1"/>
    <col min="13574" max="13574" width="17" style="70" customWidth="1"/>
    <col min="13575" max="13575" width="14.28515625" style="70" customWidth="1"/>
    <col min="13576" max="13576" width="10.28515625" style="70" customWidth="1"/>
    <col min="13577" max="13577" width="13.140625" style="70" customWidth="1"/>
    <col min="13578" max="13578" width="10.28515625" style="70" customWidth="1"/>
    <col min="13579" max="13579" width="14.140625" style="70" customWidth="1"/>
    <col min="13580" max="13580" width="17" style="70" customWidth="1"/>
    <col min="13581" max="13581" width="8.7109375" style="70" bestFit="1" customWidth="1"/>
    <col min="13582" max="13582" width="9.5703125" style="70" bestFit="1" customWidth="1"/>
    <col min="13583" max="13583" width="24.7109375" style="70" bestFit="1" customWidth="1"/>
    <col min="13584" max="13584" width="10.85546875" style="70" bestFit="1" customWidth="1"/>
    <col min="13585" max="13822" width="9.140625" style="70"/>
    <col min="13823" max="13823" width="4.5703125" style="70" customWidth="1"/>
    <col min="13824" max="13824" width="11.28515625" style="70" customWidth="1"/>
    <col min="13825" max="13825" width="8.28515625" style="70" customWidth="1"/>
    <col min="13826" max="13826" width="7.5703125" style="70" bestFit="1" customWidth="1"/>
    <col min="13827" max="13827" width="15.28515625" style="70" customWidth="1"/>
    <col min="13828" max="13828" width="15" style="70" bestFit="1" customWidth="1"/>
    <col min="13829" max="13829" width="15" style="70" customWidth="1"/>
    <col min="13830" max="13830" width="17" style="70" customWidth="1"/>
    <col min="13831" max="13831" width="14.28515625" style="70" customWidth="1"/>
    <col min="13832" max="13832" width="10.28515625" style="70" customWidth="1"/>
    <col min="13833" max="13833" width="13.140625" style="70" customWidth="1"/>
    <col min="13834" max="13834" width="10.28515625" style="70" customWidth="1"/>
    <col min="13835" max="13835" width="14.140625" style="70" customWidth="1"/>
    <col min="13836" max="13836" width="17" style="70" customWidth="1"/>
    <col min="13837" max="13837" width="8.7109375" style="70" bestFit="1" customWidth="1"/>
    <col min="13838" max="13838" width="9.5703125" style="70" bestFit="1" customWidth="1"/>
    <col min="13839" max="13839" width="24.7109375" style="70" bestFit="1" customWidth="1"/>
    <col min="13840" max="13840" width="10.85546875" style="70" bestFit="1" customWidth="1"/>
    <col min="13841" max="14078" width="9.140625" style="70"/>
    <col min="14079" max="14079" width="4.5703125" style="70" customWidth="1"/>
    <col min="14080" max="14080" width="11.28515625" style="70" customWidth="1"/>
    <col min="14081" max="14081" width="8.28515625" style="70" customWidth="1"/>
    <col min="14082" max="14082" width="7.5703125" style="70" bestFit="1" customWidth="1"/>
    <col min="14083" max="14083" width="15.28515625" style="70" customWidth="1"/>
    <col min="14084" max="14084" width="15" style="70" bestFit="1" customWidth="1"/>
    <col min="14085" max="14085" width="15" style="70" customWidth="1"/>
    <col min="14086" max="14086" width="17" style="70" customWidth="1"/>
    <col min="14087" max="14087" width="14.28515625" style="70" customWidth="1"/>
    <col min="14088" max="14088" width="10.28515625" style="70" customWidth="1"/>
    <col min="14089" max="14089" width="13.140625" style="70" customWidth="1"/>
    <col min="14090" max="14090" width="10.28515625" style="70" customWidth="1"/>
    <col min="14091" max="14091" width="14.140625" style="70" customWidth="1"/>
    <col min="14092" max="14092" width="17" style="70" customWidth="1"/>
    <col min="14093" max="14093" width="8.7109375" style="70" bestFit="1" customWidth="1"/>
    <col min="14094" max="14094" width="9.5703125" style="70" bestFit="1" customWidth="1"/>
    <col min="14095" max="14095" width="24.7109375" style="70" bestFit="1" customWidth="1"/>
    <col min="14096" max="14096" width="10.85546875" style="70" bestFit="1" customWidth="1"/>
    <col min="14097" max="14334" width="9.140625" style="70"/>
    <col min="14335" max="14335" width="4.5703125" style="70" customWidth="1"/>
    <col min="14336" max="14336" width="11.28515625" style="70" customWidth="1"/>
    <col min="14337" max="14337" width="8.28515625" style="70" customWidth="1"/>
    <col min="14338" max="14338" width="7.5703125" style="70" bestFit="1" customWidth="1"/>
    <col min="14339" max="14339" width="15.28515625" style="70" customWidth="1"/>
    <col min="14340" max="14340" width="15" style="70" bestFit="1" customWidth="1"/>
    <col min="14341" max="14341" width="15" style="70" customWidth="1"/>
    <col min="14342" max="14342" width="17" style="70" customWidth="1"/>
    <col min="14343" max="14343" width="14.28515625" style="70" customWidth="1"/>
    <col min="14344" max="14344" width="10.28515625" style="70" customWidth="1"/>
    <col min="14345" max="14345" width="13.140625" style="70" customWidth="1"/>
    <col min="14346" max="14346" width="10.28515625" style="70" customWidth="1"/>
    <col min="14347" max="14347" width="14.140625" style="70" customWidth="1"/>
    <col min="14348" max="14348" width="17" style="70" customWidth="1"/>
    <col min="14349" max="14349" width="8.7109375" style="70" bestFit="1" customWidth="1"/>
    <col min="14350" max="14350" width="9.5703125" style="70" bestFit="1" customWidth="1"/>
    <col min="14351" max="14351" width="24.7109375" style="70" bestFit="1" customWidth="1"/>
    <col min="14352" max="14352" width="10.85546875" style="70" bestFit="1" customWidth="1"/>
    <col min="14353" max="14590" width="9.140625" style="70"/>
    <col min="14591" max="14591" width="4.5703125" style="70" customWidth="1"/>
    <col min="14592" max="14592" width="11.28515625" style="70" customWidth="1"/>
    <col min="14593" max="14593" width="8.28515625" style="70" customWidth="1"/>
    <col min="14594" max="14594" width="7.5703125" style="70" bestFit="1" customWidth="1"/>
    <col min="14595" max="14595" width="15.28515625" style="70" customWidth="1"/>
    <col min="14596" max="14596" width="15" style="70" bestFit="1" customWidth="1"/>
    <col min="14597" max="14597" width="15" style="70" customWidth="1"/>
    <col min="14598" max="14598" width="17" style="70" customWidth="1"/>
    <col min="14599" max="14599" width="14.28515625" style="70" customWidth="1"/>
    <col min="14600" max="14600" width="10.28515625" style="70" customWidth="1"/>
    <col min="14601" max="14601" width="13.140625" style="70" customWidth="1"/>
    <col min="14602" max="14602" width="10.28515625" style="70" customWidth="1"/>
    <col min="14603" max="14603" width="14.140625" style="70" customWidth="1"/>
    <col min="14604" max="14604" width="17" style="70" customWidth="1"/>
    <col min="14605" max="14605" width="8.7109375" style="70" bestFit="1" customWidth="1"/>
    <col min="14606" max="14606" width="9.5703125" style="70" bestFit="1" customWidth="1"/>
    <col min="14607" max="14607" width="24.7109375" style="70" bestFit="1" customWidth="1"/>
    <col min="14608" max="14608" width="10.85546875" style="70" bestFit="1" customWidth="1"/>
    <col min="14609" max="14846" width="9.140625" style="70"/>
    <col min="14847" max="14847" width="4.5703125" style="70" customWidth="1"/>
    <col min="14848" max="14848" width="11.28515625" style="70" customWidth="1"/>
    <col min="14849" max="14849" width="8.28515625" style="70" customWidth="1"/>
    <col min="14850" max="14850" width="7.5703125" style="70" bestFit="1" customWidth="1"/>
    <col min="14851" max="14851" width="15.28515625" style="70" customWidth="1"/>
    <col min="14852" max="14852" width="15" style="70" bestFit="1" customWidth="1"/>
    <col min="14853" max="14853" width="15" style="70" customWidth="1"/>
    <col min="14854" max="14854" width="17" style="70" customWidth="1"/>
    <col min="14855" max="14855" width="14.28515625" style="70" customWidth="1"/>
    <col min="14856" max="14856" width="10.28515625" style="70" customWidth="1"/>
    <col min="14857" max="14857" width="13.140625" style="70" customWidth="1"/>
    <col min="14858" max="14858" width="10.28515625" style="70" customWidth="1"/>
    <col min="14859" max="14859" width="14.140625" style="70" customWidth="1"/>
    <col min="14860" max="14860" width="17" style="70" customWidth="1"/>
    <col min="14861" max="14861" width="8.7109375" style="70" bestFit="1" customWidth="1"/>
    <col min="14862" max="14862" width="9.5703125" style="70" bestFit="1" customWidth="1"/>
    <col min="14863" max="14863" width="24.7109375" style="70" bestFit="1" customWidth="1"/>
    <col min="14864" max="14864" width="10.85546875" style="70" bestFit="1" customWidth="1"/>
    <col min="14865" max="15102" width="9.140625" style="70"/>
    <col min="15103" max="15103" width="4.5703125" style="70" customWidth="1"/>
    <col min="15104" max="15104" width="11.28515625" style="70" customWidth="1"/>
    <col min="15105" max="15105" width="8.28515625" style="70" customWidth="1"/>
    <col min="15106" max="15106" width="7.5703125" style="70" bestFit="1" customWidth="1"/>
    <col min="15107" max="15107" width="15.28515625" style="70" customWidth="1"/>
    <col min="15108" max="15108" width="15" style="70" bestFit="1" customWidth="1"/>
    <col min="15109" max="15109" width="15" style="70" customWidth="1"/>
    <col min="15110" max="15110" width="17" style="70" customWidth="1"/>
    <col min="15111" max="15111" width="14.28515625" style="70" customWidth="1"/>
    <col min="15112" max="15112" width="10.28515625" style="70" customWidth="1"/>
    <col min="15113" max="15113" width="13.140625" style="70" customWidth="1"/>
    <col min="15114" max="15114" width="10.28515625" style="70" customWidth="1"/>
    <col min="15115" max="15115" width="14.140625" style="70" customWidth="1"/>
    <col min="15116" max="15116" width="17" style="70" customWidth="1"/>
    <col min="15117" max="15117" width="8.7109375" style="70" bestFit="1" customWidth="1"/>
    <col min="15118" max="15118" width="9.5703125" style="70" bestFit="1" customWidth="1"/>
    <col min="15119" max="15119" width="24.7109375" style="70" bestFit="1" customWidth="1"/>
    <col min="15120" max="15120" width="10.85546875" style="70" bestFit="1" customWidth="1"/>
    <col min="15121" max="15358" width="9.140625" style="70"/>
    <col min="15359" max="15359" width="4.5703125" style="70" customWidth="1"/>
    <col min="15360" max="15360" width="11.28515625" style="70" customWidth="1"/>
    <col min="15361" max="15361" width="8.28515625" style="70" customWidth="1"/>
    <col min="15362" max="15362" width="7.5703125" style="70" bestFit="1" customWidth="1"/>
    <col min="15363" max="15363" width="15.28515625" style="70" customWidth="1"/>
    <col min="15364" max="15364" width="15" style="70" bestFit="1" customWidth="1"/>
    <col min="15365" max="15365" width="15" style="70" customWidth="1"/>
    <col min="15366" max="15366" width="17" style="70" customWidth="1"/>
    <col min="15367" max="15367" width="14.28515625" style="70" customWidth="1"/>
    <col min="15368" max="15368" width="10.28515625" style="70" customWidth="1"/>
    <col min="15369" max="15369" width="13.140625" style="70" customWidth="1"/>
    <col min="15370" max="15370" width="10.28515625" style="70" customWidth="1"/>
    <col min="15371" max="15371" width="14.140625" style="70" customWidth="1"/>
    <col min="15372" max="15372" width="17" style="70" customWidth="1"/>
    <col min="15373" max="15373" width="8.7109375" style="70" bestFit="1" customWidth="1"/>
    <col min="15374" max="15374" width="9.5703125" style="70" bestFit="1" customWidth="1"/>
    <col min="15375" max="15375" width="24.7109375" style="70" bestFit="1" customWidth="1"/>
    <col min="15376" max="15376" width="10.85546875" style="70" bestFit="1" customWidth="1"/>
    <col min="15377" max="15614" width="9.140625" style="70"/>
    <col min="15615" max="15615" width="4.5703125" style="70" customWidth="1"/>
    <col min="15616" max="15616" width="11.28515625" style="70" customWidth="1"/>
    <col min="15617" max="15617" width="8.28515625" style="70" customWidth="1"/>
    <col min="15618" max="15618" width="7.5703125" style="70" bestFit="1" customWidth="1"/>
    <col min="15619" max="15619" width="15.28515625" style="70" customWidth="1"/>
    <col min="15620" max="15620" width="15" style="70" bestFit="1" customWidth="1"/>
    <col min="15621" max="15621" width="15" style="70" customWidth="1"/>
    <col min="15622" max="15622" width="17" style="70" customWidth="1"/>
    <col min="15623" max="15623" width="14.28515625" style="70" customWidth="1"/>
    <col min="15624" max="15624" width="10.28515625" style="70" customWidth="1"/>
    <col min="15625" max="15625" width="13.140625" style="70" customWidth="1"/>
    <col min="15626" max="15626" width="10.28515625" style="70" customWidth="1"/>
    <col min="15627" max="15627" width="14.140625" style="70" customWidth="1"/>
    <col min="15628" max="15628" width="17" style="70" customWidth="1"/>
    <col min="15629" max="15629" width="8.7109375" style="70" bestFit="1" customWidth="1"/>
    <col min="15630" max="15630" width="9.5703125" style="70" bestFit="1" customWidth="1"/>
    <col min="15631" max="15631" width="24.7109375" style="70" bestFit="1" customWidth="1"/>
    <col min="15632" max="15632" width="10.85546875" style="70" bestFit="1" customWidth="1"/>
    <col min="15633" max="15870" width="9.140625" style="70"/>
    <col min="15871" max="15871" width="4.5703125" style="70" customWidth="1"/>
    <col min="15872" max="15872" width="11.28515625" style="70" customWidth="1"/>
    <col min="15873" max="15873" width="8.28515625" style="70" customWidth="1"/>
    <col min="15874" max="15874" width="7.5703125" style="70" bestFit="1" customWidth="1"/>
    <col min="15875" max="15875" width="15.28515625" style="70" customWidth="1"/>
    <col min="15876" max="15876" width="15" style="70" bestFit="1" customWidth="1"/>
    <col min="15877" max="15877" width="15" style="70" customWidth="1"/>
    <col min="15878" max="15878" width="17" style="70" customWidth="1"/>
    <col min="15879" max="15879" width="14.28515625" style="70" customWidth="1"/>
    <col min="15880" max="15880" width="10.28515625" style="70" customWidth="1"/>
    <col min="15881" max="15881" width="13.140625" style="70" customWidth="1"/>
    <col min="15882" max="15882" width="10.28515625" style="70" customWidth="1"/>
    <col min="15883" max="15883" width="14.140625" style="70" customWidth="1"/>
    <col min="15884" max="15884" width="17" style="70" customWidth="1"/>
    <col min="15885" max="15885" width="8.7109375" style="70" bestFit="1" customWidth="1"/>
    <col min="15886" max="15886" width="9.5703125" style="70" bestFit="1" customWidth="1"/>
    <col min="15887" max="15887" width="24.7109375" style="70" bestFit="1" customWidth="1"/>
    <col min="15888" max="15888" width="10.85546875" style="70" bestFit="1" customWidth="1"/>
    <col min="15889" max="16126" width="9.140625" style="70"/>
    <col min="16127" max="16127" width="4.5703125" style="70" customWidth="1"/>
    <col min="16128" max="16128" width="11.28515625" style="70" customWidth="1"/>
    <col min="16129" max="16129" width="8.28515625" style="70" customWidth="1"/>
    <col min="16130" max="16130" width="7.5703125" style="70" bestFit="1" customWidth="1"/>
    <col min="16131" max="16131" width="15.28515625" style="70" customWidth="1"/>
    <col min="16132" max="16132" width="15" style="70" bestFit="1" customWidth="1"/>
    <col min="16133" max="16133" width="15" style="70" customWidth="1"/>
    <col min="16134" max="16134" width="17" style="70" customWidth="1"/>
    <col min="16135" max="16135" width="14.28515625" style="70" customWidth="1"/>
    <col min="16136" max="16136" width="10.28515625" style="70" customWidth="1"/>
    <col min="16137" max="16137" width="13.140625" style="70" customWidth="1"/>
    <col min="16138" max="16138" width="10.28515625" style="70" customWidth="1"/>
    <col min="16139" max="16139" width="14.140625" style="70" customWidth="1"/>
    <col min="16140" max="16140" width="17" style="70" customWidth="1"/>
    <col min="16141" max="16141" width="8.7109375" style="70" bestFit="1" customWidth="1"/>
    <col min="16142" max="16142" width="9.5703125" style="70" bestFit="1" customWidth="1"/>
    <col min="16143" max="16143" width="24.7109375" style="70" bestFit="1" customWidth="1"/>
    <col min="16144" max="16144" width="10.85546875" style="70" bestFit="1" customWidth="1"/>
    <col min="16145" max="16384" width="9.140625" style="70"/>
  </cols>
  <sheetData>
    <row r="1" spans="1:16" ht="30" customHeight="1" x14ac:dyDescent="0.2">
      <c r="A1" s="141" t="s">
        <v>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/>
    </row>
    <row r="2" spans="1:16" x14ac:dyDescent="0.2">
      <c r="A2" s="71"/>
      <c r="B2" s="72"/>
      <c r="C2" s="72"/>
      <c r="D2" s="72"/>
      <c r="E2" s="72"/>
      <c r="F2" s="73"/>
      <c r="G2" s="74"/>
      <c r="H2" s="73"/>
      <c r="I2" s="73"/>
      <c r="J2" s="73"/>
      <c r="K2" s="73"/>
      <c r="L2" s="73"/>
    </row>
    <row r="3" spans="1:16" x14ac:dyDescent="0.2">
      <c r="A3" s="2" t="s">
        <v>27</v>
      </c>
      <c r="B3" s="72"/>
      <c r="C3" s="72"/>
      <c r="D3" s="72"/>
      <c r="E3" s="72"/>
      <c r="F3" s="76"/>
      <c r="G3" s="74"/>
      <c r="H3" s="73"/>
      <c r="I3" s="73"/>
      <c r="J3" s="73"/>
      <c r="K3" s="18" t="s">
        <v>61</v>
      </c>
      <c r="L3" s="32">
        <v>11900</v>
      </c>
    </row>
    <row r="4" spans="1:16" x14ac:dyDescent="0.2">
      <c r="A4" s="1" t="s">
        <v>28</v>
      </c>
      <c r="B4" s="72"/>
      <c r="C4" s="72"/>
      <c r="D4" s="72"/>
      <c r="E4" s="72"/>
      <c r="F4" s="76"/>
      <c r="G4" s="74"/>
      <c r="H4" s="73"/>
      <c r="I4" s="73"/>
      <c r="J4" s="73"/>
      <c r="K4" s="18"/>
      <c r="L4" s="28"/>
    </row>
    <row r="5" spans="1:16" x14ac:dyDescent="0.2">
      <c r="A5" s="8" t="s">
        <v>29</v>
      </c>
      <c r="B5" s="72"/>
      <c r="C5" s="72"/>
      <c r="D5" s="72"/>
      <c r="E5" s="72"/>
      <c r="F5" s="76"/>
      <c r="G5" s="74"/>
      <c r="H5" s="73"/>
      <c r="I5" s="73"/>
      <c r="J5" s="73"/>
      <c r="K5" s="18" t="s">
        <v>44</v>
      </c>
      <c r="L5" s="28">
        <f>L3*0.38%</f>
        <v>45.22</v>
      </c>
    </row>
    <row r="6" spans="1:16" x14ac:dyDescent="0.2">
      <c r="A6" s="2" t="s">
        <v>30</v>
      </c>
      <c r="B6" s="72"/>
      <c r="C6" s="72"/>
      <c r="D6" s="72"/>
      <c r="E6" s="72"/>
      <c r="F6" s="76"/>
      <c r="G6" s="74"/>
      <c r="H6" s="73"/>
      <c r="I6" s="73"/>
      <c r="J6" s="73"/>
      <c r="K6" s="18" t="s">
        <v>45</v>
      </c>
      <c r="L6" s="28">
        <f>SUM(F15:F38)</f>
        <v>153.17620499999998</v>
      </c>
    </row>
    <row r="7" spans="1:16" x14ac:dyDescent="0.2">
      <c r="A7" s="77"/>
      <c r="B7" s="72"/>
      <c r="C7" s="72"/>
      <c r="D7" s="72"/>
      <c r="E7" s="72"/>
      <c r="F7" s="76"/>
      <c r="G7" s="74"/>
      <c r="H7" s="73"/>
      <c r="I7" s="73"/>
      <c r="J7" s="73"/>
      <c r="K7" s="18" t="s">
        <v>46</v>
      </c>
      <c r="L7" s="29">
        <f>SUM(L5:L6)</f>
        <v>198.39620499999998</v>
      </c>
    </row>
    <row r="8" spans="1:16" x14ac:dyDescent="0.2">
      <c r="A8" s="77"/>
      <c r="B8" s="44"/>
      <c r="C8" s="44"/>
      <c r="D8" s="44"/>
      <c r="E8" s="44"/>
      <c r="F8" s="3"/>
      <c r="G8" s="78"/>
      <c r="H8" s="79"/>
      <c r="I8" s="80"/>
      <c r="J8" s="3"/>
    </row>
    <row r="9" spans="1:16" s="67" customFormat="1" x14ac:dyDescent="0.2">
      <c r="A9" s="75"/>
      <c r="B9" s="44"/>
      <c r="C9" s="44"/>
      <c r="D9" s="44"/>
      <c r="E9" s="44"/>
      <c r="F9" s="81">
        <v>4.1E-5</v>
      </c>
      <c r="G9" s="78"/>
      <c r="H9" s="82"/>
      <c r="I9" s="83">
        <v>7.0000000000000007E-2</v>
      </c>
      <c r="J9" s="3"/>
      <c r="L9" s="84" t="s">
        <v>47</v>
      </c>
      <c r="M9" s="70"/>
      <c r="P9" s="70"/>
    </row>
    <row r="10" spans="1:16" s="67" customFormat="1" x14ac:dyDescent="0.2">
      <c r="A10" s="137" t="s">
        <v>48</v>
      </c>
      <c r="B10" s="137"/>
      <c r="C10" s="118" t="s">
        <v>49</v>
      </c>
      <c r="D10" s="118" t="s">
        <v>50</v>
      </c>
      <c r="E10" s="137" t="s">
        <v>3</v>
      </c>
      <c r="F10" s="118" t="s">
        <v>51</v>
      </c>
      <c r="G10" s="139" t="s">
        <v>5</v>
      </c>
      <c r="H10" s="140" t="s">
        <v>52</v>
      </c>
      <c r="I10" s="140"/>
      <c r="J10" s="140"/>
      <c r="K10" s="140"/>
      <c r="L10" s="118" t="s">
        <v>53</v>
      </c>
      <c r="M10" s="70"/>
      <c r="N10" s="70"/>
      <c r="P10" s="70"/>
    </row>
    <row r="11" spans="1:16" s="67" customFormat="1" x14ac:dyDescent="0.2">
      <c r="A11" s="138"/>
      <c r="B11" s="138"/>
      <c r="C11" s="136"/>
      <c r="D11" s="136"/>
      <c r="E11" s="138"/>
      <c r="F11" s="138"/>
      <c r="G11" s="139"/>
      <c r="H11" s="140" t="s">
        <v>24</v>
      </c>
      <c r="I11" s="140"/>
      <c r="J11" s="140"/>
      <c r="K11" s="118" t="s">
        <v>54</v>
      </c>
      <c r="L11" s="118"/>
      <c r="M11" s="70"/>
      <c r="N11" s="70"/>
      <c r="P11" s="70"/>
    </row>
    <row r="12" spans="1:16" s="67" customFormat="1" ht="25.5" x14ac:dyDescent="0.2">
      <c r="A12" s="85" t="s">
        <v>0</v>
      </c>
      <c r="B12" s="85" t="s">
        <v>23</v>
      </c>
      <c r="C12" s="136"/>
      <c r="D12" s="136"/>
      <c r="E12" s="138"/>
      <c r="F12" s="138"/>
      <c r="G12" s="139"/>
      <c r="H12" s="85" t="s">
        <v>55</v>
      </c>
      <c r="I12" s="36" t="s">
        <v>56</v>
      </c>
      <c r="J12" s="36" t="s">
        <v>57</v>
      </c>
      <c r="K12" s="118"/>
      <c r="L12" s="118"/>
      <c r="M12" s="70"/>
      <c r="N12" s="70"/>
      <c r="P12" s="70"/>
    </row>
    <row r="13" spans="1:16" s="67" customFormat="1" x14ac:dyDescent="0.2">
      <c r="A13" s="86"/>
      <c r="B13" s="86"/>
      <c r="C13" s="87"/>
      <c r="D13" s="87"/>
      <c r="E13" s="88"/>
      <c r="F13" s="88"/>
      <c r="G13" s="89"/>
      <c r="H13" s="90">
        <v>1.6299999999999999E-2</v>
      </c>
      <c r="I13" s="43"/>
      <c r="J13" s="43"/>
      <c r="K13" s="43"/>
      <c r="L13" s="43"/>
      <c r="M13" s="70"/>
      <c r="N13" s="91"/>
      <c r="P13" s="70"/>
    </row>
    <row r="14" spans="1:16" s="67" customFormat="1" x14ac:dyDescent="0.2">
      <c r="A14" s="92">
        <v>0</v>
      </c>
      <c r="B14" s="93">
        <v>43663</v>
      </c>
      <c r="C14" s="94"/>
      <c r="D14" s="95" t="s">
        <v>58</v>
      </c>
      <c r="E14" s="94">
        <f>L3</f>
        <v>11900</v>
      </c>
      <c r="F14" s="94"/>
      <c r="G14" s="96"/>
      <c r="H14" s="97"/>
      <c r="I14" s="96"/>
      <c r="J14" s="96"/>
      <c r="K14" s="96"/>
      <c r="L14" s="96"/>
      <c r="M14" s="70"/>
      <c r="N14" s="91"/>
      <c r="P14" s="70"/>
    </row>
    <row r="15" spans="1:16" s="67" customFormat="1" x14ac:dyDescent="0.2">
      <c r="A15" s="92">
        <v>0</v>
      </c>
      <c r="B15" s="98">
        <v>43671</v>
      </c>
      <c r="C15" s="99">
        <f>IF(B15-$B$14&gt;365,365,B15-$B$14)</f>
        <v>8</v>
      </c>
      <c r="D15" s="95"/>
      <c r="E15" s="100">
        <f>E14-G15</f>
        <v>11900</v>
      </c>
      <c r="F15" s="65">
        <f>C15*G15*$F$9</f>
        <v>0</v>
      </c>
      <c r="G15" s="66">
        <v>0</v>
      </c>
      <c r="H15" s="101">
        <v>2.3699999999999999E-2</v>
      </c>
      <c r="I15" s="102">
        <f>(H15+1)^(1/30)^(B15-B14)-1</f>
        <v>6.2658192809645907E-3</v>
      </c>
      <c r="J15" s="100">
        <f>I15*E14</f>
        <v>74.563249443478625</v>
      </c>
      <c r="K15" s="103">
        <f>J15</f>
        <v>74.563249443478625</v>
      </c>
      <c r="L15" s="104">
        <f>K15+G15</f>
        <v>74.563249443478625</v>
      </c>
      <c r="M15" s="70"/>
      <c r="N15" s="70"/>
      <c r="P15" s="70"/>
    </row>
    <row r="16" spans="1:16" s="67" customFormat="1" x14ac:dyDescent="0.2">
      <c r="A16" s="92">
        <v>0</v>
      </c>
      <c r="B16" s="98">
        <v>43702</v>
      </c>
      <c r="C16" s="99">
        <f>IF(B16-$B$14&gt;365,365,B16-$B$14)</f>
        <v>39</v>
      </c>
      <c r="D16" s="95"/>
      <c r="E16" s="100">
        <f>E15-G16</f>
        <v>11900</v>
      </c>
      <c r="F16" s="65">
        <f>C16*G16*$F$9</f>
        <v>0</v>
      </c>
      <c r="G16" s="66">
        <v>0</v>
      </c>
      <c r="H16" s="68">
        <f>H15</f>
        <v>2.3699999999999999E-2</v>
      </c>
      <c r="I16" s="102">
        <f>(H16+1)^(1/30)^(B16-B15)-1</f>
        <v>2.4499600525217158E-2</v>
      </c>
      <c r="J16" s="100">
        <f>I16*E15</f>
        <v>291.54524625008418</v>
      </c>
      <c r="K16" s="103">
        <f>J16</f>
        <v>291.54524625008418</v>
      </c>
      <c r="L16" s="104">
        <f>K16+G16</f>
        <v>291.54524625008418</v>
      </c>
      <c r="M16" s="70"/>
      <c r="N16" s="70"/>
      <c r="P16" s="70"/>
    </row>
    <row r="17" spans="1:16" s="67" customFormat="1" x14ac:dyDescent="0.2">
      <c r="A17" s="92">
        <v>0</v>
      </c>
      <c r="B17" s="98">
        <v>43733</v>
      </c>
      <c r="C17" s="99">
        <f t="shared" ref="C17:C38" si="0">IF(B17-$B$14&gt;365,365,B17-$B$14)</f>
        <v>70</v>
      </c>
      <c r="D17" s="95"/>
      <c r="E17" s="100">
        <f t="shared" ref="E17:E37" si="1">E16-G17</f>
        <v>11900</v>
      </c>
      <c r="F17" s="65">
        <f t="shared" ref="F17:F38" si="2">C17*G17*$F$9</f>
        <v>0</v>
      </c>
      <c r="G17" s="66">
        <v>0</v>
      </c>
      <c r="H17" s="68">
        <f t="shared" ref="H17:H38" si="3">H16</f>
        <v>2.3699999999999999E-2</v>
      </c>
      <c r="I17" s="102">
        <f t="shared" ref="I17:I38" si="4">(H17+1)^(1/30)^(B17-B16)-1</f>
        <v>2.4499600525217158E-2</v>
      </c>
      <c r="J17" s="100">
        <f t="shared" ref="J17:J38" si="5">I17*E16</f>
        <v>291.54524625008418</v>
      </c>
      <c r="K17" s="103">
        <f t="shared" ref="K17:K38" si="6">J17</f>
        <v>291.54524625008418</v>
      </c>
      <c r="L17" s="104">
        <f t="shared" ref="L17:L38" si="7">K17+G17</f>
        <v>291.54524625008418</v>
      </c>
      <c r="M17" s="70"/>
      <c r="N17" s="70"/>
      <c r="P17" s="70"/>
    </row>
    <row r="18" spans="1:16" s="67" customFormat="1" x14ac:dyDescent="0.2">
      <c r="A18" s="92">
        <v>0</v>
      </c>
      <c r="B18" s="98">
        <v>43763</v>
      </c>
      <c r="C18" s="99">
        <f t="shared" si="0"/>
        <v>100</v>
      </c>
      <c r="D18" s="95"/>
      <c r="E18" s="100">
        <f t="shared" si="1"/>
        <v>11900</v>
      </c>
      <c r="F18" s="65">
        <f t="shared" si="2"/>
        <v>0</v>
      </c>
      <c r="G18" s="66">
        <v>0</v>
      </c>
      <c r="H18" s="68">
        <f t="shared" si="3"/>
        <v>2.3699999999999999E-2</v>
      </c>
      <c r="I18" s="102">
        <f t="shared" si="4"/>
        <v>2.3699999999998944E-2</v>
      </c>
      <c r="J18" s="100">
        <f t="shared" si="5"/>
        <v>282.02999999998741</v>
      </c>
      <c r="K18" s="103">
        <f t="shared" si="6"/>
        <v>282.02999999998741</v>
      </c>
      <c r="L18" s="104">
        <f t="shared" si="7"/>
        <v>282.02999999998741</v>
      </c>
      <c r="M18" s="105">
        <f>L3-L15-L16-L17-8.21-280.22</f>
        <v>10953.916258056355</v>
      </c>
      <c r="N18" s="70"/>
      <c r="P18" s="70"/>
    </row>
    <row r="19" spans="1:16" s="67" customFormat="1" x14ac:dyDescent="0.2">
      <c r="A19" s="92">
        <v>1</v>
      </c>
      <c r="B19" s="98">
        <v>43794</v>
      </c>
      <c r="C19" s="99">
        <f t="shared" si="0"/>
        <v>131</v>
      </c>
      <c r="D19" s="95"/>
      <c r="E19" s="100">
        <f t="shared" si="1"/>
        <v>11305</v>
      </c>
      <c r="F19" s="65">
        <f t="shared" si="2"/>
        <v>3.1957450000000001</v>
      </c>
      <c r="G19" s="65">
        <v>595</v>
      </c>
      <c r="H19" s="68">
        <f t="shared" si="3"/>
        <v>2.3699999999999999E-2</v>
      </c>
      <c r="I19" s="102">
        <f t="shared" si="4"/>
        <v>2.4499600525217158E-2</v>
      </c>
      <c r="J19" s="100">
        <f t="shared" si="5"/>
        <v>291.54524625008418</v>
      </c>
      <c r="K19" s="103">
        <f t="shared" si="6"/>
        <v>291.54524625008418</v>
      </c>
      <c r="L19" s="104">
        <f>K19+G19</f>
        <v>886.54524625008412</v>
      </c>
      <c r="M19" s="70"/>
      <c r="N19" s="70"/>
      <c r="P19" s="70"/>
    </row>
    <row r="20" spans="1:16" s="67" customFormat="1" x14ac:dyDescent="0.2">
      <c r="A20" s="92">
        <v>2</v>
      </c>
      <c r="B20" s="98">
        <v>43824</v>
      </c>
      <c r="C20" s="99">
        <f t="shared" si="0"/>
        <v>161</v>
      </c>
      <c r="D20" s="95"/>
      <c r="E20" s="100">
        <f t="shared" si="1"/>
        <v>10710</v>
      </c>
      <c r="F20" s="65">
        <f t="shared" si="2"/>
        <v>3.9275950000000002</v>
      </c>
      <c r="G20" s="65">
        <v>595</v>
      </c>
      <c r="H20" s="68">
        <f t="shared" si="3"/>
        <v>2.3699999999999999E-2</v>
      </c>
      <c r="I20" s="102">
        <f t="shared" si="4"/>
        <v>2.3699999999998944E-2</v>
      </c>
      <c r="J20" s="100">
        <f t="shared" si="5"/>
        <v>267.92849999998805</v>
      </c>
      <c r="K20" s="103">
        <f t="shared" si="6"/>
        <v>267.92849999998805</v>
      </c>
      <c r="L20" s="104">
        <f>K20+G20</f>
        <v>862.92849999998805</v>
      </c>
      <c r="M20" s="70"/>
      <c r="N20" s="70"/>
      <c r="P20" s="70"/>
    </row>
    <row r="21" spans="1:16" s="67" customFormat="1" x14ac:dyDescent="0.2">
      <c r="A21" s="92">
        <v>3</v>
      </c>
      <c r="B21" s="98">
        <v>43855</v>
      </c>
      <c r="C21" s="99">
        <f t="shared" si="0"/>
        <v>192</v>
      </c>
      <c r="D21" s="95"/>
      <c r="E21" s="100">
        <f t="shared" si="1"/>
        <v>10115</v>
      </c>
      <c r="F21" s="65">
        <f t="shared" si="2"/>
        <v>4.68384</v>
      </c>
      <c r="G21" s="65">
        <v>595</v>
      </c>
      <c r="H21" s="68">
        <f t="shared" si="3"/>
        <v>2.3699999999999999E-2</v>
      </c>
      <c r="I21" s="102">
        <f t="shared" si="4"/>
        <v>2.4499600525217158E-2</v>
      </c>
      <c r="J21" s="100">
        <f t="shared" si="5"/>
        <v>262.39072162507574</v>
      </c>
      <c r="K21" s="103">
        <f t="shared" si="6"/>
        <v>262.39072162507574</v>
      </c>
      <c r="L21" s="104">
        <f t="shared" si="7"/>
        <v>857.39072162507568</v>
      </c>
      <c r="M21" s="70"/>
      <c r="N21" s="70"/>
      <c r="P21" s="70"/>
    </row>
    <row r="22" spans="1:16" s="67" customFormat="1" x14ac:dyDescent="0.2">
      <c r="A22" s="92">
        <v>4</v>
      </c>
      <c r="B22" s="98">
        <v>43886</v>
      </c>
      <c r="C22" s="99">
        <f t="shared" si="0"/>
        <v>223</v>
      </c>
      <c r="D22" s="95"/>
      <c r="E22" s="100">
        <f t="shared" si="1"/>
        <v>9520</v>
      </c>
      <c r="F22" s="65">
        <f t="shared" si="2"/>
        <v>5.4400849999999998</v>
      </c>
      <c r="G22" s="65">
        <v>595</v>
      </c>
      <c r="H22" s="68">
        <f t="shared" si="3"/>
        <v>2.3699999999999999E-2</v>
      </c>
      <c r="I22" s="102">
        <f t="shared" si="4"/>
        <v>2.4499600525217158E-2</v>
      </c>
      <c r="J22" s="100">
        <f t="shared" si="5"/>
        <v>247.81345931257155</v>
      </c>
      <c r="K22" s="103">
        <f t="shared" si="6"/>
        <v>247.81345931257155</v>
      </c>
      <c r="L22" s="104">
        <f t="shared" si="7"/>
        <v>842.81345931257158</v>
      </c>
      <c r="M22" s="70"/>
      <c r="N22" s="70"/>
      <c r="P22" s="70"/>
    </row>
    <row r="23" spans="1:16" s="67" customFormat="1" x14ac:dyDescent="0.2">
      <c r="A23" s="92">
        <v>5</v>
      </c>
      <c r="B23" s="98">
        <v>43915</v>
      </c>
      <c r="C23" s="99">
        <f t="shared" si="0"/>
        <v>252</v>
      </c>
      <c r="D23" s="95"/>
      <c r="E23" s="100">
        <f t="shared" si="1"/>
        <v>8925</v>
      </c>
      <c r="F23" s="65">
        <f t="shared" si="2"/>
        <v>6.1475400000000002</v>
      </c>
      <c r="G23" s="65">
        <v>595</v>
      </c>
      <c r="H23" s="68">
        <f t="shared" si="3"/>
        <v>2.3699999999999999E-2</v>
      </c>
      <c r="I23" s="102">
        <f t="shared" si="4"/>
        <v>2.2901023546278543E-2</v>
      </c>
      <c r="J23" s="100">
        <f t="shared" si="5"/>
        <v>218.01774416057174</v>
      </c>
      <c r="K23" s="103">
        <f t="shared" si="6"/>
        <v>218.01774416057174</v>
      </c>
      <c r="L23" s="104">
        <f t="shared" si="7"/>
        <v>813.01774416057174</v>
      </c>
      <c r="M23" s="70"/>
      <c r="N23" s="70"/>
      <c r="P23" s="70"/>
    </row>
    <row r="24" spans="1:16" s="67" customFormat="1" x14ac:dyDescent="0.2">
      <c r="A24" s="92">
        <v>6</v>
      </c>
      <c r="B24" s="98">
        <v>43946</v>
      </c>
      <c r="C24" s="99">
        <f t="shared" si="0"/>
        <v>283</v>
      </c>
      <c r="D24" s="95"/>
      <c r="E24" s="100">
        <f t="shared" si="1"/>
        <v>8330</v>
      </c>
      <c r="F24" s="65">
        <f t="shared" si="2"/>
        <v>6.9037850000000001</v>
      </c>
      <c r="G24" s="65">
        <v>595</v>
      </c>
      <c r="H24" s="68">
        <f t="shared" si="3"/>
        <v>2.3699999999999999E-2</v>
      </c>
      <c r="I24" s="102">
        <f t="shared" si="4"/>
        <v>2.4499600525217158E-2</v>
      </c>
      <c r="J24" s="100">
        <f t="shared" si="5"/>
        <v>218.65893468756315</v>
      </c>
      <c r="K24" s="103">
        <f t="shared" si="6"/>
        <v>218.65893468756315</v>
      </c>
      <c r="L24" s="104">
        <f t="shared" si="7"/>
        <v>813.65893468756315</v>
      </c>
      <c r="M24" s="70"/>
      <c r="N24" s="70"/>
      <c r="P24" s="70"/>
    </row>
    <row r="25" spans="1:16" s="67" customFormat="1" x14ac:dyDescent="0.2">
      <c r="A25" s="92">
        <v>7</v>
      </c>
      <c r="B25" s="98">
        <v>43976</v>
      </c>
      <c r="C25" s="99">
        <f t="shared" si="0"/>
        <v>313</v>
      </c>
      <c r="D25" s="95"/>
      <c r="E25" s="100">
        <f t="shared" si="1"/>
        <v>7735</v>
      </c>
      <c r="F25" s="65">
        <f t="shared" si="2"/>
        <v>7.6356349999999997</v>
      </c>
      <c r="G25" s="65">
        <v>595</v>
      </c>
      <c r="H25" s="68">
        <f t="shared" si="3"/>
        <v>2.3699999999999999E-2</v>
      </c>
      <c r="I25" s="102">
        <f t="shared" si="4"/>
        <v>2.3699999999998944E-2</v>
      </c>
      <c r="J25" s="100">
        <f t="shared" si="5"/>
        <v>197.42099999999121</v>
      </c>
      <c r="K25" s="103">
        <f t="shared" si="6"/>
        <v>197.42099999999121</v>
      </c>
      <c r="L25" s="104">
        <f t="shared" si="7"/>
        <v>792.42099999999118</v>
      </c>
      <c r="M25" s="70"/>
      <c r="N25" s="70"/>
      <c r="P25" s="70"/>
    </row>
    <row r="26" spans="1:16" s="67" customFormat="1" x14ac:dyDescent="0.2">
      <c r="A26" s="92">
        <v>8</v>
      </c>
      <c r="B26" s="98">
        <v>44007</v>
      </c>
      <c r="C26" s="99">
        <f t="shared" si="0"/>
        <v>344</v>
      </c>
      <c r="D26" s="95"/>
      <c r="E26" s="100">
        <f t="shared" si="1"/>
        <v>7140</v>
      </c>
      <c r="F26" s="65">
        <f t="shared" si="2"/>
        <v>8.3918800000000005</v>
      </c>
      <c r="G26" s="65">
        <v>595</v>
      </c>
      <c r="H26" s="68">
        <f t="shared" si="3"/>
        <v>2.3699999999999999E-2</v>
      </c>
      <c r="I26" s="102">
        <f t="shared" si="4"/>
        <v>2.4499600525217158E-2</v>
      </c>
      <c r="J26" s="100">
        <f t="shared" si="5"/>
        <v>189.50441006255471</v>
      </c>
      <c r="K26" s="103">
        <f t="shared" si="6"/>
        <v>189.50441006255471</v>
      </c>
      <c r="L26" s="104">
        <f t="shared" si="7"/>
        <v>784.50441006255471</v>
      </c>
      <c r="M26" s="70"/>
      <c r="N26" s="70"/>
      <c r="P26" s="70"/>
    </row>
    <row r="27" spans="1:16" s="67" customFormat="1" x14ac:dyDescent="0.2">
      <c r="A27" s="92">
        <v>9</v>
      </c>
      <c r="B27" s="98">
        <v>44037</v>
      </c>
      <c r="C27" s="99">
        <f t="shared" si="0"/>
        <v>365</v>
      </c>
      <c r="D27" s="95"/>
      <c r="E27" s="100">
        <f t="shared" si="1"/>
        <v>6545</v>
      </c>
      <c r="F27" s="65">
        <f t="shared" si="2"/>
        <v>8.9041750000000004</v>
      </c>
      <c r="G27" s="65">
        <v>595</v>
      </c>
      <c r="H27" s="68">
        <f t="shared" si="3"/>
        <v>2.3699999999999999E-2</v>
      </c>
      <c r="I27" s="102">
        <f t="shared" si="4"/>
        <v>2.3699999999998944E-2</v>
      </c>
      <c r="J27" s="100">
        <f t="shared" si="5"/>
        <v>169.21799999999246</v>
      </c>
      <c r="K27" s="103">
        <f t="shared" si="6"/>
        <v>169.21799999999246</v>
      </c>
      <c r="L27" s="104">
        <f t="shared" si="7"/>
        <v>764.21799999999246</v>
      </c>
      <c r="M27" s="70"/>
      <c r="N27" s="70"/>
      <c r="P27" s="70"/>
    </row>
    <row r="28" spans="1:16" s="67" customFormat="1" x14ac:dyDescent="0.2">
      <c r="A28" s="92">
        <v>10</v>
      </c>
      <c r="B28" s="98">
        <v>44068</v>
      </c>
      <c r="C28" s="99">
        <f t="shared" si="0"/>
        <v>365</v>
      </c>
      <c r="D28" s="95"/>
      <c r="E28" s="100">
        <f t="shared" si="1"/>
        <v>5950</v>
      </c>
      <c r="F28" s="65">
        <f t="shared" si="2"/>
        <v>8.9041750000000004</v>
      </c>
      <c r="G28" s="65">
        <v>595</v>
      </c>
      <c r="H28" s="68">
        <f t="shared" si="3"/>
        <v>2.3699999999999999E-2</v>
      </c>
      <c r="I28" s="102">
        <f t="shared" si="4"/>
        <v>2.4499600525217158E-2</v>
      </c>
      <c r="J28" s="100">
        <f t="shared" si="5"/>
        <v>160.34988543754631</v>
      </c>
      <c r="K28" s="103">
        <f t="shared" si="6"/>
        <v>160.34988543754631</v>
      </c>
      <c r="L28" s="104">
        <f t="shared" si="7"/>
        <v>755.34988543754628</v>
      </c>
      <c r="M28" s="70"/>
      <c r="N28" s="70"/>
      <c r="P28" s="70"/>
    </row>
    <row r="29" spans="1:16" s="67" customFormat="1" x14ac:dyDescent="0.2">
      <c r="A29" s="92">
        <v>11</v>
      </c>
      <c r="B29" s="98">
        <v>44099</v>
      </c>
      <c r="C29" s="99">
        <f t="shared" si="0"/>
        <v>365</v>
      </c>
      <c r="D29" s="95"/>
      <c r="E29" s="100">
        <f t="shared" si="1"/>
        <v>5355</v>
      </c>
      <c r="F29" s="65">
        <f t="shared" si="2"/>
        <v>8.9041750000000004</v>
      </c>
      <c r="G29" s="65">
        <v>595</v>
      </c>
      <c r="H29" s="68">
        <f t="shared" si="3"/>
        <v>2.3699999999999999E-2</v>
      </c>
      <c r="I29" s="102">
        <f t="shared" si="4"/>
        <v>2.4499600525217158E-2</v>
      </c>
      <c r="J29" s="100">
        <f t="shared" si="5"/>
        <v>145.77262312504209</v>
      </c>
      <c r="K29" s="103">
        <f t="shared" si="6"/>
        <v>145.77262312504209</v>
      </c>
      <c r="L29" s="104">
        <f t="shared" si="7"/>
        <v>740.77262312504206</v>
      </c>
      <c r="M29" s="70"/>
      <c r="N29" s="70"/>
      <c r="P29" s="70"/>
    </row>
    <row r="30" spans="1:16" s="67" customFormat="1" x14ac:dyDescent="0.2">
      <c r="A30" s="92">
        <v>12</v>
      </c>
      <c r="B30" s="98">
        <v>44129</v>
      </c>
      <c r="C30" s="99">
        <f t="shared" si="0"/>
        <v>365</v>
      </c>
      <c r="D30" s="95"/>
      <c r="E30" s="100">
        <f t="shared" si="1"/>
        <v>4760</v>
      </c>
      <c r="F30" s="65">
        <f t="shared" si="2"/>
        <v>8.9041750000000004</v>
      </c>
      <c r="G30" s="65">
        <v>595</v>
      </c>
      <c r="H30" s="68">
        <f t="shared" si="3"/>
        <v>2.3699999999999999E-2</v>
      </c>
      <c r="I30" s="102">
        <f t="shared" si="4"/>
        <v>2.3699999999998944E-2</v>
      </c>
      <c r="J30" s="100">
        <f t="shared" si="5"/>
        <v>126.91349999999434</v>
      </c>
      <c r="K30" s="103">
        <f t="shared" si="6"/>
        <v>126.91349999999434</v>
      </c>
      <c r="L30" s="104">
        <f t="shared" si="7"/>
        <v>721.91349999999431</v>
      </c>
      <c r="M30" s="70"/>
      <c r="N30" s="70"/>
      <c r="P30" s="70"/>
    </row>
    <row r="31" spans="1:16" s="67" customFormat="1" x14ac:dyDescent="0.2">
      <c r="A31" s="92">
        <v>13</v>
      </c>
      <c r="B31" s="98">
        <v>44160</v>
      </c>
      <c r="C31" s="99">
        <f t="shared" si="0"/>
        <v>365</v>
      </c>
      <c r="D31" s="95"/>
      <c r="E31" s="100">
        <f t="shared" si="1"/>
        <v>4165</v>
      </c>
      <c r="F31" s="65">
        <f t="shared" si="2"/>
        <v>8.9041750000000004</v>
      </c>
      <c r="G31" s="65">
        <v>595</v>
      </c>
      <c r="H31" s="68">
        <f t="shared" si="3"/>
        <v>2.3699999999999999E-2</v>
      </c>
      <c r="I31" s="102">
        <f t="shared" si="4"/>
        <v>2.4499600525217158E-2</v>
      </c>
      <c r="J31" s="100">
        <f t="shared" si="5"/>
        <v>116.61809850003367</v>
      </c>
      <c r="K31" s="103">
        <f t="shared" si="6"/>
        <v>116.61809850003367</v>
      </c>
      <c r="L31" s="104">
        <f t="shared" si="7"/>
        <v>711.61809850003362</v>
      </c>
      <c r="M31" s="70"/>
      <c r="N31" s="70"/>
      <c r="P31" s="70"/>
    </row>
    <row r="32" spans="1:16" s="67" customFormat="1" x14ac:dyDescent="0.2">
      <c r="A32" s="92">
        <v>14</v>
      </c>
      <c r="B32" s="98">
        <v>44190</v>
      </c>
      <c r="C32" s="99">
        <f t="shared" si="0"/>
        <v>365</v>
      </c>
      <c r="D32" s="95"/>
      <c r="E32" s="100">
        <f t="shared" si="1"/>
        <v>3570</v>
      </c>
      <c r="F32" s="65">
        <f t="shared" si="2"/>
        <v>8.9041750000000004</v>
      </c>
      <c r="G32" s="65">
        <v>595</v>
      </c>
      <c r="H32" s="68">
        <f t="shared" si="3"/>
        <v>2.3699999999999999E-2</v>
      </c>
      <c r="I32" s="102">
        <f t="shared" si="4"/>
        <v>2.3699999999998944E-2</v>
      </c>
      <c r="J32" s="100">
        <f t="shared" si="5"/>
        <v>98.710499999995605</v>
      </c>
      <c r="K32" s="103">
        <f t="shared" si="6"/>
        <v>98.710499999995605</v>
      </c>
      <c r="L32" s="104">
        <f t="shared" si="7"/>
        <v>693.71049999999559</v>
      </c>
      <c r="M32" s="70"/>
      <c r="N32" s="70"/>
      <c r="P32" s="70"/>
    </row>
    <row r="33" spans="1:16" s="67" customFormat="1" x14ac:dyDescent="0.2">
      <c r="A33" s="92">
        <v>15</v>
      </c>
      <c r="B33" s="98">
        <v>44221</v>
      </c>
      <c r="C33" s="99">
        <f t="shared" si="0"/>
        <v>365</v>
      </c>
      <c r="D33" s="95"/>
      <c r="E33" s="100">
        <f t="shared" si="1"/>
        <v>2975</v>
      </c>
      <c r="F33" s="65">
        <f t="shared" si="2"/>
        <v>8.9041750000000004</v>
      </c>
      <c r="G33" s="65">
        <v>595</v>
      </c>
      <c r="H33" s="68">
        <f t="shared" si="3"/>
        <v>2.3699999999999999E-2</v>
      </c>
      <c r="I33" s="102">
        <f t="shared" si="4"/>
        <v>2.4499600525217158E-2</v>
      </c>
      <c r="J33" s="100">
        <f t="shared" si="5"/>
        <v>87.463573875025247</v>
      </c>
      <c r="K33" s="103">
        <f t="shared" si="6"/>
        <v>87.463573875025247</v>
      </c>
      <c r="L33" s="104">
        <f t="shared" si="7"/>
        <v>682.4635738750253</v>
      </c>
      <c r="M33" s="70"/>
      <c r="N33" s="70"/>
      <c r="P33" s="70"/>
    </row>
    <row r="34" spans="1:16" s="67" customFormat="1" x14ac:dyDescent="0.2">
      <c r="A34" s="92">
        <v>16</v>
      </c>
      <c r="B34" s="98">
        <v>44252</v>
      </c>
      <c r="C34" s="99">
        <f t="shared" si="0"/>
        <v>365</v>
      </c>
      <c r="D34" s="95"/>
      <c r="E34" s="100">
        <f t="shared" si="1"/>
        <v>2380</v>
      </c>
      <c r="F34" s="65">
        <f t="shared" si="2"/>
        <v>8.9041750000000004</v>
      </c>
      <c r="G34" s="65">
        <v>595</v>
      </c>
      <c r="H34" s="68">
        <f t="shared" si="3"/>
        <v>2.3699999999999999E-2</v>
      </c>
      <c r="I34" s="102">
        <f t="shared" si="4"/>
        <v>2.4499600525217158E-2</v>
      </c>
      <c r="J34" s="100">
        <f t="shared" si="5"/>
        <v>72.886311562521044</v>
      </c>
      <c r="K34" s="103">
        <f t="shared" si="6"/>
        <v>72.886311562521044</v>
      </c>
      <c r="L34" s="104">
        <f t="shared" si="7"/>
        <v>667.88631156252109</v>
      </c>
      <c r="M34" s="70"/>
      <c r="N34" s="70"/>
      <c r="P34" s="70"/>
    </row>
    <row r="35" spans="1:16" s="67" customFormat="1" x14ac:dyDescent="0.2">
      <c r="A35" s="92">
        <v>17</v>
      </c>
      <c r="B35" s="98">
        <v>44280</v>
      </c>
      <c r="C35" s="99">
        <f t="shared" si="0"/>
        <v>365</v>
      </c>
      <c r="D35" s="95"/>
      <c r="E35" s="100">
        <f t="shared" si="1"/>
        <v>1785</v>
      </c>
      <c r="F35" s="65">
        <f t="shared" si="2"/>
        <v>8.9041750000000004</v>
      </c>
      <c r="G35" s="65">
        <v>595</v>
      </c>
      <c r="H35" s="68">
        <f t="shared" si="3"/>
        <v>2.3699999999999999E-2</v>
      </c>
      <c r="I35" s="102">
        <f t="shared" si="4"/>
        <v>2.2102670676980907E-2</v>
      </c>
      <c r="J35" s="100">
        <f t="shared" si="5"/>
        <v>52.604356211214558</v>
      </c>
      <c r="K35" s="103">
        <f t="shared" si="6"/>
        <v>52.604356211214558</v>
      </c>
      <c r="L35" s="104">
        <f t="shared" si="7"/>
        <v>647.60435621121451</v>
      </c>
      <c r="M35" s="70"/>
      <c r="N35" s="70"/>
      <c r="P35" s="70"/>
    </row>
    <row r="36" spans="1:16" s="67" customFormat="1" x14ac:dyDescent="0.2">
      <c r="A36" s="92">
        <v>18</v>
      </c>
      <c r="B36" s="98">
        <v>44311</v>
      </c>
      <c r="C36" s="99">
        <f t="shared" si="0"/>
        <v>365</v>
      </c>
      <c r="D36" s="95"/>
      <c r="E36" s="100">
        <f t="shared" si="1"/>
        <v>1190</v>
      </c>
      <c r="F36" s="65">
        <f t="shared" si="2"/>
        <v>8.9041750000000004</v>
      </c>
      <c r="G36" s="65">
        <v>595</v>
      </c>
      <c r="H36" s="68">
        <f t="shared" si="3"/>
        <v>2.3699999999999999E-2</v>
      </c>
      <c r="I36" s="102">
        <f t="shared" si="4"/>
        <v>2.4499600525217158E-2</v>
      </c>
      <c r="J36" s="100">
        <f t="shared" si="5"/>
        <v>43.731786937512624</v>
      </c>
      <c r="K36" s="103">
        <f t="shared" si="6"/>
        <v>43.731786937512624</v>
      </c>
      <c r="L36" s="104">
        <f t="shared" si="7"/>
        <v>638.73178693751265</v>
      </c>
      <c r="M36" s="70"/>
      <c r="N36" s="70"/>
      <c r="P36" s="70"/>
    </row>
    <row r="37" spans="1:16" s="67" customFormat="1" x14ac:dyDescent="0.2">
      <c r="A37" s="92">
        <v>19</v>
      </c>
      <c r="B37" s="98">
        <v>44341</v>
      </c>
      <c r="C37" s="99">
        <f t="shared" si="0"/>
        <v>365</v>
      </c>
      <c r="D37" s="95"/>
      <c r="E37" s="100">
        <f t="shared" si="1"/>
        <v>595</v>
      </c>
      <c r="F37" s="65">
        <f t="shared" si="2"/>
        <v>8.9041750000000004</v>
      </c>
      <c r="G37" s="65">
        <v>595</v>
      </c>
      <c r="H37" s="68">
        <f t="shared" si="3"/>
        <v>2.3699999999999999E-2</v>
      </c>
      <c r="I37" s="102">
        <f t="shared" si="4"/>
        <v>2.3699999999998944E-2</v>
      </c>
      <c r="J37" s="100">
        <f t="shared" si="5"/>
        <v>28.202999999998745</v>
      </c>
      <c r="K37" s="103">
        <f t="shared" si="6"/>
        <v>28.202999999998745</v>
      </c>
      <c r="L37" s="104">
        <f t="shared" si="7"/>
        <v>623.20299999999872</v>
      </c>
      <c r="M37" s="70"/>
      <c r="N37" s="70"/>
      <c r="P37" s="70"/>
    </row>
    <row r="38" spans="1:16" s="67" customFormat="1" x14ac:dyDescent="0.2">
      <c r="A38" s="92">
        <v>20</v>
      </c>
      <c r="B38" s="98">
        <v>44372</v>
      </c>
      <c r="C38" s="99">
        <f t="shared" si="0"/>
        <v>365</v>
      </c>
      <c r="D38" s="95"/>
      <c r="E38" s="106">
        <f>E37-G38</f>
        <v>0</v>
      </c>
      <c r="F38" s="65">
        <f t="shared" si="2"/>
        <v>8.9041750000000004</v>
      </c>
      <c r="G38" s="65">
        <v>595</v>
      </c>
      <c r="H38" s="68">
        <f t="shared" si="3"/>
        <v>2.3699999999999999E-2</v>
      </c>
      <c r="I38" s="102">
        <f t="shared" si="4"/>
        <v>2.4499600525217158E-2</v>
      </c>
      <c r="J38" s="100">
        <f t="shared" si="5"/>
        <v>14.577262312504208</v>
      </c>
      <c r="K38" s="103">
        <f t="shared" si="6"/>
        <v>14.577262312504208</v>
      </c>
      <c r="L38" s="104">
        <f t="shared" si="7"/>
        <v>609.57726231250422</v>
      </c>
      <c r="M38" s="70"/>
      <c r="N38" s="70"/>
      <c r="P38" s="70"/>
    </row>
    <row r="39" spans="1:16" x14ac:dyDescent="0.2">
      <c r="A39" s="107"/>
    </row>
    <row r="40" spans="1:16" ht="13.5" thickBot="1" x14ac:dyDescent="0.25">
      <c r="F40" s="109" t="s">
        <v>59</v>
      </c>
      <c r="G40" s="110">
        <f>SUM(G15:G38)</f>
        <v>11900</v>
      </c>
    </row>
    <row r="41" spans="1:16" ht="13.5" thickTop="1" x14ac:dyDescent="0.2"/>
  </sheetData>
  <dataConsolidate/>
  <mergeCells count="11">
    <mergeCell ref="L10:L12"/>
    <mergeCell ref="H11:J11"/>
    <mergeCell ref="K11:K12"/>
    <mergeCell ref="A1:L1"/>
    <mergeCell ref="A10:B11"/>
    <mergeCell ref="C10:C12"/>
    <mergeCell ref="D10:D12"/>
    <mergeCell ref="E10:E12"/>
    <mergeCell ref="F10:F12"/>
    <mergeCell ref="G10:G12"/>
    <mergeCell ref="H10:K10"/>
  </mergeCells>
  <printOptions horizontalCentered="1"/>
  <pageMargins left="0.19685039370078741" right="0.19685039370078741" top="1.3779527559055118" bottom="0.78740157480314965" header="0.51181102362204722" footer="0.51181102362204722"/>
  <pageSetup paperSize="9" scale="75" fitToWidth="0" fitToHeight="0" orientation="landscape" r:id="rId1"/>
  <headerFooter alignWithMargins="0">
    <oddFooter>&amp;R&amp;"Times New Roman,Normal"&amp;A -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APÊNDICE I - Cap. Diária</vt:lpstr>
      <vt:lpstr>APÊNDICE II Cap. Mensal</vt:lpstr>
      <vt:lpstr>APÊNDICE I - Carência</vt:lpstr>
      <vt:lpstr>APÊNDICE I - Carência Simples</vt:lpstr>
      <vt:lpstr>APÊNDICE II - Com Carência SAC</vt:lpstr>
      <vt:lpstr>'APÊNDICE I - Cap. Diária'!Area_de_impressao</vt:lpstr>
      <vt:lpstr>'APÊNDICE I - Carência'!Area_de_impressao</vt:lpstr>
      <vt:lpstr>'APÊNDICE I - Carência Simples'!Area_de_impressao</vt:lpstr>
      <vt:lpstr>'APÊNDICE II - Com Carência SAC'!Area_de_impressao</vt:lpstr>
      <vt:lpstr>'APÊNDICE II Cap. Mensal'!Area_de_impressao</vt:lpstr>
      <vt:lpstr>'APÊNDICE I - Cap. Diária'!Titulos_de_impressao</vt:lpstr>
      <vt:lpstr>'APÊNDICE I - Carência'!Titulos_de_impressao</vt:lpstr>
      <vt:lpstr>'APÊNDICE I - Carência Simples'!Titulos_de_impressao</vt:lpstr>
      <vt:lpstr>'APÊNDICE II - Com Carência SAC'!Titulos_de_impressao</vt:lpstr>
      <vt:lpstr>'APÊNDICE II Cap. Mensal'!Titulos_de_impressao</vt:lpstr>
    </vt:vector>
  </TitlesOfParts>
  <Company>Mancuso e Associados Pericias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Paula de Oliveira Lima</dc:creator>
  <cp:lastModifiedBy>Barbara Oliveira</cp:lastModifiedBy>
  <cp:lastPrinted>2022-11-08T16:04:34Z</cp:lastPrinted>
  <dcterms:created xsi:type="dcterms:W3CDTF">2001-05-24T19:29:34Z</dcterms:created>
  <dcterms:modified xsi:type="dcterms:W3CDTF">2022-11-08T16:04:54Z</dcterms:modified>
</cp:coreProperties>
</file>