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ORÇAMENTO" sheetId="6" r:id="rId1"/>
    <sheet name="Aliquota Simples Nac" sheetId="7" r:id="rId2"/>
  </sheets>
  <definedNames>
    <definedName name="anexoii" localSheetId="1">'Aliquota Simples Nac'!#REF!</definedName>
  </definedNames>
  <calcPr calcId="125725"/>
</workbook>
</file>

<file path=xl/calcChain.xml><?xml version="1.0" encoding="utf-8"?>
<calcChain xmlns="http://schemas.openxmlformats.org/spreadsheetml/2006/main">
  <c r="H18" i="6"/>
  <c r="E18"/>
  <c r="C18"/>
  <c r="H26"/>
  <c r="I12"/>
  <c r="F12"/>
  <c r="D12"/>
  <c r="J34"/>
  <c r="I34"/>
  <c r="G34"/>
  <c r="F34"/>
  <c r="D34"/>
  <c r="J33"/>
  <c r="I33"/>
  <c r="G33"/>
  <c r="F33"/>
  <c r="D33"/>
  <c r="H32"/>
  <c r="E32"/>
  <c r="F32" s="1"/>
  <c r="C32"/>
  <c r="D32" s="1"/>
  <c r="J28"/>
  <c r="I28"/>
  <c r="G28"/>
  <c r="F28"/>
  <c r="D28"/>
  <c r="J27"/>
  <c r="I27"/>
  <c r="G27"/>
  <c r="F27"/>
  <c r="D27"/>
  <c r="E26"/>
  <c r="F26" s="1"/>
  <c r="C26"/>
  <c r="D26" s="1"/>
  <c r="H63"/>
  <c r="H62"/>
  <c r="H61"/>
  <c r="E63"/>
  <c r="E62"/>
  <c r="E61"/>
  <c r="C63"/>
  <c r="C62"/>
  <c r="C61"/>
  <c r="J53"/>
  <c r="F53"/>
  <c r="J50"/>
  <c r="H35"/>
  <c r="H29"/>
  <c r="C29"/>
  <c r="H38"/>
  <c r="E38"/>
  <c r="E35"/>
  <c r="E29"/>
  <c r="C38"/>
  <c r="C35"/>
  <c r="G21"/>
  <c r="J21"/>
  <c r="I21"/>
  <c r="F21"/>
  <c r="D21"/>
  <c r="G4"/>
  <c r="J4"/>
  <c r="G39"/>
  <c r="J26" l="1"/>
  <c r="J32"/>
  <c r="I26"/>
  <c r="I32"/>
  <c r="G32"/>
  <c r="G26"/>
  <c r="C44"/>
  <c r="H44"/>
  <c r="E44"/>
  <c r="H9"/>
  <c r="H15" s="1"/>
  <c r="E9"/>
  <c r="E15" s="1"/>
  <c r="C9"/>
  <c r="C12" s="1"/>
  <c r="D38"/>
  <c r="D42"/>
  <c r="D30"/>
  <c r="D43"/>
  <c r="D39"/>
  <c r="D35"/>
  <c r="D31"/>
  <c r="D8"/>
  <c r="D40"/>
  <c r="D36"/>
  <c r="D7"/>
  <c r="D41"/>
  <c r="D37"/>
  <c r="D29"/>
  <c r="D53"/>
  <c r="D50"/>
  <c r="H16" l="1"/>
  <c r="H13"/>
  <c r="H14"/>
  <c r="D44"/>
  <c r="I9"/>
  <c r="E13"/>
  <c r="H12"/>
  <c r="E12"/>
  <c r="E14"/>
  <c r="J9"/>
  <c r="E16"/>
  <c r="C14"/>
  <c r="C13"/>
  <c r="C16"/>
  <c r="C15"/>
  <c r="D9"/>
  <c r="H23" l="1"/>
  <c r="H47" s="1"/>
  <c r="F18"/>
  <c r="C23"/>
  <c r="C47" s="1"/>
  <c r="H55" l="1"/>
  <c r="H59"/>
  <c r="H65" s="1"/>
  <c r="H67" s="1"/>
  <c r="I18"/>
  <c r="D23"/>
  <c r="C59"/>
  <c r="C65" s="1"/>
  <c r="C67" s="1"/>
  <c r="J18"/>
  <c r="E23"/>
  <c r="E47" s="1"/>
  <c r="D18"/>
  <c r="G18"/>
  <c r="E55" l="1"/>
  <c r="E59"/>
  <c r="E65" s="1"/>
  <c r="E67" s="1"/>
  <c r="C55"/>
  <c r="D55" s="1"/>
  <c r="D47"/>
  <c r="G55" l="1"/>
  <c r="G53"/>
  <c r="G50"/>
  <c r="G47"/>
  <c r="G44"/>
  <c r="G43"/>
  <c r="G42"/>
  <c r="G41"/>
  <c r="G40"/>
  <c r="G38"/>
  <c r="G37"/>
  <c r="G36"/>
  <c r="G35"/>
  <c r="G31"/>
  <c r="G30"/>
  <c r="G29"/>
  <c r="G23"/>
  <c r="G9"/>
  <c r="G8"/>
  <c r="G7"/>
  <c r="F8" l="1"/>
  <c r="F44"/>
  <c r="J44" s="1"/>
  <c r="F36"/>
  <c r="J36" s="1"/>
  <c r="F55"/>
  <c r="J55" s="1"/>
  <c r="F43"/>
  <c r="J43" s="1"/>
  <c r="F35"/>
  <c r="J35" s="1"/>
  <c r="F50"/>
  <c r="F9"/>
  <c r="F38"/>
  <c r="J38" s="1"/>
  <c r="F30"/>
  <c r="J30" s="1"/>
  <c r="F37"/>
  <c r="J37" s="1"/>
  <c r="F29"/>
  <c r="J29" s="1"/>
  <c r="F42"/>
  <c r="J42" s="1"/>
  <c r="F41"/>
  <c r="J41" s="1"/>
  <c r="F23"/>
  <c r="J23" s="1"/>
  <c r="F47"/>
  <c r="J47" s="1"/>
  <c r="F40"/>
  <c r="J40" s="1"/>
  <c r="F39"/>
  <c r="J39" s="1"/>
  <c r="F31"/>
  <c r="J31" s="1"/>
  <c r="F7"/>
  <c r="J7" s="1"/>
  <c r="J8" l="1"/>
  <c r="I43"/>
  <c r="I30"/>
  <c r="I31"/>
  <c r="I8"/>
  <c r="I35"/>
  <c r="I38"/>
  <c r="I39"/>
  <c r="I7"/>
  <c r="I40"/>
  <c r="I50"/>
  <c r="I36"/>
  <c r="I23"/>
  <c r="I29"/>
  <c r="I53"/>
  <c r="I55"/>
  <c r="I47"/>
  <c r="I41"/>
  <c r="I44"/>
  <c r="I37"/>
  <c r="I42"/>
</calcChain>
</file>

<file path=xl/sharedStrings.xml><?xml version="1.0" encoding="utf-8"?>
<sst xmlns="http://schemas.openxmlformats.org/spreadsheetml/2006/main" count="117" uniqueCount="82">
  <si>
    <t>Receitas</t>
  </si>
  <si>
    <t>Deduções da Receita Bruta</t>
  </si>
  <si>
    <t>Impostos s/ Faturamento</t>
  </si>
  <si>
    <t>Receita Operacional Líquida</t>
  </si>
  <si>
    <t>Custo Direto</t>
  </si>
  <si>
    <t>Lucro Bruto Total</t>
  </si>
  <si>
    <t>Despesas</t>
  </si>
  <si>
    <t>Financeiro</t>
  </si>
  <si>
    <t>Financeiro Pessoal</t>
  </si>
  <si>
    <t>Financeiro Administrativo</t>
  </si>
  <si>
    <t>Recursos Humanos</t>
  </si>
  <si>
    <t>R.H. Pessoal</t>
  </si>
  <si>
    <t>R.H. Administrativo</t>
  </si>
  <si>
    <t>Tecnologia da Informação</t>
  </si>
  <si>
    <t>T.I. Pessoal</t>
  </si>
  <si>
    <t>T.I. Administrativo</t>
  </si>
  <si>
    <t>Prov. p/ Créd. de Liquidação Duvidosa</t>
  </si>
  <si>
    <t>Depreciação e Amortização</t>
  </si>
  <si>
    <t>Despesas Financeiras Líquidas</t>
  </si>
  <si>
    <t>Lucro Operacional</t>
  </si>
  <si>
    <t>Resultado Não Operacional</t>
  </si>
  <si>
    <t>Lucro Antes do Imposto de Renda e Contribuição Social</t>
  </si>
  <si>
    <t>Imposto de renda e contribuição social</t>
  </si>
  <si>
    <t>Lucro Líquido do Exercício</t>
  </si>
  <si>
    <t>Análise Vertical</t>
  </si>
  <si>
    <t>Análise Horizontal</t>
  </si>
  <si>
    <t>LUCRO OPERACIONAL</t>
  </si>
  <si>
    <t>CALCULO E.B.I.T.D.A.</t>
  </si>
  <si>
    <t>( + ) DEPRECIAÇÃO / AMORTIZAÇÃO</t>
  </si>
  <si>
    <t>( + ) DESPESAS FINANCEIRAS</t>
  </si>
  <si>
    <t>E.B.I.T.D.A.</t>
  </si>
  <si>
    <t xml:space="preserve">DRE </t>
  </si>
  <si>
    <t>2017 PROJETADO</t>
  </si>
  <si>
    <t>RECEITA TOTAL</t>
  </si>
  <si>
    <t>Descontos Incondicionais</t>
  </si>
  <si>
    <t>Vendas Canceladas</t>
  </si>
  <si>
    <t>Receita Bruta em 12 meses (em R$)</t>
  </si>
  <si>
    <t>ALÍQUOTA</t>
  </si>
  <si>
    <t>IRPJ</t>
  </si>
  <si>
    <t>CSLL</t>
  </si>
  <si>
    <t>COFINS</t>
  </si>
  <si>
    <t>PIS/PASEP</t>
  </si>
  <si>
    <t>CPP</t>
  </si>
  <si>
    <t>ICMS</t>
  </si>
  <si>
    <t>Até 180.000,00</t>
  </si>
  <si>
    <t>De 180.000,01 a 360.000,00</t>
  </si>
  <si>
    <t>De 360.000,01 a 540.000,00</t>
  </si>
  <si>
    <t>De 540.000,01 a 720.000,00</t>
  </si>
  <si>
    <t>De 720.000,01 a 900.000,00</t>
  </si>
  <si>
    <t>De 900.000,01 a 1.080.000,00</t>
  </si>
  <si>
    <t>De 1.080.000,01 a 1.260.000,00</t>
  </si>
  <si>
    <t>De 1.260.000,01 a 1.440.000,00</t>
  </si>
  <si>
    <t>De 1.440.000,01 a 1.620.000,00</t>
  </si>
  <si>
    <t>De 1.620.000,01 a 1.800.000,00</t>
  </si>
  <si>
    <t>De 1.800.000,01 a 1.980.000,00</t>
  </si>
  <si>
    <t>De 1.980.000,01 a 2.160.000,00</t>
  </si>
  <si>
    <t>De 2.160.000,01 a 2.340.000,00</t>
  </si>
  <si>
    <t>De 2.340.000,01 a 2.520.000,00</t>
  </si>
  <si>
    <t>De 2.520.000,01 a 2.700.000,00</t>
  </si>
  <si>
    <t>De 2.700.000,01 a 2.880.000,00</t>
  </si>
  <si>
    <t>De 2.880.000,01 a 3.060.000,00</t>
  </si>
  <si>
    <t>De 3.060.000,01 a 3.240.000,00</t>
  </si>
  <si>
    <t>De 3.240.000,01 a 3.420.000,00</t>
  </si>
  <si>
    <t>De 3.420.000,01 a 3.600.000,00</t>
  </si>
  <si>
    <r>
      <t>Alíquotas e Partilha do Simples Nacional – Indústria</t>
    </r>
    <r>
      <rPr>
        <b/>
        <sz val="10"/>
        <color rgb="FF000000"/>
        <rFont val="Arial"/>
        <family val="2"/>
      </rPr>
      <t> </t>
    </r>
  </si>
  <si>
    <t>IPI</t>
  </si>
  <si>
    <r>
      <t>Alíquotas e Partilha do Simples Nacional – Comércio</t>
    </r>
    <r>
      <rPr>
        <b/>
        <sz val="10"/>
        <color theme="0"/>
        <rFont val="Arial"/>
        <family val="2"/>
      </rPr>
      <t> </t>
    </r>
  </si>
  <si>
    <t>Simples Nacional</t>
  </si>
  <si>
    <t>ISS</t>
  </si>
  <si>
    <t>COFINS/PIS</t>
  </si>
  <si>
    <t>CPV - Custo do Produto Vendido</t>
  </si>
  <si>
    <t>Receita Bruta Total</t>
  </si>
  <si>
    <t>ORÇAMENTO - CONSULTORIA LUCRATIVA</t>
  </si>
  <si>
    <t>Direção</t>
  </si>
  <si>
    <t>Direção Pessoal</t>
  </si>
  <si>
    <t>Direção Administrativo</t>
  </si>
  <si>
    <t>Marketing - Vendas</t>
  </si>
  <si>
    <t>Vendas Pessoal</t>
  </si>
  <si>
    <t>Vendas Administrativo</t>
  </si>
  <si>
    <t>Outras Rec. e Desp. não Operacionais</t>
  </si>
  <si>
    <t>EBITDA</t>
  </si>
  <si>
    <t>( + ) IMPOSTOS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</si>
</sst>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3" borderId="0" xfId="0" applyFont="1" applyFill="1" applyBorder="1" applyAlignment="1">
      <alignment vertical="center" wrapText="1"/>
    </xf>
    <xf numFmtId="165" fontId="0" fillId="3" borderId="0" xfId="0" applyNumberFormat="1" applyFill="1"/>
    <xf numFmtId="10" fontId="3" fillId="3" borderId="1" xfId="2" applyNumberFormat="1" applyFont="1" applyFill="1" applyBorder="1"/>
    <xf numFmtId="165" fontId="0" fillId="3" borderId="0" xfId="0" applyNumberFormat="1" applyFill="1" applyBorder="1"/>
    <xf numFmtId="10" fontId="3" fillId="4" borderId="0" xfId="2" applyNumberFormat="1" applyFont="1" applyFill="1" applyBorder="1"/>
    <xf numFmtId="0" fontId="3" fillId="0" borderId="0" xfId="0" applyFont="1" applyBorder="1"/>
    <xf numFmtId="165" fontId="3" fillId="3" borderId="1" xfId="1" applyNumberFormat="1" applyFont="1" applyFill="1" applyBorder="1"/>
    <xf numFmtId="0" fontId="0" fillId="0" borderId="0" xfId="0" applyBorder="1"/>
    <xf numFmtId="165" fontId="1" fillId="3" borderId="0" xfId="1" applyNumberFormat="1" applyFont="1" applyFill="1" applyBorder="1"/>
    <xf numFmtId="0" fontId="3" fillId="3" borderId="0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3" fillId="0" borderId="0" xfId="0" applyFont="1" applyBorder="1" applyAlignment="1">
      <alignment vertical="center"/>
    </xf>
    <xf numFmtId="165" fontId="3" fillId="3" borderId="0" xfId="1" applyNumberFormat="1" applyFont="1" applyFill="1" applyBorder="1"/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10" fontId="0" fillId="5" borderId="0" xfId="2" applyNumberFormat="1" applyFont="1" applyFill="1"/>
    <xf numFmtId="10" fontId="3" fillId="5" borderId="1" xfId="2" applyNumberFormat="1" applyFont="1" applyFill="1" applyBorder="1"/>
    <xf numFmtId="10" fontId="0" fillId="5" borderId="5" xfId="2" applyNumberFormat="1" applyFont="1" applyFill="1" applyBorder="1"/>
    <xf numFmtId="10" fontId="0" fillId="5" borderId="0" xfId="2" applyNumberFormat="1" applyFont="1" applyFill="1" applyBorder="1"/>
    <xf numFmtId="10" fontId="3" fillId="5" borderId="2" xfId="2" applyNumberFormat="1" applyFont="1" applyFill="1" applyBorder="1"/>
    <xf numFmtId="10" fontId="6" fillId="5" borderId="0" xfId="2" applyNumberFormat="1" applyFont="1" applyFill="1"/>
    <xf numFmtId="10" fontId="3" fillId="5" borderId="5" xfId="2" applyNumberFormat="1" applyFont="1" applyFill="1" applyBorder="1"/>
    <xf numFmtId="10" fontId="3" fillId="5" borderId="3" xfId="2" applyNumberFormat="1" applyFont="1" applyFill="1" applyBorder="1"/>
    <xf numFmtId="0" fontId="0" fillId="5" borderId="0" xfId="0" applyFill="1" applyBorder="1"/>
    <xf numFmtId="0" fontId="0" fillId="5" borderId="0" xfId="0" applyFill="1"/>
    <xf numFmtId="0" fontId="3" fillId="3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165" fontId="4" fillId="3" borderId="7" xfId="0" applyNumberFormat="1" applyFont="1" applyFill="1" applyBorder="1"/>
    <xf numFmtId="165" fontId="4" fillId="5" borderId="8" xfId="0" applyNumberFormat="1" applyFont="1" applyFill="1" applyBorder="1"/>
    <xf numFmtId="165" fontId="5" fillId="3" borderId="7" xfId="0" applyNumberFormat="1" applyFont="1" applyFill="1" applyBorder="1"/>
    <xf numFmtId="165" fontId="4" fillId="3" borderId="4" xfId="0" applyNumberFormat="1" applyFont="1" applyFill="1" applyBorder="1"/>
    <xf numFmtId="10" fontId="0" fillId="5" borderId="8" xfId="2" applyNumberFormat="1" applyFont="1" applyFill="1" applyBorder="1"/>
    <xf numFmtId="10" fontId="3" fillId="5" borderId="6" xfId="2" applyNumberFormat="1" applyFont="1" applyFill="1" applyBorder="1"/>
    <xf numFmtId="10" fontId="3" fillId="5" borderId="8" xfId="2" applyNumberFormat="1" applyFont="1" applyFill="1" applyBorder="1"/>
    <xf numFmtId="165" fontId="4" fillId="3" borderId="9" xfId="0" applyNumberFormat="1" applyFont="1" applyFill="1" applyBorder="1"/>
    <xf numFmtId="10" fontId="0" fillId="5" borderId="10" xfId="2" applyNumberFormat="1" applyFont="1" applyFill="1" applyBorder="1"/>
    <xf numFmtId="165" fontId="4" fillId="3" borderId="11" xfId="0" applyNumberFormat="1" applyFont="1" applyFill="1" applyBorder="1"/>
    <xf numFmtId="10" fontId="3" fillId="5" borderId="12" xfId="2" applyNumberFormat="1" applyFont="1" applyFill="1" applyBorder="1"/>
    <xf numFmtId="165" fontId="6" fillId="3" borderId="7" xfId="0" applyNumberFormat="1" applyFont="1" applyFill="1" applyBorder="1"/>
    <xf numFmtId="0" fontId="0" fillId="3" borderId="9" xfId="0" applyFill="1" applyBorder="1"/>
    <xf numFmtId="0" fontId="0" fillId="5" borderId="5" xfId="0" applyFill="1" applyBorder="1"/>
    <xf numFmtId="165" fontId="0" fillId="3" borderId="7" xfId="0" applyNumberFormat="1" applyFill="1" applyBorder="1"/>
    <xf numFmtId="165" fontId="3" fillId="3" borderId="7" xfId="0" applyNumberFormat="1" applyFont="1" applyFill="1" applyBorder="1"/>
    <xf numFmtId="10" fontId="3" fillId="5" borderId="0" xfId="2" applyNumberFormat="1" applyFont="1" applyFill="1" applyBorder="1"/>
    <xf numFmtId="10" fontId="1" fillId="5" borderId="0" xfId="2" applyNumberFormat="1" applyFont="1" applyFill="1" applyBorder="1"/>
    <xf numFmtId="10" fontId="6" fillId="5" borderId="0" xfId="2" applyNumberFormat="1" applyFont="1" applyFill="1" applyBorder="1"/>
    <xf numFmtId="165" fontId="3" fillId="3" borderId="13" xfId="0" applyNumberFormat="1" applyFont="1" applyFill="1" applyBorder="1"/>
    <xf numFmtId="0" fontId="0" fillId="4" borderId="10" xfId="0" applyFill="1" applyBorder="1"/>
    <xf numFmtId="10" fontId="0" fillId="4" borderId="8" xfId="2" applyNumberFormat="1" applyFont="1" applyFill="1" applyBorder="1"/>
    <xf numFmtId="10" fontId="3" fillId="4" borderId="6" xfId="2" applyNumberFormat="1" applyFont="1" applyFill="1" applyBorder="1"/>
    <xf numFmtId="10" fontId="3" fillId="4" borderId="8" xfId="2" applyNumberFormat="1" applyFont="1" applyFill="1" applyBorder="1"/>
    <xf numFmtId="10" fontId="0" fillId="4" borderId="10" xfId="2" applyNumberFormat="1" applyFont="1" applyFill="1" applyBorder="1"/>
    <xf numFmtId="10" fontId="3" fillId="4" borderId="12" xfId="2" applyNumberFormat="1" applyFont="1" applyFill="1" applyBorder="1"/>
    <xf numFmtId="10" fontId="1" fillId="4" borderId="8" xfId="2" applyNumberFormat="1" applyFont="1" applyFill="1" applyBorder="1"/>
    <xf numFmtId="10" fontId="6" fillId="4" borderId="8" xfId="2" applyNumberFormat="1" applyFont="1" applyFill="1" applyBorder="1"/>
    <xf numFmtId="10" fontId="3" fillId="4" borderId="10" xfId="2" applyNumberFormat="1" applyFont="1" applyFill="1" applyBorder="1"/>
    <xf numFmtId="10" fontId="3" fillId="4" borderId="14" xfId="2" applyNumberFormat="1" applyFont="1" applyFill="1" applyBorder="1"/>
    <xf numFmtId="0" fontId="3" fillId="4" borderId="10" xfId="2" applyNumberFormat="1" applyFont="1" applyFill="1" applyBorder="1"/>
    <xf numFmtId="165" fontId="3" fillId="3" borderId="0" xfId="0" applyNumberFormat="1" applyFont="1" applyFill="1" applyBorder="1"/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10" fontId="9" fillId="0" borderId="17" xfId="0" applyNumberFormat="1" applyFont="1" applyBorder="1" applyAlignment="1">
      <alignment horizontal="center" wrapText="1"/>
    </xf>
    <xf numFmtId="10" fontId="9" fillId="0" borderId="18" xfId="0" applyNumberFormat="1" applyFont="1" applyBorder="1" applyAlignment="1">
      <alignment horizontal="center" wrapText="1"/>
    </xf>
    <xf numFmtId="10" fontId="9" fillId="4" borderId="17" xfId="0" applyNumberFormat="1" applyFont="1" applyFill="1" applyBorder="1" applyAlignment="1">
      <alignment horizontal="center" wrapText="1"/>
    </xf>
    <xf numFmtId="0" fontId="10" fillId="6" borderId="19" xfId="0" applyFont="1" applyFill="1" applyBorder="1" applyAlignment="1">
      <alignment horizontal="center" wrapText="1"/>
    </xf>
    <xf numFmtId="0" fontId="3" fillId="0" borderId="20" xfId="0" applyFont="1" applyBorder="1"/>
    <xf numFmtId="0" fontId="0" fillId="0" borderId="21" xfId="0" applyBorder="1"/>
    <xf numFmtId="165" fontId="4" fillId="3" borderId="22" xfId="0" applyNumberFormat="1" applyFont="1" applyFill="1" applyBorder="1"/>
    <xf numFmtId="10" fontId="3" fillId="5" borderId="23" xfId="2" applyNumberFormat="1" applyFont="1" applyFill="1" applyBorder="1"/>
    <xf numFmtId="10" fontId="3" fillId="5" borderId="21" xfId="2" applyNumberFormat="1" applyFont="1" applyFill="1" applyBorder="1"/>
    <xf numFmtId="10" fontId="3" fillId="4" borderId="23" xfId="2" applyNumberFormat="1" applyFont="1" applyFill="1" applyBorder="1"/>
    <xf numFmtId="10" fontId="3" fillId="4" borderId="24" xfId="2" applyNumberFormat="1" applyFont="1" applyFill="1" applyBorder="1"/>
    <xf numFmtId="0" fontId="0" fillId="0" borderId="7" xfId="0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9" fontId="4" fillId="5" borderId="0" xfId="2" applyFont="1" applyFill="1" applyBorder="1"/>
    <xf numFmtId="0" fontId="3" fillId="4" borderId="12" xfId="2" applyNumberFormat="1" applyFont="1" applyFill="1" applyBorder="1"/>
    <xf numFmtId="0" fontId="7" fillId="3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1" applyNumberFormat="1" applyFont="1" applyFill="1" applyBorder="1"/>
    <xf numFmtId="165" fontId="1" fillId="0" borderId="0" xfId="1" applyNumberFormat="1" applyFont="1" applyFill="1" applyBorder="1"/>
    <xf numFmtId="165" fontId="0" fillId="0" borderId="0" xfId="0" applyNumberFormat="1" applyFill="1" applyBorder="1"/>
    <xf numFmtId="0" fontId="7" fillId="0" borderId="0" xfId="0" applyFont="1" applyFill="1" applyBorder="1" applyAlignment="1">
      <alignment vertical="center"/>
    </xf>
    <xf numFmtId="10" fontId="3" fillId="0" borderId="0" xfId="2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8" activeCellId="1" sqref="E18 H18"/>
    </sheetView>
  </sheetViews>
  <sheetFormatPr defaultRowHeight="15"/>
  <cols>
    <col min="1" max="1" width="2.5703125" style="11" customWidth="1"/>
    <col min="2" max="2" width="34.42578125" style="11" customWidth="1"/>
    <col min="3" max="3" width="14.28515625" style="11" customWidth="1"/>
    <col min="4" max="4" width="11.7109375" style="11" customWidth="1"/>
    <col min="5" max="5" width="15.5703125" style="11" customWidth="1"/>
    <col min="6" max="6" width="10.85546875" style="11" customWidth="1"/>
    <col min="7" max="7" width="12.85546875" style="11" customWidth="1"/>
    <col min="8" max="8" width="14.85546875" style="11" customWidth="1"/>
    <col min="9" max="9" width="14" style="11" customWidth="1"/>
    <col min="10" max="10" width="15.28515625" style="11" customWidth="1"/>
    <col min="11" max="16384" width="9.140625" style="11"/>
  </cols>
  <sheetData>
    <row r="1" spans="1:11" ht="23.25" customHeight="1" thickBot="1">
      <c r="A1" s="92" t="s">
        <v>72</v>
      </c>
      <c r="B1" s="93"/>
      <c r="C1" s="93"/>
      <c r="D1" s="93"/>
      <c r="E1" s="93"/>
      <c r="F1" s="93"/>
      <c r="G1" s="93"/>
      <c r="H1" s="93"/>
      <c r="I1" s="93"/>
      <c r="J1" s="94"/>
    </row>
    <row r="2" spans="1:11" s="17" customFormat="1" ht="33" customHeight="1">
      <c r="A2" s="91" t="s">
        <v>31</v>
      </c>
      <c r="B2" s="91"/>
      <c r="C2" s="78">
        <v>2015</v>
      </c>
      <c r="D2" s="79" t="s">
        <v>24</v>
      </c>
      <c r="E2" s="80">
        <v>2016</v>
      </c>
      <c r="F2" s="80" t="s">
        <v>24</v>
      </c>
      <c r="G2" s="80" t="s">
        <v>25</v>
      </c>
      <c r="H2" s="81" t="s">
        <v>32</v>
      </c>
      <c r="I2" s="81" t="s">
        <v>24</v>
      </c>
      <c r="J2" s="81" t="s">
        <v>25</v>
      </c>
    </row>
    <row r="3" spans="1:11" ht="15" customHeight="1">
      <c r="A3" s="18" t="s">
        <v>0</v>
      </c>
      <c r="B3" s="15"/>
      <c r="C3" s="29"/>
      <c r="D3" s="30"/>
      <c r="E3" s="43"/>
      <c r="F3" s="44"/>
      <c r="G3" s="55"/>
      <c r="H3" s="1"/>
      <c r="I3" s="27"/>
      <c r="J3" s="51"/>
    </row>
    <row r="4" spans="1:11">
      <c r="A4" s="6"/>
      <c r="B4" s="8" t="s">
        <v>71</v>
      </c>
      <c r="C4" s="31">
        <v>2278354</v>
      </c>
      <c r="D4" s="82">
        <v>1</v>
      </c>
      <c r="E4" s="31">
        <v>2091597</v>
      </c>
      <c r="F4" s="82">
        <v>1</v>
      </c>
      <c r="G4" s="5">
        <f>E4/C4-100%</f>
        <v>-8.197014160222682E-2</v>
      </c>
      <c r="H4" s="31">
        <v>2455163</v>
      </c>
      <c r="I4" s="82">
        <v>1</v>
      </c>
      <c r="J4" s="5">
        <f t="shared" ref="J4:J47" si="0">H4/E4-100%</f>
        <v>0.1738222037992978</v>
      </c>
      <c r="K4" s="77"/>
    </row>
    <row r="5" spans="1:11" ht="7.5" customHeight="1">
      <c r="C5" s="31"/>
      <c r="D5" s="32"/>
      <c r="E5" s="45"/>
      <c r="F5" s="27"/>
      <c r="G5" s="52"/>
      <c r="H5" s="2"/>
      <c r="I5" s="28"/>
      <c r="J5" s="52"/>
    </row>
    <row r="6" spans="1:11">
      <c r="A6" s="12" t="s">
        <v>1</v>
      </c>
      <c r="B6" s="12"/>
      <c r="C6" s="31"/>
      <c r="D6" s="32"/>
      <c r="E6" s="45"/>
      <c r="F6" s="27"/>
      <c r="G6" s="52"/>
      <c r="H6" s="2"/>
      <c r="I6" s="28"/>
      <c r="J6" s="52"/>
    </row>
    <row r="7" spans="1:11">
      <c r="B7" s="11" t="s">
        <v>34</v>
      </c>
      <c r="C7" s="33">
        <v>-272000</v>
      </c>
      <c r="D7" s="35">
        <f>C7/$C$4</f>
        <v>-0.11938443279665935</v>
      </c>
      <c r="E7" s="45">
        <v>-253000</v>
      </c>
      <c r="F7" s="22">
        <f>E7/$E$4</f>
        <v>-0.12096020409285345</v>
      </c>
      <c r="G7" s="52">
        <f>E7/C7-100%</f>
        <v>-6.9852941176470562E-2</v>
      </c>
      <c r="H7" s="2">
        <v>-354000</v>
      </c>
      <c r="I7" s="19">
        <f>H7/$H$4</f>
        <v>-0.14418594610622595</v>
      </c>
      <c r="J7" s="52">
        <f t="shared" si="0"/>
        <v>0.39920948616600782</v>
      </c>
    </row>
    <row r="8" spans="1:11">
      <c r="B8" s="11" t="s">
        <v>35</v>
      </c>
      <c r="C8" s="33">
        <v>-48000</v>
      </c>
      <c r="D8" s="35">
        <f>C8/$C$4</f>
        <v>-2.1067841081763412E-2</v>
      </c>
      <c r="E8" s="45">
        <v>-41000</v>
      </c>
      <c r="F8" s="22">
        <f>E8/$E$4</f>
        <v>-1.9602246513071114E-2</v>
      </c>
      <c r="G8" s="52">
        <f t="shared" ref="G8:G9" si="1">E8/C8-100%</f>
        <v>-0.14583333333333337</v>
      </c>
      <c r="H8" s="2">
        <v>-47352</v>
      </c>
      <c r="I8" s="19">
        <f>H8/$H$4</f>
        <v>-1.9286703163903986E-2</v>
      </c>
      <c r="J8" s="52">
        <f t="shared" si="0"/>
        <v>0.1549268292682926</v>
      </c>
    </row>
    <row r="9" spans="1:11">
      <c r="A9" s="13" t="s">
        <v>33</v>
      </c>
      <c r="B9" s="13"/>
      <c r="C9" s="34">
        <f>C4+C7+C8</f>
        <v>1958354</v>
      </c>
      <c r="D9" s="36">
        <f>C9/$C$4</f>
        <v>0.85954772612157726</v>
      </c>
      <c r="E9" s="34">
        <f>E4+E7+E8</f>
        <v>1797597</v>
      </c>
      <c r="F9" s="20">
        <f>E9/$E$4</f>
        <v>0.85943754939407546</v>
      </c>
      <c r="G9" s="53">
        <f t="shared" si="1"/>
        <v>-8.2087814562637806E-2</v>
      </c>
      <c r="H9" s="34">
        <f>H4+H7+H8</f>
        <v>2053811</v>
      </c>
      <c r="I9" s="20">
        <f>H9/$H$4</f>
        <v>0.83652735072987006</v>
      </c>
      <c r="J9" s="53">
        <f>H9/E9-100%</f>
        <v>0.14253139051745189</v>
      </c>
    </row>
    <row r="10" spans="1:11" ht="9.75" customHeight="1">
      <c r="A10" s="6"/>
      <c r="B10" s="6"/>
      <c r="C10" s="31"/>
      <c r="D10" s="37"/>
      <c r="E10" s="46"/>
      <c r="F10" s="47"/>
      <c r="G10" s="54"/>
      <c r="H10" s="62"/>
      <c r="I10" s="47"/>
      <c r="J10" s="54"/>
    </row>
    <row r="11" spans="1:11">
      <c r="A11" s="12" t="s">
        <v>2</v>
      </c>
      <c r="C11" s="33"/>
      <c r="D11" s="35"/>
      <c r="E11" s="45"/>
      <c r="F11" s="22"/>
      <c r="G11" s="52"/>
      <c r="H11" s="2"/>
      <c r="I11" s="19"/>
      <c r="J11" s="52"/>
    </row>
    <row r="12" spans="1:11">
      <c r="A12" s="12"/>
      <c r="B12" s="11" t="s">
        <v>67</v>
      </c>
      <c r="C12" s="33">
        <f>$C$9*D12</f>
        <v>-194856.223</v>
      </c>
      <c r="D12" s="35">
        <f>-'Aliquota Simples Nac'!B13</f>
        <v>-9.9500000000000005E-2</v>
      </c>
      <c r="E12" s="33">
        <f>$E$9*F12</f>
        <v>-163940.84640000001</v>
      </c>
      <c r="F12" s="22">
        <f>-'Aliquota Simples Nac'!B12</f>
        <v>-9.1200000000000003E-2</v>
      </c>
      <c r="G12" s="52"/>
      <c r="H12" s="33">
        <f t="shared" ref="H12:H16" si="2">$H$9*I12</f>
        <v>-206202.6244</v>
      </c>
      <c r="I12" s="19">
        <f>-'Aliquota Simples Nac'!B14</f>
        <v>-0.1004</v>
      </c>
      <c r="J12" s="52"/>
    </row>
    <row r="13" spans="1:11">
      <c r="A13" s="12"/>
      <c r="B13" s="11" t="s">
        <v>68</v>
      </c>
      <c r="C13" s="33">
        <f t="shared" ref="C13:C16" si="3">$C$9*D13</f>
        <v>0</v>
      </c>
      <c r="D13" s="35"/>
      <c r="E13" s="33">
        <f t="shared" ref="E13:E16" si="4">$E$9*F13</f>
        <v>0</v>
      </c>
      <c r="F13" s="22"/>
      <c r="G13" s="52"/>
      <c r="H13" s="33">
        <f t="shared" si="2"/>
        <v>0</v>
      </c>
      <c r="I13" s="19"/>
      <c r="J13" s="52"/>
    </row>
    <row r="14" spans="1:11">
      <c r="A14" s="12"/>
      <c r="B14" s="11" t="s">
        <v>69</v>
      </c>
      <c r="C14" s="33">
        <f t="shared" si="3"/>
        <v>0</v>
      </c>
      <c r="D14" s="35"/>
      <c r="E14" s="33">
        <f t="shared" si="4"/>
        <v>0</v>
      </c>
      <c r="F14" s="22"/>
      <c r="G14" s="52"/>
      <c r="H14" s="33">
        <f t="shared" si="2"/>
        <v>0</v>
      </c>
      <c r="I14" s="19"/>
      <c r="J14" s="52"/>
    </row>
    <row r="15" spans="1:11">
      <c r="B15" s="11" t="s">
        <v>43</v>
      </c>
      <c r="C15" s="33">
        <f t="shared" si="3"/>
        <v>0</v>
      </c>
      <c r="D15" s="35"/>
      <c r="E15" s="33">
        <f t="shared" si="4"/>
        <v>0</v>
      </c>
      <c r="F15" s="22"/>
      <c r="G15" s="54"/>
      <c r="H15" s="33">
        <f t="shared" si="2"/>
        <v>0</v>
      </c>
      <c r="I15" s="47"/>
      <c r="J15" s="54"/>
    </row>
    <row r="16" spans="1:11">
      <c r="B16" s="11" t="s">
        <v>65</v>
      </c>
      <c r="C16" s="33">
        <f t="shared" si="3"/>
        <v>0</v>
      </c>
      <c r="D16" s="35"/>
      <c r="E16" s="33">
        <f t="shared" si="4"/>
        <v>0</v>
      </c>
      <c r="F16" s="22"/>
      <c r="G16" s="54"/>
      <c r="H16" s="33">
        <f t="shared" si="2"/>
        <v>0</v>
      </c>
      <c r="I16" s="47"/>
      <c r="J16" s="54"/>
    </row>
    <row r="17" spans="1:10" ht="15.75" thickBot="1">
      <c r="C17" s="31"/>
      <c r="D17" s="35"/>
      <c r="E17" s="45"/>
      <c r="F17" s="22"/>
      <c r="G17" s="54"/>
      <c r="H17" s="2"/>
      <c r="I17" s="47"/>
      <c r="J17" s="54"/>
    </row>
    <row r="18" spans="1:10" ht="15.75" thickBot="1">
      <c r="A18" s="70" t="s">
        <v>3</v>
      </c>
      <c r="B18" s="71"/>
      <c r="C18" s="72">
        <f>C9+C12+C13+C14+C15+C16</f>
        <v>1763497.777</v>
      </c>
      <c r="D18" s="73">
        <f>C18/$C$4</f>
        <v>0.77402272737248035</v>
      </c>
      <c r="E18" s="72">
        <f>E9+E12+E13+E14+E15+E16</f>
        <v>1633656.1536000001</v>
      </c>
      <c r="F18" s="74">
        <f>E18/$E$4</f>
        <v>0.7810568448893358</v>
      </c>
      <c r="G18" s="75">
        <f>E18/C18-100%</f>
        <v>-7.3627324680205719E-2</v>
      </c>
      <c r="H18" s="72">
        <f>H9+H12+H13+H14+H15+H16</f>
        <v>1847608.3755999999</v>
      </c>
      <c r="I18" s="74">
        <f>H18/$H$4</f>
        <v>0.7525400047165911</v>
      </c>
      <c r="J18" s="76">
        <f>H18/E18-100%</f>
        <v>0.13096527168738947</v>
      </c>
    </row>
    <row r="19" spans="1:10">
      <c r="C19" s="31"/>
      <c r="D19" s="35"/>
      <c r="E19" s="45"/>
      <c r="F19" s="22"/>
      <c r="G19" s="52"/>
      <c r="H19" s="4"/>
      <c r="I19" s="22"/>
      <c r="J19" s="52"/>
    </row>
    <row r="20" spans="1:10">
      <c r="A20" s="12" t="s">
        <v>4</v>
      </c>
      <c r="C20" s="31"/>
      <c r="D20" s="35"/>
      <c r="E20" s="45"/>
      <c r="F20" s="22"/>
      <c r="G20" s="52"/>
      <c r="H20" s="4"/>
      <c r="I20" s="22"/>
      <c r="J20" s="52"/>
    </row>
    <row r="21" spans="1:10">
      <c r="B21" s="11" t="s">
        <v>70</v>
      </c>
      <c r="C21" s="33">
        <v>-1268231</v>
      </c>
      <c r="D21" s="35">
        <f>C21/$C$4</f>
        <v>-0.5566435242284562</v>
      </c>
      <c r="E21" s="45">
        <v>-1199741</v>
      </c>
      <c r="F21" s="22">
        <f>E21/$E$4</f>
        <v>-0.5736004593619134</v>
      </c>
      <c r="G21" s="52">
        <f>E21/C21-100%</f>
        <v>-5.4004357250374779E-2</v>
      </c>
      <c r="H21" s="4">
        <v>-1279469</v>
      </c>
      <c r="I21" s="22">
        <f>H21/$H$4</f>
        <v>-0.52113403468527342</v>
      </c>
      <c r="J21" s="52">
        <f>H21/E21-100%</f>
        <v>6.645434306237763E-2</v>
      </c>
    </row>
    <row r="22" spans="1:10" ht="15.75" thickBot="1">
      <c r="C22" s="31"/>
      <c r="D22" s="35"/>
      <c r="E22" s="45"/>
      <c r="F22" s="22"/>
      <c r="G22" s="52"/>
      <c r="H22" s="4"/>
      <c r="I22" s="22"/>
      <c r="J22" s="52"/>
    </row>
    <row r="23" spans="1:10" ht="15.75" thickBot="1">
      <c r="A23" s="70" t="s">
        <v>5</v>
      </c>
      <c r="B23" s="71"/>
      <c r="C23" s="72">
        <f>C18+C21</f>
        <v>495266.777</v>
      </c>
      <c r="D23" s="73">
        <f>C23/$C$4</f>
        <v>0.21737920314402415</v>
      </c>
      <c r="E23" s="72">
        <f>E18+E21</f>
        <v>433915.15360000008</v>
      </c>
      <c r="F23" s="74">
        <f>E23/$E$4</f>
        <v>0.20745638552742238</v>
      </c>
      <c r="G23" s="75">
        <f t="shared" ref="G23" si="5">E23/C23-100%</f>
        <v>-0.1238759114262169</v>
      </c>
      <c r="H23" s="72">
        <f>H18+H21</f>
        <v>568139.37559999991</v>
      </c>
      <c r="I23" s="74">
        <f>H23/$H$4</f>
        <v>0.23140597003131763</v>
      </c>
      <c r="J23" s="76">
        <f t="shared" si="0"/>
        <v>0.30933287507108576</v>
      </c>
    </row>
    <row r="24" spans="1:10">
      <c r="C24" s="31"/>
      <c r="D24" s="35"/>
      <c r="E24" s="45"/>
      <c r="F24" s="22"/>
      <c r="G24" s="52"/>
      <c r="H24" s="2"/>
      <c r="I24" s="19"/>
      <c r="J24" s="52"/>
    </row>
    <row r="25" spans="1:10">
      <c r="A25" s="12" t="s">
        <v>6</v>
      </c>
      <c r="C25" s="31"/>
      <c r="D25" s="35"/>
      <c r="E25" s="45"/>
      <c r="F25" s="22"/>
      <c r="G25" s="52"/>
      <c r="H25" s="2"/>
      <c r="I25" s="19"/>
      <c r="J25" s="52"/>
    </row>
    <row r="26" spans="1:10">
      <c r="B26" s="11" t="s">
        <v>73</v>
      </c>
      <c r="C26" s="33">
        <f>SUM(C27:C28)</f>
        <v>-54840</v>
      </c>
      <c r="D26" s="22">
        <f t="shared" ref="D26:D44" si="6">C26/$C$4</f>
        <v>-2.4070008435914701E-2</v>
      </c>
      <c r="E26" s="33">
        <f>SUM(E27:E28)</f>
        <v>-66840</v>
      </c>
      <c r="F26" s="22">
        <f t="shared" ref="F26:F44" si="7">E26/$E$4</f>
        <v>-3.1956442852040808E-2</v>
      </c>
      <c r="G26" s="52">
        <f t="shared" ref="G26:G28" si="8">E26/C26-100%</f>
        <v>0.21881838074398252</v>
      </c>
      <c r="H26" s="33">
        <f>SUM(H27:H28)</f>
        <v>-78840</v>
      </c>
      <c r="I26" s="19">
        <f t="shared" ref="I26:I44" si="9">H26/$H$4</f>
        <v>-3.2111920878573029E-2</v>
      </c>
      <c r="J26" s="52">
        <f t="shared" ref="J26:J28" si="10">H26/E26-100%</f>
        <v>0.17953321364452424</v>
      </c>
    </row>
    <row r="27" spans="1:10">
      <c r="B27" s="14" t="s">
        <v>74</v>
      </c>
      <c r="C27" s="42">
        <v>-24000</v>
      </c>
      <c r="D27" s="49">
        <f t="shared" si="6"/>
        <v>-1.0533920540881706E-2</v>
      </c>
      <c r="E27" s="42">
        <v>-36000</v>
      </c>
      <c r="F27" s="49">
        <f t="shared" si="7"/>
        <v>-1.7211728645623415E-2</v>
      </c>
      <c r="G27" s="58">
        <f t="shared" si="8"/>
        <v>0.5</v>
      </c>
      <c r="H27" s="42">
        <v>-48000</v>
      </c>
      <c r="I27" s="24">
        <f t="shared" si="9"/>
        <v>-1.9550636760166228E-2</v>
      </c>
      <c r="J27" s="58">
        <f t="shared" si="10"/>
        <v>0.33333333333333326</v>
      </c>
    </row>
    <row r="28" spans="1:10">
      <c r="B28" s="14" t="s">
        <v>75</v>
      </c>
      <c r="C28" s="42">
        <v>-30840</v>
      </c>
      <c r="D28" s="49">
        <f t="shared" si="6"/>
        <v>-1.3536087895032993E-2</v>
      </c>
      <c r="E28" s="42">
        <v>-30840</v>
      </c>
      <c r="F28" s="49">
        <f t="shared" si="7"/>
        <v>-1.4744714206417393E-2</v>
      </c>
      <c r="G28" s="58">
        <f t="shared" si="8"/>
        <v>0</v>
      </c>
      <c r="H28" s="42">
        <v>-30840</v>
      </c>
      <c r="I28" s="24">
        <f t="shared" si="9"/>
        <v>-1.2561284118406802E-2</v>
      </c>
      <c r="J28" s="58">
        <f t="shared" si="10"/>
        <v>0</v>
      </c>
    </row>
    <row r="29" spans="1:10">
      <c r="B29" s="11" t="s">
        <v>7</v>
      </c>
      <c r="C29" s="33">
        <f>SUM(C30:C31)</f>
        <v>-37440</v>
      </c>
      <c r="D29" s="22">
        <f t="shared" si="6"/>
        <v>-1.6432916043775461E-2</v>
      </c>
      <c r="E29" s="33">
        <f>SUM(E30:E31)</f>
        <v>-37440</v>
      </c>
      <c r="F29" s="22">
        <f t="shared" si="7"/>
        <v>-1.7900197791448351E-2</v>
      </c>
      <c r="G29" s="52">
        <f t="shared" ref="G29:G44" si="11">E29/C29-100%</f>
        <v>0</v>
      </c>
      <c r="H29" s="33">
        <f>SUM(H30:H31)</f>
        <v>-37440</v>
      </c>
      <c r="I29" s="19">
        <f t="shared" si="9"/>
        <v>-1.5249496672929659E-2</v>
      </c>
      <c r="J29" s="52">
        <f t="shared" si="0"/>
        <v>0</v>
      </c>
    </row>
    <row r="30" spans="1:10">
      <c r="B30" s="14" t="s">
        <v>8</v>
      </c>
      <c r="C30" s="42">
        <v>-18000</v>
      </c>
      <c r="D30" s="49">
        <f t="shared" si="6"/>
        <v>-7.9004404056612805E-3</v>
      </c>
      <c r="E30" s="42">
        <v>-18000</v>
      </c>
      <c r="F30" s="49">
        <f t="shared" si="7"/>
        <v>-8.6058643228117074E-3</v>
      </c>
      <c r="G30" s="58">
        <f t="shared" si="11"/>
        <v>0</v>
      </c>
      <c r="H30" s="42">
        <v>-18000</v>
      </c>
      <c r="I30" s="24">
        <f t="shared" si="9"/>
        <v>-7.331488785062336E-3</v>
      </c>
      <c r="J30" s="58">
        <f t="shared" si="0"/>
        <v>0</v>
      </c>
    </row>
    <row r="31" spans="1:10">
      <c r="B31" s="14" t="s">
        <v>9</v>
      </c>
      <c r="C31" s="42">
        <v>-19440</v>
      </c>
      <c r="D31" s="49">
        <f t="shared" si="6"/>
        <v>-8.5324756381141825E-3</v>
      </c>
      <c r="E31" s="42">
        <v>-19440</v>
      </c>
      <c r="F31" s="49">
        <f t="shared" si="7"/>
        <v>-9.2943334686366452E-3</v>
      </c>
      <c r="G31" s="58">
        <f t="shared" si="11"/>
        <v>0</v>
      </c>
      <c r="H31" s="42">
        <v>-19440</v>
      </c>
      <c r="I31" s="24">
        <f t="shared" si="9"/>
        <v>-7.9180078878673225E-3</v>
      </c>
      <c r="J31" s="58">
        <f t="shared" si="0"/>
        <v>0</v>
      </c>
    </row>
    <row r="32" spans="1:10">
      <c r="B32" s="11" t="s">
        <v>76</v>
      </c>
      <c r="C32" s="33">
        <f>SUM(C33:C34)</f>
        <v>-119330</v>
      </c>
      <c r="D32" s="35">
        <f>C32/$C$4</f>
        <v>-5.2375530755975584E-2</v>
      </c>
      <c r="E32" s="33">
        <f>SUM(E33:E34)</f>
        <v>-119330</v>
      </c>
      <c r="F32" s="22">
        <f>E32/$E$4</f>
        <v>-5.705209942450673E-2</v>
      </c>
      <c r="G32" s="57">
        <f t="shared" si="11"/>
        <v>0</v>
      </c>
      <c r="H32" s="33">
        <f>SUM(H33:H34)</f>
        <v>-119330</v>
      </c>
      <c r="I32" s="48">
        <f>H32/$H$4</f>
        <v>-4.8603697595638255E-2</v>
      </c>
      <c r="J32" s="57">
        <f t="shared" ref="J32:J34" si="12">H32/E32-100%</f>
        <v>0</v>
      </c>
    </row>
    <row r="33" spans="1:10">
      <c r="B33" s="14" t="s">
        <v>77</v>
      </c>
      <c r="C33" s="42">
        <v>-21674</v>
      </c>
      <c r="D33" s="35">
        <f>C33/$C$4</f>
        <v>-9.5130080751279211E-3</v>
      </c>
      <c r="E33" s="42">
        <v>-21674</v>
      </c>
      <c r="F33" s="49">
        <f>E33/$E$4</f>
        <v>-1.0362416851812276E-2</v>
      </c>
      <c r="G33" s="58">
        <f t="shared" si="11"/>
        <v>0</v>
      </c>
      <c r="H33" s="42">
        <v>-21674</v>
      </c>
      <c r="I33" s="49">
        <f>H33/$H$4</f>
        <v>-8.8279271070800594E-3</v>
      </c>
      <c r="J33" s="58">
        <f t="shared" si="12"/>
        <v>0</v>
      </c>
    </row>
    <row r="34" spans="1:10">
      <c r="B34" s="14" t="s">
        <v>78</v>
      </c>
      <c r="C34" s="42">
        <v>-97656</v>
      </c>
      <c r="D34" s="35">
        <f>C34/$C$4</f>
        <v>-4.2862522680847663E-2</v>
      </c>
      <c r="E34" s="42">
        <v>-97656</v>
      </c>
      <c r="F34" s="49">
        <f>E34/$E$4</f>
        <v>-4.6689682572694451E-2</v>
      </c>
      <c r="G34" s="58">
        <f t="shared" si="11"/>
        <v>0</v>
      </c>
      <c r="H34" s="42">
        <v>-97656</v>
      </c>
      <c r="I34" s="49">
        <f>H34/$H$4</f>
        <v>-3.9775770488558196E-2</v>
      </c>
      <c r="J34" s="58">
        <f t="shared" si="12"/>
        <v>0</v>
      </c>
    </row>
    <row r="35" spans="1:10">
      <c r="B35" s="11" t="s">
        <v>10</v>
      </c>
      <c r="C35" s="33">
        <f>SUM(C36:C37)</f>
        <v>-40516.100000000006</v>
      </c>
      <c r="D35" s="22">
        <f t="shared" si="6"/>
        <v>-1.7783057417767392E-2</v>
      </c>
      <c r="E35" s="33">
        <f>SUM(E36:E37)</f>
        <v>-40516.100000000006</v>
      </c>
      <c r="F35" s="22">
        <f t="shared" si="7"/>
        <v>-1.9370892193859526E-2</v>
      </c>
      <c r="G35" s="52">
        <f t="shared" si="11"/>
        <v>0</v>
      </c>
      <c r="H35" s="33">
        <f>SUM(H36:H37)</f>
        <v>-40516.100000000006</v>
      </c>
      <c r="I35" s="19">
        <f t="shared" si="9"/>
        <v>-1.6502407375803566E-2</v>
      </c>
      <c r="J35" s="52">
        <f t="shared" si="0"/>
        <v>0</v>
      </c>
    </row>
    <row r="36" spans="1:10">
      <c r="B36" s="14" t="s">
        <v>11</v>
      </c>
      <c r="C36" s="42">
        <v>-12636.100000000002</v>
      </c>
      <c r="D36" s="49">
        <f t="shared" si="6"/>
        <v>-5.5461530561098068E-3</v>
      </c>
      <c r="E36" s="42">
        <v>-12636.100000000002</v>
      </c>
      <c r="F36" s="49">
        <f t="shared" si="7"/>
        <v>-6.0413645649711693E-3</v>
      </c>
      <c r="G36" s="58">
        <f t="shared" si="11"/>
        <v>0</v>
      </c>
      <c r="H36" s="42">
        <v>-12636.100000000002</v>
      </c>
      <c r="I36" s="24">
        <f t="shared" si="9"/>
        <v>-5.1467458576070109E-3</v>
      </c>
      <c r="J36" s="58">
        <f t="shared" si="0"/>
        <v>0</v>
      </c>
    </row>
    <row r="37" spans="1:10">
      <c r="B37" s="14" t="s">
        <v>12</v>
      </c>
      <c r="C37" s="42">
        <v>-27880</v>
      </c>
      <c r="D37" s="49">
        <f t="shared" si="6"/>
        <v>-1.2236904361657582E-2</v>
      </c>
      <c r="E37" s="42">
        <v>-27880</v>
      </c>
      <c r="F37" s="49">
        <f t="shared" si="7"/>
        <v>-1.3329527628888357E-2</v>
      </c>
      <c r="G37" s="58">
        <f t="shared" si="11"/>
        <v>0</v>
      </c>
      <c r="H37" s="42">
        <v>-27880</v>
      </c>
      <c r="I37" s="24">
        <f t="shared" si="9"/>
        <v>-1.1355661518196551E-2</v>
      </c>
      <c r="J37" s="58">
        <f t="shared" si="0"/>
        <v>0</v>
      </c>
    </row>
    <row r="38" spans="1:10">
      <c r="B38" s="11" t="s">
        <v>13</v>
      </c>
      <c r="C38" s="33">
        <f>SUM(C39:C40)</f>
        <v>-10000</v>
      </c>
      <c r="D38" s="22">
        <f t="shared" si="6"/>
        <v>-4.3891335587007115E-3</v>
      </c>
      <c r="E38" s="33">
        <f>SUM(E39:E40)</f>
        <v>-20000</v>
      </c>
      <c r="F38" s="22">
        <f t="shared" si="7"/>
        <v>-9.5620714697907862E-3</v>
      </c>
      <c r="G38" s="52">
        <f t="shared" si="11"/>
        <v>1</v>
      </c>
      <c r="H38" s="33">
        <f>SUM(H39:H40)</f>
        <v>-22000</v>
      </c>
      <c r="I38" s="19">
        <f t="shared" si="9"/>
        <v>-8.9607085150761878E-3</v>
      </c>
      <c r="J38" s="52">
        <f t="shared" si="0"/>
        <v>0.10000000000000009</v>
      </c>
    </row>
    <row r="39" spans="1:10">
      <c r="B39" s="14" t="s">
        <v>14</v>
      </c>
      <c r="C39" s="42"/>
      <c r="D39" s="49">
        <f t="shared" si="6"/>
        <v>0</v>
      </c>
      <c r="E39" s="42">
        <v>-10000</v>
      </c>
      <c r="F39" s="49">
        <f t="shared" si="7"/>
        <v>-4.7810357348953931E-3</v>
      </c>
      <c r="G39" s="58" t="e">
        <f t="shared" si="11"/>
        <v>#DIV/0!</v>
      </c>
      <c r="H39" s="42">
        <v>-12000</v>
      </c>
      <c r="I39" s="24">
        <f t="shared" si="9"/>
        <v>-4.8876591900415571E-3</v>
      </c>
      <c r="J39" s="58">
        <f t="shared" si="0"/>
        <v>0.19999999999999996</v>
      </c>
    </row>
    <row r="40" spans="1:10">
      <c r="B40" s="14" t="s">
        <v>15</v>
      </c>
      <c r="C40" s="42">
        <v>-10000</v>
      </c>
      <c r="D40" s="49">
        <f t="shared" si="6"/>
        <v>-4.3891335587007115E-3</v>
      </c>
      <c r="E40" s="42">
        <v>-10000</v>
      </c>
      <c r="F40" s="49">
        <f t="shared" si="7"/>
        <v>-4.7810357348953931E-3</v>
      </c>
      <c r="G40" s="58">
        <f t="shared" si="11"/>
        <v>0</v>
      </c>
      <c r="H40" s="42">
        <v>-10000</v>
      </c>
      <c r="I40" s="24">
        <f t="shared" si="9"/>
        <v>-4.0730493250346307E-3</v>
      </c>
      <c r="J40" s="58">
        <f t="shared" si="0"/>
        <v>0</v>
      </c>
    </row>
    <row r="41" spans="1:10">
      <c r="B41" s="11" t="s">
        <v>16</v>
      </c>
      <c r="C41" s="33">
        <v>-47749</v>
      </c>
      <c r="D41" s="48">
        <f t="shared" si="6"/>
        <v>-2.0957673829440027E-2</v>
      </c>
      <c r="E41" s="33">
        <v>-47749</v>
      </c>
      <c r="F41" s="48">
        <f t="shared" si="7"/>
        <v>-2.2828967530552014E-2</v>
      </c>
      <c r="G41" s="52">
        <f t="shared" si="11"/>
        <v>0</v>
      </c>
      <c r="H41" s="33">
        <v>-47749</v>
      </c>
      <c r="I41" s="19">
        <f t="shared" si="9"/>
        <v>-1.9448403222107859E-2</v>
      </c>
      <c r="J41" s="52">
        <f t="shared" si="0"/>
        <v>0</v>
      </c>
    </row>
    <row r="42" spans="1:10">
      <c r="B42" s="11" t="s">
        <v>17</v>
      </c>
      <c r="C42" s="33">
        <v>-21654</v>
      </c>
      <c r="D42" s="48">
        <f t="shared" si="6"/>
        <v>-9.5042298080105191E-3</v>
      </c>
      <c r="E42" s="33">
        <v>-21654</v>
      </c>
      <c r="F42" s="48">
        <f t="shared" si="7"/>
        <v>-1.0352854780342485E-2</v>
      </c>
      <c r="G42" s="52">
        <f t="shared" si="11"/>
        <v>0</v>
      </c>
      <c r="H42" s="33">
        <v>-21654</v>
      </c>
      <c r="I42" s="19">
        <f t="shared" si="9"/>
        <v>-8.8197810084299898E-3</v>
      </c>
      <c r="J42" s="52">
        <f t="shared" si="0"/>
        <v>0</v>
      </c>
    </row>
    <row r="43" spans="1:10">
      <c r="B43" s="11" t="s">
        <v>18</v>
      </c>
      <c r="C43" s="33">
        <v>-44774.02</v>
      </c>
      <c r="D43" s="48">
        <f t="shared" si="6"/>
        <v>-1.9651915373993679E-2</v>
      </c>
      <c r="E43" s="33">
        <v>-44774.02</v>
      </c>
      <c r="F43" s="48">
        <f t="shared" si="7"/>
        <v>-2.1406618961492103E-2</v>
      </c>
      <c r="G43" s="52">
        <f t="shared" si="11"/>
        <v>0</v>
      </c>
      <c r="H43" s="33">
        <v>-44774.02</v>
      </c>
      <c r="I43" s="19">
        <f t="shared" si="9"/>
        <v>-1.8236679194008707E-2</v>
      </c>
      <c r="J43" s="52">
        <f t="shared" si="0"/>
        <v>0</v>
      </c>
    </row>
    <row r="44" spans="1:10">
      <c r="A44" s="12"/>
      <c r="B44" s="12"/>
      <c r="C44" s="34">
        <f>C26+C29+C32+C35+C38+C41+C42+C43</f>
        <v>-376303.12</v>
      </c>
      <c r="D44" s="36">
        <f t="shared" si="6"/>
        <v>-0.16516446522357808</v>
      </c>
      <c r="E44" s="34">
        <f>E26+E29+E32+E35+E38+E41+E42+E43</f>
        <v>-398303.12</v>
      </c>
      <c r="F44" s="20">
        <f t="shared" si="7"/>
        <v>-0.1904301450040328</v>
      </c>
      <c r="G44" s="53">
        <f t="shared" si="11"/>
        <v>5.8463506760188411E-2</v>
      </c>
      <c r="H44" s="34">
        <f>H26+H29+H32+H35+H38+H41+H42+H43</f>
        <v>-412303.12</v>
      </c>
      <c r="I44" s="20">
        <f t="shared" si="9"/>
        <v>-0.16793309446256724</v>
      </c>
      <c r="J44" s="53">
        <f t="shared" si="0"/>
        <v>3.51491095525438E-2</v>
      </c>
    </row>
    <row r="45" spans="1:10">
      <c r="A45" s="12"/>
      <c r="B45" s="12"/>
      <c r="C45" s="31"/>
      <c r="D45" s="35"/>
      <c r="E45" s="31"/>
      <c r="F45" s="22"/>
      <c r="G45" s="59"/>
      <c r="H45" s="31"/>
      <c r="I45" s="25"/>
      <c r="J45" s="59"/>
    </row>
    <row r="46" spans="1:10">
      <c r="A46" s="12"/>
      <c r="B46" s="12"/>
      <c r="C46" s="31"/>
      <c r="D46" s="35"/>
      <c r="E46" s="31"/>
      <c r="F46" s="22"/>
      <c r="G46" s="54"/>
      <c r="H46" s="31"/>
      <c r="I46" s="47"/>
      <c r="J46" s="54"/>
    </row>
    <row r="47" spans="1:10">
      <c r="A47" s="12" t="s">
        <v>19</v>
      </c>
      <c r="B47" s="12"/>
      <c r="C47" s="31">
        <f>C23+C44</f>
        <v>118963.65700000001</v>
      </c>
      <c r="D47" s="37">
        <f>C47/$C$4</f>
        <v>5.2214737920446078E-2</v>
      </c>
      <c r="E47" s="31">
        <f>E23+E44</f>
        <v>35612.033600000083</v>
      </c>
      <c r="F47" s="47">
        <f>E47/$E$4</f>
        <v>1.7026240523389583E-2</v>
      </c>
      <c r="G47" s="56">
        <f t="shared" ref="G47" si="13">E47/C47-100%</f>
        <v>-0.70064779027430135</v>
      </c>
      <c r="H47" s="31">
        <f>H23+H44</f>
        <v>155836.25559999992</v>
      </c>
      <c r="I47" s="23">
        <f>H47/$H$4</f>
        <v>6.3472875568750392E-2</v>
      </c>
      <c r="J47" s="56">
        <f t="shared" si="0"/>
        <v>3.3759437427914687</v>
      </c>
    </row>
    <row r="48" spans="1:10">
      <c r="C48" s="38"/>
      <c r="D48" s="39"/>
      <c r="E48" s="38"/>
      <c r="F48" s="21"/>
      <c r="G48" s="59"/>
      <c r="H48" s="38"/>
      <c r="I48" s="25"/>
      <c r="J48" s="59"/>
    </row>
    <row r="49" spans="1:10">
      <c r="A49" s="12" t="s">
        <v>20</v>
      </c>
      <c r="B49" s="12"/>
      <c r="C49" s="31"/>
      <c r="D49" s="35"/>
      <c r="E49" s="31"/>
      <c r="F49" s="22"/>
      <c r="G49" s="54"/>
      <c r="H49" s="31"/>
      <c r="I49" s="47"/>
      <c r="J49" s="54"/>
    </row>
    <row r="50" spans="1:10">
      <c r="B50" s="11" t="s">
        <v>79</v>
      </c>
      <c r="C50" s="40">
        <v>1982</v>
      </c>
      <c r="D50" s="41">
        <f>C50/$C$4</f>
        <v>8.6992627133448096E-4</v>
      </c>
      <c r="E50" s="40">
        <v>5473</v>
      </c>
      <c r="F50" s="23">
        <f>E50/$E$4</f>
        <v>2.6166608577082489E-3</v>
      </c>
      <c r="G50" s="56">
        <f t="shared" ref="G50" si="14">E50/C50-100%</f>
        <v>1.7613521695257317</v>
      </c>
      <c r="H50" s="40">
        <v>3254</v>
      </c>
      <c r="I50" s="23">
        <f>H50/$H$4</f>
        <v>1.3253702503662689E-3</v>
      </c>
      <c r="J50" s="56">
        <f>H50/E50-100%</f>
        <v>-0.40544491138315364</v>
      </c>
    </row>
    <row r="51" spans="1:10">
      <c r="C51" s="31"/>
      <c r="D51" s="35"/>
      <c r="E51" s="31"/>
      <c r="F51" s="22"/>
      <c r="G51" s="59"/>
      <c r="H51" s="31"/>
      <c r="I51" s="25"/>
      <c r="J51" s="61"/>
    </row>
    <row r="52" spans="1:10">
      <c r="A52" s="12" t="s">
        <v>21</v>
      </c>
      <c r="C52" s="31"/>
      <c r="D52" s="35"/>
      <c r="E52" s="31"/>
      <c r="F52" s="22"/>
      <c r="G52" s="54"/>
      <c r="H52" s="31"/>
      <c r="I52" s="47"/>
      <c r="J52" s="54"/>
    </row>
    <row r="53" spans="1:10">
      <c r="B53" s="11" t="s">
        <v>22</v>
      </c>
      <c r="C53" s="31">
        <v>0</v>
      </c>
      <c r="D53" s="37">
        <f>C53/$C$4</f>
        <v>0</v>
      </c>
      <c r="E53" s="31">
        <v>0</v>
      </c>
      <c r="F53" s="23">
        <f>E53/$E$4</f>
        <v>0</v>
      </c>
      <c r="G53" s="56" t="e">
        <f t="shared" ref="G53" si="15">E53/C53-100%</f>
        <v>#DIV/0!</v>
      </c>
      <c r="H53" s="31">
        <v>0</v>
      </c>
      <c r="I53" s="23">
        <f>H53/$H$4</f>
        <v>0</v>
      </c>
      <c r="J53" s="83" t="e">
        <f>H53/E53-100%</f>
        <v>#DIV/0!</v>
      </c>
    </row>
    <row r="54" spans="1:10">
      <c r="C54" s="38"/>
      <c r="D54" s="39"/>
      <c r="E54" s="38"/>
      <c r="F54" s="22"/>
      <c r="G54" s="52"/>
      <c r="H54" s="38"/>
      <c r="I54" s="19"/>
      <c r="J54" s="52"/>
    </row>
    <row r="55" spans="1:10" ht="15.75" thickBot="1">
      <c r="A55" s="12" t="s">
        <v>23</v>
      </c>
      <c r="B55" s="12"/>
      <c r="C55" s="50">
        <f>C47+C50+C53</f>
        <v>120945.65700000001</v>
      </c>
      <c r="D55" s="26">
        <f>C55/$C$4</f>
        <v>5.308466419178056E-2</v>
      </c>
      <c r="E55" s="50">
        <f>E47+E50+E53</f>
        <v>41085.033600000083</v>
      </c>
      <c r="F55" s="26">
        <f>E55/$E$4</f>
        <v>1.9642901381097831E-2</v>
      </c>
      <c r="G55" s="60">
        <f t="shared" ref="G55" si="16">E55/C55-100%</f>
        <v>-0.66030170392972376</v>
      </c>
      <c r="H55" s="50">
        <f>H47+H50+H53</f>
        <v>159090.25559999992</v>
      </c>
      <c r="I55" s="26">
        <f>H55/$H$4</f>
        <v>6.4798245819116654E-2</v>
      </c>
      <c r="J55" s="60">
        <f>H55/E55-100%</f>
        <v>2.8722191917593953</v>
      </c>
    </row>
    <row r="56" spans="1:10" ht="15.75" thickTop="1"/>
    <row r="57" spans="1:10" ht="15.75">
      <c r="C57" s="84"/>
      <c r="D57" s="89"/>
      <c r="E57" s="84"/>
      <c r="H57" s="10"/>
    </row>
    <row r="58" spans="1:10">
      <c r="C58" s="10" t="s">
        <v>80</v>
      </c>
      <c r="D58" s="85"/>
      <c r="E58" s="10" t="s">
        <v>80</v>
      </c>
      <c r="H58" s="10" t="s">
        <v>80</v>
      </c>
    </row>
    <row r="59" spans="1:10">
      <c r="A59" s="12" t="s">
        <v>26</v>
      </c>
      <c r="C59" s="7">
        <f>C47</f>
        <v>118963.65700000001</v>
      </c>
      <c r="D59" s="86"/>
      <c r="E59" s="7">
        <f>E47</f>
        <v>35612.033600000083</v>
      </c>
      <c r="H59" s="7">
        <f>H47</f>
        <v>155836.25559999992</v>
      </c>
    </row>
    <row r="60" spans="1:10">
      <c r="A60" s="11" t="s">
        <v>27</v>
      </c>
      <c r="C60" s="16"/>
      <c r="D60" s="86"/>
      <c r="E60" s="16"/>
      <c r="H60" s="16"/>
    </row>
    <row r="61" spans="1:10">
      <c r="B61" s="11" t="s">
        <v>28</v>
      </c>
      <c r="C61" s="9">
        <f>-C42</f>
        <v>21654</v>
      </c>
      <c r="D61" s="87"/>
      <c r="E61" s="9">
        <f>-E42</f>
        <v>21654</v>
      </c>
      <c r="H61" s="9">
        <f>-H42</f>
        <v>21654</v>
      </c>
    </row>
    <row r="62" spans="1:10">
      <c r="B62" s="11" t="s">
        <v>29</v>
      </c>
      <c r="C62" s="9">
        <f>-C43</f>
        <v>44774.02</v>
      </c>
      <c r="D62" s="87"/>
      <c r="E62" s="9">
        <f>-E43</f>
        <v>44774.02</v>
      </c>
      <c r="H62" s="9">
        <f>-H43</f>
        <v>44774.02</v>
      </c>
    </row>
    <row r="63" spans="1:10">
      <c r="B63" s="11" t="s">
        <v>81</v>
      </c>
      <c r="C63" s="9">
        <f>-C53</f>
        <v>0</v>
      </c>
      <c r="D63" s="87"/>
      <c r="E63" s="9">
        <f>-E53</f>
        <v>0</v>
      </c>
      <c r="H63" s="9">
        <f>-H53</f>
        <v>0</v>
      </c>
    </row>
    <row r="64" spans="1:10">
      <c r="C64" s="9"/>
      <c r="D64" s="87"/>
      <c r="E64" s="9"/>
      <c r="H64" s="9"/>
    </row>
    <row r="65" spans="1:8">
      <c r="A65" s="12" t="s">
        <v>30</v>
      </c>
      <c r="B65" s="12"/>
      <c r="C65" s="7">
        <f>SUM(C59:C64)</f>
        <v>185391.677</v>
      </c>
      <c r="D65" s="86"/>
      <c r="E65" s="7">
        <f>SUM(E59:E64)</f>
        <v>102040.05360000007</v>
      </c>
      <c r="H65" s="7">
        <f>SUM(H59:H64)</f>
        <v>222264.27559999991</v>
      </c>
    </row>
    <row r="66" spans="1:8">
      <c r="C66" s="4"/>
      <c r="D66" s="88"/>
      <c r="E66" s="4"/>
      <c r="H66" s="4"/>
    </row>
    <row r="67" spans="1:8">
      <c r="C67" s="3">
        <f>C65/C4</f>
        <v>8.1370883102450275E-2</v>
      </c>
      <c r="D67" s="90"/>
      <c r="E67" s="3">
        <f>E65/E4</f>
        <v>4.878571426522417E-2</v>
      </c>
      <c r="H67" s="3">
        <f>H65/H4</f>
        <v>9.0529335771189087E-2</v>
      </c>
    </row>
  </sheetData>
  <mergeCells count="2">
    <mergeCell ref="A2:B2"/>
    <mergeCell ref="A1:J1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7" fitToWidth="2" orientation="portrait" r:id="rId1"/>
  <headerFooter>
    <oddHeader>&amp;L&amp;"-,Negrito"&amp;14Comparativo 2011-2012&amp;R&amp;D</oddHeader>
  </headerFooter>
  <ignoredErrors>
    <ignoredError sqref="C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B14" sqref="B14"/>
    </sheetView>
  </sheetViews>
  <sheetFormatPr defaultRowHeight="15"/>
  <cols>
    <col min="1" max="1" width="33.7109375" customWidth="1"/>
    <col min="2" max="2" width="10.140625" bestFit="1" customWidth="1"/>
    <col min="3" max="4" width="6.28515625" bestFit="1" customWidth="1"/>
    <col min="5" max="5" width="7.85546875" bestFit="1" customWidth="1"/>
    <col min="6" max="6" width="11" bestFit="1" customWidth="1"/>
    <col min="7" max="8" width="6.28515625" bestFit="1" customWidth="1"/>
    <col min="9" max="9" width="4.42578125" customWidth="1"/>
    <col min="10" max="10" width="28.42578125" bestFit="1" customWidth="1"/>
    <col min="11" max="11" width="10.140625" bestFit="1" customWidth="1"/>
    <col min="12" max="13" width="6.28515625" bestFit="1" customWidth="1"/>
    <col min="14" max="14" width="7.85546875" bestFit="1" customWidth="1"/>
    <col min="15" max="15" width="11" bestFit="1" customWidth="1"/>
    <col min="16" max="18" width="6.28515625" bestFit="1" customWidth="1"/>
  </cols>
  <sheetData>
    <row r="1" spans="1:18" ht="15.75" customHeight="1" thickBot="1">
      <c r="A1" s="95" t="s">
        <v>66</v>
      </c>
      <c r="B1" s="95"/>
      <c r="C1" s="95"/>
      <c r="D1" s="95"/>
      <c r="E1" s="95"/>
      <c r="F1" s="95"/>
      <c r="G1" s="95"/>
      <c r="H1" s="95"/>
      <c r="J1" s="95" t="s">
        <v>64</v>
      </c>
      <c r="K1" s="95"/>
      <c r="L1" s="95"/>
      <c r="M1" s="95"/>
      <c r="N1" s="95"/>
      <c r="O1" s="95"/>
      <c r="P1" s="95"/>
      <c r="Q1" s="95"/>
      <c r="R1" s="69"/>
    </row>
    <row r="2" spans="1:18" ht="27" thickBot="1">
      <c r="A2" s="63" t="s">
        <v>36</v>
      </c>
      <c r="B2" s="63" t="s">
        <v>37</v>
      </c>
      <c r="C2" s="63" t="s">
        <v>38</v>
      </c>
      <c r="D2" s="63" t="s">
        <v>39</v>
      </c>
      <c r="E2" s="63" t="s">
        <v>40</v>
      </c>
      <c r="F2" s="63" t="s">
        <v>41</v>
      </c>
      <c r="G2" s="63" t="s">
        <v>42</v>
      </c>
      <c r="H2" s="64" t="s">
        <v>43</v>
      </c>
      <c r="J2" s="63" t="s">
        <v>36</v>
      </c>
      <c r="K2" s="63" t="s">
        <v>37</v>
      </c>
      <c r="L2" s="63" t="s">
        <v>38</v>
      </c>
      <c r="M2" s="63" t="s">
        <v>39</v>
      </c>
      <c r="N2" s="63" t="s">
        <v>40</v>
      </c>
      <c r="O2" s="63" t="s">
        <v>41</v>
      </c>
      <c r="P2" s="63" t="s">
        <v>42</v>
      </c>
      <c r="Q2" s="63" t="s">
        <v>43</v>
      </c>
      <c r="R2" s="64" t="s">
        <v>65</v>
      </c>
    </row>
    <row r="3" spans="1:18" ht="15.75" thickBot="1">
      <c r="A3" s="65" t="s">
        <v>44</v>
      </c>
      <c r="B3" s="68">
        <v>0.04</v>
      </c>
      <c r="C3" s="66">
        <v>0</v>
      </c>
      <c r="D3" s="66">
        <v>0</v>
      </c>
      <c r="E3" s="66">
        <v>0</v>
      </c>
      <c r="F3" s="66">
        <v>0</v>
      </c>
      <c r="G3" s="66">
        <v>2.75E-2</v>
      </c>
      <c r="H3" s="67">
        <v>1.2500000000000001E-2</v>
      </c>
      <c r="J3" s="65" t="s">
        <v>44</v>
      </c>
      <c r="K3" s="68">
        <v>4.4999999999999998E-2</v>
      </c>
      <c r="L3" s="66">
        <v>0</v>
      </c>
      <c r="M3" s="66">
        <v>0</v>
      </c>
      <c r="N3" s="66">
        <v>0</v>
      </c>
      <c r="O3" s="66">
        <v>0</v>
      </c>
      <c r="P3" s="66">
        <v>2.75E-2</v>
      </c>
      <c r="Q3" s="66">
        <v>1.2500000000000001E-2</v>
      </c>
      <c r="R3" s="67">
        <v>5.0000000000000001E-3</v>
      </c>
    </row>
    <row r="4" spans="1:18" ht="15.75" thickBot="1">
      <c r="A4" s="65" t="s">
        <v>45</v>
      </c>
      <c r="B4" s="68">
        <v>5.4699999999999999E-2</v>
      </c>
      <c r="C4" s="66">
        <v>0</v>
      </c>
      <c r="D4" s="66">
        <v>0</v>
      </c>
      <c r="E4" s="66">
        <v>8.6E-3</v>
      </c>
      <c r="F4" s="66">
        <v>0</v>
      </c>
      <c r="G4" s="66">
        <v>2.75E-2</v>
      </c>
      <c r="H4" s="67">
        <v>1.8599999999999998E-2</v>
      </c>
      <c r="J4" s="65" t="s">
        <v>45</v>
      </c>
      <c r="K4" s="68">
        <v>5.9700000000000003E-2</v>
      </c>
      <c r="L4" s="66">
        <v>0</v>
      </c>
      <c r="M4" s="66">
        <v>0</v>
      </c>
      <c r="N4" s="66">
        <v>8.6E-3</v>
      </c>
      <c r="O4" s="66">
        <v>0</v>
      </c>
      <c r="P4" s="66">
        <v>2.75E-2</v>
      </c>
      <c r="Q4" s="66">
        <v>1.8599999999999998E-2</v>
      </c>
      <c r="R4" s="67">
        <v>5.0000000000000001E-3</v>
      </c>
    </row>
    <row r="5" spans="1:18" ht="15.75" thickBot="1">
      <c r="A5" s="65" t="s">
        <v>46</v>
      </c>
      <c r="B5" s="68">
        <v>6.8400000000000002E-2</v>
      </c>
      <c r="C5" s="66">
        <v>2.7000000000000001E-3</v>
      </c>
      <c r="D5" s="66">
        <v>3.0999999999999999E-3</v>
      </c>
      <c r="E5" s="66">
        <v>9.4999999999999998E-3</v>
      </c>
      <c r="F5" s="66">
        <v>2.3E-3</v>
      </c>
      <c r="G5" s="66">
        <v>2.75E-2</v>
      </c>
      <c r="H5" s="67">
        <v>2.3300000000000001E-2</v>
      </c>
      <c r="J5" s="65" t="s">
        <v>46</v>
      </c>
      <c r="K5" s="68">
        <v>7.3400000000000007E-2</v>
      </c>
      <c r="L5" s="66">
        <v>2.7000000000000001E-3</v>
      </c>
      <c r="M5" s="66">
        <v>3.0999999999999999E-3</v>
      </c>
      <c r="N5" s="66">
        <v>9.4999999999999998E-3</v>
      </c>
      <c r="O5" s="66">
        <v>2.3E-3</v>
      </c>
      <c r="P5" s="66">
        <v>2.75E-2</v>
      </c>
      <c r="Q5" s="66">
        <v>2.3300000000000001E-2</v>
      </c>
      <c r="R5" s="67">
        <v>5.0000000000000001E-3</v>
      </c>
    </row>
    <row r="6" spans="1:18" ht="15.75" thickBot="1">
      <c r="A6" s="65" t="s">
        <v>47</v>
      </c>
      <c r="B6" s="68">
        <v>7.5399999999999995E-2</v>
      </c>
      <c r="C6" s="66">
        <v>3.5000000000000001E-3</v>
      </c>
      <c r="D6" s="66">
        <v>3.5000000000000001E-3</v>
      </c>
      <c r="E6" s="66">
        <v>1.04E-2</v>
      </c>
      <c r="F6" s="66">
        <v>2.5000000000000001E-3</v>
      </c>
      <c r="G6" s="66">
        <v>2.9899999999999999E-2</v>
      </c>
      <c r="H6" s="67">
        <v>2.5600000000000001E-2</v>
      </c>
      <c r="J6" s="65" t="s">
        <v>47</v>
      </c>
      <c r="K6" s="68">
        <v>8.0399999999999999E-2</v>
      </c>
      <c r="L6" s="66">
        <v>3.5000000000000001E-3</v>
      </c>
      <c r="M6" s="66">
        <v>3.5000000000000001E-3</v>
      </c>
      <c r="N6" s="66">
        <v>1.04E-2</v>
      </c>
      <c r="O6" s="66">
        <v>2.5000000000000001E-3</v>
      </c>
      <c r="P6" s="66">
        <v>2.9899999999999999E-2</v>
      </c>
      <c r="Q6" s="66">
        <v>2.5600000000000001E-2</v>
      </c>
      <c r="R6" s="67">
        <v>5.0000000000000001E-3</v>
      </c>
    </row>
    <row r="7" spans="1:18" ht="15.75" thickBot="1">
      <c r="A7" s="65" t="s">
        <v>48</v>
      </c>
      <c r="B7" s="68">
        <v>7.5999999999999998E-2</v>
      </c>
      <c r="C7" s="66">
        <v>3.5000000000000001E-3</v>
      </c>
      <c r="D7" s="66">
        <v>3.5000000000000001E-3</v>
      </c>
      <c r="E7" s="66">
        <v>1.0500000000000001E-2</v>
      </c>
      <c r="F7" s="66">
        <v>2.5000000000000001E-3</v>
      </c>
      <c r="G7" s="66">
        <v>3.0200000000000001E-2</v>
      </c>
      <c r="H7" s="67">
        <v>2.58E-2</v>
      </c>
      <c r="J7" s="65" t="s">
        <v>48</v>
      </c>
      <c r="K7" s="68">
        <v>8.1000000000000003E-2</v>
      </c>
      <c r="L7" s="66">
        <v>3.5000000000000001E-3</v>
      </c>
      <c r="M7" s="66">
        <v>3.5000000000000001E-3</v>
      </c>
      <c r="N7" s="66">
        <v>1.0500000000000001E-2</v>
      </c>
      <c r="O7" s="66">
        <v>2.5000000000000001E-3</v>
      </c>
      <c r="P7" s="66">
        <v>3.0200000000000001E-2</v>
      </c>
      <c r="Q7" s="66">
        <v>2.58E-2</v>
      </c>
      <c r="R7" s="67">
        <v>5.0000000000000001E-3</v>
      </c>
    </row>
    <row r="8" spans="1:18" ht="15.75" thickBot="1">
      <c r="A8" s="65" t="s">
        <v>49</v>
      </c>
      <c r="B8" s="68">
        <v>8.2799999999999999E-2</v>
      </c>
      <c r="C8" s="66">
        <v>3.8E-3</v>
      </c>
      <c r="D8" s="66">
        <v>3.8E-3</v>
      </c>
      <c r="E8" s="66">
        <v>1.15E-2</v>
      </c>
      <c r="F8" s="66">
        <v>2.7000000000000001E-3</v>
      </c>
      <c r="G8" s="66">
        <v>3.2800000000000003E-2</v>
      </c>
      <c r="H8" s="67">
        <v>2.8199999999999999E-2</v>
      </c>
      <c r="J8" s="65" t="s">
        <v>49</v>
      </c>
      <c r="K8" s="68">
        <v>8.7800000000000003E-2</v>
      </c>
      <c r="L8" s="66">
        <v>3.8E-3</v>
      </c>
      <c r="M8" s="66">
        <v>3.8E-3</v>
      </c>
      <c r="N8" s="66">
        <v>1.15E-2</v>
      </c>
      <c r="O8" s="66">
        <v>2.7000000000000001E-3</v>
      </c>
      <c r="P8" s="66">
        <v>3.2800000000000003E-2</v>
      </c>
      <c r="Q8" s="66">
        <v>2.8199999999999999E-2</v>
      </c>
      <c r="R8" s="67">
        <v>5.0000000000000001E-3</v>
      </c>
    </row>
    <row r="9" spans="1:18" ht="15.75" thickBot="1">
      <c r="A9" s="65" t="s">
        <v>50</v>
      </c>
      <c r="B9" s="68">
        <v>8.3599999999999994E-2</v>
      </c>
      <c r="C9" s="66">
        <v>3.8999999999999998E-3</v>
      </c>
      <c r="D9" s="66">
        <v>3.8999999999999998E-3</v>
      </c>
      <c r="E9" s="66">
        <v>1.1599999999999999E-2</v>
      </c>
      <c r="F9" s="66">
        <v>2.8E-3</v>
      </c>
      <c r="G9" s="66">
        <v>3.3000000000000002E-2</v>
      </c>
      <c r="H9" s="67">
        <v>2.8400000000000002E-2</v>
      </c>
      <c r="J9" s="65" t="s">
        <v>50</v>
      </c>
      <c r="K9" s="68">
        <v>8.8599999999999998E-2</v>
      </c>
      <c r="L9" s="66">
        <v>3.8999999999999998E-3</v>
      </c>
      <c r="M9" s="66">
        <v>3.8999999999999998E-3</v>
      </c>
      <c r="N9" s="66">
        <v>1.1599999999999999E-2</v>
      </c>
      <c r="O9" s="66">
        <v>2.8E-3</v>
      </c>
      <c r="P9" s="66">
        <v>3.3000000000000002E-2</v>
      </c>
      <c r="Q9" s="66">
        <v>2.8400000000000002E-2</v>
      </c>
      <c r="R9" s="67">
        <v>5.0000000000000001E-3</v>
      </c>
    </row>
    <row r="10" spans="1:18" ht="15.75" thickBot="1">
      <c r="A10" s="65" t="s">
        <v>51</v>
      </c>
      <c r="B10" s="68">
        <v>8.4500000000000006E-2</v>
      </c>
      <c r="C10" s="66">
        <v>3.8999999999999998E-3</v>
      </c>
      <c r="D10" s="66">
        <v>3.8999999999999998E-3</v>
      </c>
      <c r="E10" s="66">
        <v>1.17E-2</v>
      </c>
      <c r="F10" s="66">
        <v>2.8E-3</v>
      </c>
      <c r="G10" s="66">
        <v>3.3500000000000002E-2</v>
      </c>
      <c r="H10" s="67">
        <v>2.87E-2</v>
      </c>
      <c r="J10" s="65" t="s">
        <v>51</v>
      </c>
      <c r="K10" s="68">
        <v>8.9499999999999996E-2</v>
      </c>
      <c r="L10" s="66">
        <v>3.8999999999999998E-3</v>
      </c>
      <c r="M10" s="66">
        <v>3.8999999999999998E-3</v>
      </c>
      <c r="N10" s="66">
        <v>1.17E-2</v>
      </c>
      <c r="O10" s="66">
        <v>2.8E-3</v>
      </c>
      <c r="P10" s="66">
        <v>3.3500000000000002E-2</v>
      </c>
      <c r="Q10" s="66">
        <v>2.87E-2</v>
      </c>
      <c r="R10" s="67">
        <v>5.0000000000000001E-3</v>
      </c>
    </row>
    <row r="11" spans="1:18" ht="15.75" thickBot="1">
      <c r="A11" s="65" t="s">
        <v>52</v>
      </c>
      <c r="B11" s="68">
        <v>9.0300000000000005E-2</v>
      </c>
      <c r="C11" s="66">
        <v>4.1999999999999997E-3</v>
      </c>
      <c r="D11" s="66">
        <v>4.1999999999999997E-3</v>
      </c>
      <c r="E11" s="66">
        <v>1.2500000000000001E-2</v>
      </c>
      <c r="F11" s="66">
        <v>3.0000000000000001E-3</v>
      </c>
      <c r="G11" s="66">
        <v>3.5700000000000003E-2</v>
      </c>
      <c r="H11" s="67">
        <v>3.0700000000000002E-2</v>
      </c>
      <c r="J11" s="65" t="s">
        <v>52</v>
      </c>
      <c r="K11" s="68">
        <v>9.5299999999999996E-2</v>
      </c>
      <c r="L11" s="66">
        <v>4.1999999999999997E-3</v>
      </c>
      <c r="M11" s="66">
        <v>4.1999999999999997E-3</v>
      </c>
      <c r="N11" s="66">
        <v>1.2500000000000001E-2</v>
      </c>
      <c r="O11" s="66">
        <v>3.0000000000000001E-3</v>
      </c>
      <c r="P11" s="66">
        <v>3.5700000000000003E-2</v>
      </c>
      <c r="Q11" s="66">
        <v>3.0700000000000002E-2</v>
      </c>
      <c r="R11" s="67">
        <v>5.0000000000000001E-3</v>
      </c>
    </row>
    <row r="12" spans="1:18" ht="15.75" thickBot="1">
      <c r="A12" s="65" t="s">
        <v>53</v>
      </c>
      <c r="B12" s="68">
        <v>9.1200000000000003E-2</v>
      </c>
      <c r="C12" s="66">
        <v>4.3E-3</v>
      </c>
      <c r="D12" s="66">
        <v>4.3E-3</v>
      </c>
      <c r="E12" s="66">
        <v>1.26E-2</v>
      </c>
      <c r="F12" s="66">
        <v>3.0000000000000001E-3</v>
      </c>
      <c r="G12" s="66">
        <v>3.5999999999999997E-2</v>
      </c>
      <c r="H12" s="67">
        <v>3.1E-2</v>
      </c>
      <c r="J12" s="65" t="s">
        <v>53</v>
      </c>
      <c r="K12" s="68">
        <v>9.6199999999999994E-2</v>
      </c>
      <c r="L12" s="66">
        <v>4.1999999999999997E-3</v>
      </c>
      <c r="M12" s="66">
        <v>4.1999999999999997E-3</v>
      </c>
      <c r="N12" s="66">
        <v>1.26E-2</v>
      </c>
      <c r="O12" s="66">
        <v>3.0000000000000001E-3</v>
      </c>
      <c r="P12" s="66">
        <v>3.6200000000000003E-2</v>
      </c>
      <c r="Q12" s="66">
        <v>3.1E-2</v>
      </c>
      <c r="R12" s="67">
        <v>5.0000000000000001E-3</v>
      </c>
    </row>
    <row r="13" spans="1:18" ht="15.75" thickBot="1">
      <c r="A13" s="65" t="s">
        <v>54</v>
      </c>
      <c r="B13" s="68">
        <v>9.9500000000000005E-2</v>
      </c>
      <c r="C13" s="66">
        <v>4.5999999999999999E-3</v>
      </c>
      <c r="D13" s="66">
        <v>4.5999999999999999E-3</v>
      </c>
      <c r="E13" s="66">
        <v>1.38E-2</v>
      </c>
      <c r="F13" s="66">
        <v>3.3E-3</v>
      </c>
      <c r="G13" s="66">
        <v>3.9399999999999998E-2</v>
      </c>
      <c r="H13" s="67">
        <v>3.3799999999999997E-2</v>
      </c>
      <c r="J13" s="65" t="s">
        <v>54</v>
      </c>
      <c r="K13" s="68">
        <v>0.1045</v>
      </c>
      <c r="L13" s="66">
        <v>4.5999999999999999E-3</v>
      </c>
      <c r="M13" s="66">
        <v>4.5999999999999999E-3</v>
      </c>
      <c r="N13" s="66">
        <v>1.38E-2</v>
      </c>
      <c r="O13" s="66">
        <v>3.3E-3</v>
      </c>
      <c r="P13" s="66">
        <v>3.9399999999999998E-2</v>
      </c>
      <c r="Q13" s="66">
        <v>3.3799999999999997E-2</v>
      </c>
      <c r="R13" s="67">
        <v>5.0000000000000001E-3</v>
      </c>
    </row>
    <row r="14" spans="1:18" ht="15.75" thickBot="1">
      <c r="A14" s="65" t="s">
        <v>55</v>
      </c>
      <c r="B14" s="68">
        <v>0.1004</v>
      </c>
      <c r="C14" s="66">
        <v>4.5999999999999999E-3</v>
      </c>
      <c r="D14" s="66">
        <v>4.5999999999999999E-3</v>
      </c>
      <c r="E14" s="66">
        <v>1.3899999999999999E-2</v>
      </c>
      <c r="F14" s="66">
        <v>3.3E-3</v>
      </c>
      <c r="G14" s="66">
        <v>3.9899999999999998E-2</v>
      </c>
      <c r="H14" s="67">
        <v>3.4099999999999998E-2</v>
      </c>
      <c r="J14" s="65" t="s">
        <v>55</v>
      </c>
      <c r="K14" s="68">
        <v>0.10539999999999999</v>
      </c>
      <c r="L14" s="66">
        <v>4.5999999999999999E-3</v>
      </c>
      <c r="M14" s="66">
        <v>4.5999999999999999E-3</v>
      </c>
      <c r="N14" s="66">
        <v>1.3899999999999999E-2</v>
      </c>
      <c r="O14" s="66">
        <v>3.3E-3</v>
      </c>
      <c r="P14" s="66">
        <v>3.9899999999999998E-2</v>
      </c>
      <c r="Q14" s="66">
        <v>3.4099999999999998E-2</v>
      </c>
      <c r="R14" s="67">
        <v>5.0000000000000001E-3</v>
      </c>
    </row>
    <row r="15" spans="1:18" ht="15.75" thickBot="1">
      <c r="A15" s="65" t="s">
        <v>56</v>
      </c>
      <c r="B15" s="68">
        <v>0.1013</v>
      </c>
      <c r="C15" s="66">
        <v>4.7000000000000002E-3</v>
      </c>
      <c r="D15" s="66">
        <v>4.7000000000000002E-3</v>
      </c>
      <c r="E15" s="66">
        <v>1.4E-2</v>
      </c>
      <c r="F15" s="66">
        <v>3.3E-3</v>
      </c>
      <c r="G15" s="66">
        <v>4.0099999999999997E-2</v>
      </c>
      <c r="H15" s="67">
        <v>3.4500000000000003E-2</v>
      </c>
      <c r="J15" s="65" t="s">
        <v>56</v>
      </c>
      <c r="K15" s="68">
        <v>0.10630000000000001</v>
      </c>
      <c r="L15" s="66">
        <v>4.7000000000000002E-3</v>
      </c>
      <c r="M15" s="66">
        <v>4.7000000000000002E-3</v>
      </c>
      <c r="N15" s="66">
        <v>1.4E-2</v>
      </c>
      <c r="O15" s="66">
        <v>3.3E-3</v>
      </c>
      <c r="P15" s="66">
        <v>4.0099999999999997E-2</v>
      </c>
      <c r="Q15" s="66">
        <v>3.4500000000000003E-2</v>
      </c>
      <c r="R15" s="67">
        <v>5.0000000000000001E-3</v>
      </c>
    </row>
    <row r="16" spans="1:18" ht="15.75" thickBot="1">
      <c r="A16" s="65" t="s">
        <v>57</v>
      </c>
      <c r="B16" s="68">
        <v>0.1023</v>
      </c>
      <c r="C16" s="66">
        <v>4.7000000000000002E-3</v>
      </c>
      <c r="D16" s="66">
        <v>4.7000000000000002E-3</v>
      </c>
      <c r="E16" s="66">
        <v>1.4200000000000001E-2</v>
      </c>
      <c r="F16" s="66">
        <v>3.3999999999999998E-3</v>
      </c>
      <c r="G16" s="66">
        <v>4.0500000000000001E-2</v>
      </c>
      <c r="H16" s="67">
        <v>3.4799999999999998E-2</v>
      </c>
      <c r="J16" s="65" t="s">
        <v>57</v>
      </c>
      <c r="K16" s="68">
        <v>0.10730000000000001</v>
      </c>
      <c r="L16" s="66">
        <v>4.7000000000000002E-3</v>
      </c>
      <c r="M16" s="66">
        <v>4.7000000000000002E-3</v>
      </c>
      <c r="N16" s="66">
        <v>1.4200000000000001E-2</v>
      </c>
      <c r="O16" s="66">
        <v>3.3999999999999998E-3</v>
      </c>
      <c r="P16" s="66">
        <v>4.0500000000000001E-2</v>
      </c>
      <c r="Q16" s="66">
        <v>3.4799999999999998E-2</v>
      </c>
      <c r="R16" s="67">
        <v>5.0000000000000001E-3</v>
      </c>
    </row>
    <row r="17" spans="1:18" ht="15.75" thickBot="1">
      <c r="A17" s="65" t="s">
        <v>58</v>
      </c>
      <c r="B17" s="68">
        <v>0.1032</v>
      </c>
      <c r="C17" s="66">
        <v>4.7999999999999996E-3</v>
      </c>
      <c r="D17" s="66">
        <v>4.7999999999999996E-3</v>
      </c>
      <c r="E17" s="66">
        <v>1.43E-2</v>
      </c>
      <c r="F17" s="66">
        <v>3.3999999999999998E-3</v>
      </c>
      <c r="G17" s="66">
        <v>4.0800000000000003E-2</v>
      </c>
      <c r="H17" s="67">
        <v>3.5099999999999999E-2</v>
      </c>
      <c r="J17" s="65" t="s">
        <v>58</v>
      </c>
      <c r="K17" s="68">
        <v>0.1082</v>
      </c>
      <c r="L17" s="66">
        <v>4.7999999999999996E-3</v>
      </c>
      <c r="M17" s="66">
        <v>4.7999999999999996E-3</v>
      </c>
      <c r="N17" s="66">
        <v>1.43E-2</v>
      </c>
      <c r="O17" s="66">
        <v>3.3999999999999998E-3</v>
      </c>
      <c r="P17" s="66">
        <v>4.0800000000000003E-2</v>
      </c>
      <c r="Q17" s="66">
        <v>3.5099999999999999E-2</v>
      </c>
      <c r="R17" s="67">
        <v>5.0000000000000001E-3</v>
      </c>
    </row>
    <row r="18" spans="1:18" ht="15.75" thickBot="1">
      <c r="A18" s="65" t="s">
        <v>59</v>
      </c>
      <c r="B18" s="68">
        <v>0.1123</v>
      </c>
      <c r="C18" s="66">
        <v>5.1999999999999998E-3</v>
      </c>
      <c r="D18" s="66">
        <v>5.1999999999999998E-3</v>
      </c>
      <c r="E18" s="66">
        <v>1.5599999999999999E-2</v>
      </c>
      <c r="F18" s="66">
        <v>3.7000000000000002E-3</v>
      </c>
      <c r="G18" s="66">
        <v>4.4400000000000002E-2</v>
      </c>
      <c r="H18" s="67">
        <v>3.8199999999999998E-2</v>
      </c>
      <c r="J18" s="65" t="s">
        <v>59</v>
      </c>
      <c r="K18" s="68">
        <v>0.1173</v>
      </c>
      <c r="L18" s="66">
        <v>5.1999999999999998E-3</v>
      </c>
      <c r="M18" s="66">
        <v>5.1999999999999998E-3</v>
      </c>
      <c r="N18" s="66">
        <v>1.5599999999999999E-2</v>
      </c>
      <c r="O18" s="66">
        <v>3.7000000000000002E-3</v>
      </c>
      <c r="P18" s="66">
        <v>4.4400000000000002E-2</v>
      </c>
      <c r="Q18" s="66">
        <v>3.8199999999999998E-2</v>
      </c>
      <c r="R18" s="67">
        <v>5.0000000000000001E-3</v>
      </c>
    </row>
    <row r="19" spans="1:18" ht="15.75" thickBot="1">
      <c r="A19" s="65" t="s">
        <v>60</v>
      </c>
      <c r="B19" s="68">
        <v>0.1132</v>
      </c>
      <c r="C19" s="66">
        <v>5.1999999999999998E-3</v>
      </c>
      <c r="D19" s="66">
        <v>5.1999999999999998E-3</v>
      </c>
      <c r="E19" s="66">
        <v>1.5699999999999999E-2</v>
      </c>
      <c r="F19" s="66">
        <v>3.7000000000000002E-3</v>
      </c>
      <c r="G19" s="66">
        <v>4.4900000000000002E-2</v>
      </c>
      <c r="H19" s="67">
        <v>3.85E-2</v>
      </c>
      <c r="J19" s="65" t="s">
        <v>60</v>
      </c>
      <c r="K19" s="68">
        <v>0.1182</v>
      </c>
      <c r="L19" s="66">
        <v>5.1999999999999998E-3</v>
      </c>
      <c r="M19" s="66">
        <v>5.1999999999999998E-3</v>
      </c>
      <c r="N19" s="66">
        <v>1.5699999999999999E-2</v>
      </c>
      <c r="O19" s="66">
        <v>3.7000000000000002E-3</v>
      </c>
      <c r="P19" s="66">
        <v>4.4900000000000002E-2</v>
      </c>
      <c r="Q19" s="66">
        <v>3.85E-2</v>
      </c>
      <c r="R19" s="67">
        <v>5.0000000000000001E-3</v>
      </c>
    </row>
    <row r="20" spans="1:18" ht="15.75" thickBot="1">
      <c r="A20" s="65" t="s">
        <v>61</v>
      </c>
      <c r="B20" s="68">
        <v>0.1142</v>
      </c>
      <c r="C20" s="66">
        <v>5.3E-3</v>
      </c>
      <c r="D20" s="66">
        <v>5.3E-3</v>
      </c>
      <c r="E20" s="66">
        <v>1.5800000000000002E-2</v>
      </c>
      <c r="F20" s="66">
        <v>3.8E-3</v>
      </c>
      <c r="G20" s="66">
        <v>4.5199999999999997E-2</v>
      </c>
      <c r="H20" s="67">
        <v>3.8800000000000001E-2</v>
      </c>
      <c r="J20" s="65" t="s">
        <v>61</v>
      </c>
      <c r="K20" s="68">
        <v>0.1192</v>
      </c>
      <c r="L20" s="66">
        <v>5.3E-3</v>
      </c>
      <c r="M20" s="66">
        <v>5.3E-3</v>
      </c>
      <c r="N20" s="66">
        <v>1.5800000000000002E-2</v>
      </c>
      <c r="O20" s="66">
        <v>3.8E-3</v>
      </c>
      <c r="P20" s="66">
        <v>4.5199999999999997E-2</v>
      </c>
      <c r="Q20" s="66">
        <v>3.8800000000000001E-2</v>
      </c>
      <c r="R20" s="67">
        <v>5.0000000000000001E-3</v>
      </c>
    </row>
    <row r="21" spans="1:18" ht="15.75" thickBot="1">
      <c r="A21" s="65" t="s">
        <v>62</v>
      </c>
      <c r="B21" s="68">
        <v>0.11509999999999999</v>
      </c>
      <c r="C21" s="66">
        <v>5.3E-3</v>
      </c>
      <c r="D21" s="66">
        <v>5.3E-3</v>
      </c>
      <c r="E21" s="66">
        <v>1.6E-2</v>
      </c>
      <c r="F21" s="66">
        <v>3.8E-3</v>
      </c>
      <c r="G21" s="66">
        <v>4.5600000000000002E-2</v>
      </c>
      <c r="H21" s="67">
        <v>3.9100000000000003E-2</v>
      </c>
      <c r="J21" s="65" t="s">
        <v>62</v>
      </c>
      <c r="K21" s="68">
        <v>0.1201</v>
      </c>
      <c r="L21" s="66">
        <v>5.3E-3</v>
      </c>
      <c r="M21" s="66">
        <v>5.3E-3</v>
      </c>
      <c r="N21" s="66">
        <v>1.6E-2</v>
      </c>
      <c r="O21" s="66">
        <v>3.8E-3</v>
      </c>
      <c r="P21" s="66">
        <v>4.5600000000000002E-2</v>
      </c>
      <c r="Q21" s="66">
        <v>3.9100000000000003E-2</v>
      </c>
      <c r="R21" s="67">
        <v>5.0000000000000001E-3</v>
      </c>
    </row>
    <row r="22" spans="1:18" ht="15.75" thickBot="1">
      <c r="A22" s="65" t="s">
        <v>63</v>
      </c>
      <c r="B22" s="68">
        <v>0.11609999999999999</v>
      </c>
      <c r="C22" s="66">
        <v>5.4000000000000003E-3</v>
      </c>
      <c r="D22" s="66">
        <v>5.4000000000000003E-3</v>
      </c>
      <c r="E22" s="66">
        <v>1.6E-2</v>
      </c>
      <c r="F22" s="66">
        <v>3.8E-3</v>
      </c>
      <c r="G22" s="66">
        <v>4.5999999999999999E-2</v>
      </c>
      <c r="H22" s="67">
        <v>3.95E-2</v>
      </c>
      <c r="J22" s="65" t="s">
        <v>63</v>
      </c>
      <c r="K22" s="68">
        <v>0.1211</v>
      </c>
      <c r="L22" s="66">
        <v>5.4000000000000003E-3</v>
      </c>
      <c r="M22" s="66">
        <v>5.4000000000000003E-3</v>
      </c>
      <c r="N22" s="66">
        <v>1.6E-2</v>
      </c>
      <c r="O22" s="66">
        <v>3.8E-3</v>
      </c>
      <c r="P22" s="66">
        <v>4.5999999999999999E-2</v>
      </c>
      <c r="Q22" s="66">
        <v>3.95E-2</v>
      </c>
      <c r="R22" s="67">
        <v>5.0000000000000001E-3</v>
      </c>
    </row>
  </sheetData>
  <mergeCells count="2">
    <mergeCell ref="A1:H1"/>
    <mergeCell ref="J1:Q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Aliquota Simples Nac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mariana.freitas</dc:creator>
  <cp:lastModifiedBy>HP</cp:lastModifiedBy>
  <cp:lastPrinted>2011-10-28T17:57:36Z</cp:lastPrinted>
  <dcterms:created xsi:type="dcterms:W3CDTF">2011-10-28T15:54:22Z</dcterms:created>
  <dcterms:modified xsi:type="dcterms:W3CDTF">2017-09-20T00:56:02Z</dcterms:modified>
</cp:coreProperties>
</file>