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14"/>
  <workbookPr date1904="1"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Excel Pro Financeiro/Order Bump/Kit Planilhas Financeiras/"/>
    </mc:Choice>
  </mc:AlternateContent>
  <xr:revisionPtr revIDLastSave="65" documentId="8_{8C7F31F6-25B5-4EA6-86A0-AA66AA51F7FA}" xr6:coauthVersionLast="47" xr6:coauthVersionMax="47" xr10:uidLastSave="{090680C9-E76D-4F46-86D6-EB45CB6C4684}"/>
  <bookViews>
    <workbookView xWindow="-120" yWindow="-120" windowWidth="20730" windowHeight="11160" tabRatio="781" xr2:uid="{E10EF949-4D48-4FEC-AC39-072B4E9CD0CD}"/>
  </bookViews>
  <sheets>
    <sheet name="INÍCIO" sheetId="29" r:id="rId1"/>
    <sheet name="01-Projeção" sheetId="30" r:id="rId2"/>
    <sheet name="02-Precificação" sheetId="32" r:id="rId3"/>
  </sheets>
  <externalReferences>
    <externalReference r:id="rId4"/>
    <externalReference r:id="rId5"/>
  </externalReferences>
  <definedNames>
    <definedName name="_xlnm._FilterDatabase" localSheetId="1" hidden="1">'01-Projeção'!$B$6:$C$8</definedName>
    <definedName name="Cargo">OFFSET([1]Configurações!$I$7:$I$506,0,0,COUNTA([1]Configurações!$I$7:$I$506),1)</definedName>
    <definedName name="CentroCusto">OFFSET([1]Configurações!$G$7:$G$506,0,0,COUNTA([1]Configurações!$G$7:$G$506),1)</definedName>
    <definedName name="CustoDiario">OFFSET([1]Configurações!$W$7:$W$11,0,0,COUNTA([1]Configurações!$W$7:$W$11),1)</definedName>
    <definedName name="Departamento">OFFSET([1]Configurações!$D$7:$D$506,0,0,COUNTA([1]Configurações!$D$7:$D$506),1)</definedName>
    <definedName name="Empresa">OFFSET([1]Configurações!$C$7:$C$506,0,0,COUNTA([1]Configurações!$C$7:$C$506),1)</definedName>
    <definedName name="Grupo">OFFSET([1]Configurações!$B$7:$C$506,0,MATCH([1]Dashboard!$D$8,[1]Configurações!$B$5:$I$5,0)-1,INDEX([1]Configurações!$B$6:$I$6,1,MATCH([1]Dashboard!$D$8,[1]Configurações!$B$5:$I$5,0)),1)</definedName>
    <definedName name="Insumos" localSheetId="1">'01-Projeção'!$B$8:$B$8</definedName>
    <definedName name="Insumos">#REF!</definedName>
    <definedName name="Localidade">OFFSET([1]Configurações!$E$7:$E$506,0,0,COUNTA([1]Configurações!$E$7:$E$506),1)</definedName>
    <definedName name="Salário_Base">'[2]Recursos Humanos'!#REF!</definedName>
    <definedName name="Sindicato">OFFSET([1]Configurações!$H$7:$H$506,0,0,COUNTA([1]Configurações!$H$7:$H$506),1)</definedName>
    <definedName name="UF">OFFSET([1]Configurações!$F$7:$F$506,0,0,COUNTA([1]Configurações!$F$7:$F$506),1)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8" i="32" l="1"/>
  <c r="C10" i="32" l="1"/>
  <c r="C11" i="32" s="1"/>
  <c r="C44" i="32" l="1"/>
  <c r="C35" i="32"/>
  <c r="C40" i="32" s="1"/>
  <c r="C45" i="32" s="1"/>
  <c r="C20" i="32"/>
  <c r="C19" i="32"/>
  <c r="C15" i="32"/>
  <c r="C18" i="32"/>
  <c r="C17" i="32"/>
  <c r="C16" i="32"/>
  <c r="C14" i="32"/>
  <c r="C21" i="32" l="1"/>
  <c r="C24" i="32" s="1"/>
  <c r="D24" i="32" s="1"/>
  <c r="C30" i="32" s="1"/>
  <c r="D11" i="32"/>
  <c r="C46" i="32"/>
  <c r="D21" i="32"/>
  <c r="C49" i="32" l="1"/>
  <c r="C50" i="32" s="1"/>
  <c r="D50" i="32" s="1"/>
  <c r="C37" i="32"/>
  <c r="C36" i="32"/>
  <c r="C11" i="30" l="1"/>
  <c r="G10" i="30"/>
  <c r="H8" i="30"/>
  <c r="H9" i="30" s="1"/>
  <c r="G9" i="30"/>
  <c r="G11" i="30" l="1"/>
  <c r="I8" i="30"/>
  <c r="H10" i="30"/>
  <c r="H11" i="30" s="1"/>
  <c r="J8" i="30" l="1"/>
  <c r="I10" i="30"/>
  <c r="I9" i="30"/>
  <c r="I11" i="30" l="1"/>
  <c r="J10" i="30"/>
  <c r="K8" i="30"/>
  <c r="J9" i="30"/>
  <c r="J11" i="30" l="1"/>
  <c r="K10" i="30"/>
  <c r="K9" i="30"/>
  <c r="K11" i="30" s="1"/>
  <c r="L8" i="30"/>
  <c r="L10" i="30" l="1"/>
  <c r="M8" i="30"/>
  <c r="L9" i="30"/>
  <c r="L11" i="30" l="1"/>
  <c r="M10" i="30"/>
  <c r="M9" i="30"/>
  <c r="N8" i="30"/>
  <c r="M11" i="30" l="1"/>
  <c r="N10" i="30"/>
  <c r="N9" i="30"/>
  <c r="O8" i="30"/>
  <c r="P8" i="30" s="1"/>
  <c r="N11" i="30" l="1"/>
  <c r="Q8" i="30"/>
  <c r="P10" i="30"/>
  <c r="P9" i="30"/>
  <c r="O9" i="30"/>
  <c r="O10" i="30"/>
  <c r="P11" i="30" l="1"/>
  <c r="O11" i="30"/>
  <c r="R8" i="30"/>
  <c r="Q9" i="30"/>
  <c r="Q10" i="30"/>
  <c r="S8" i="30" l="1"/>
  <c r="R10" i="30"/>
  <c r="R9" i="30"/>
  <c r="R11" i="30" s="1"/>
  <c r="Q11" i="30"/>
  <c r="T8" i="30" l="1"/>
  <c r="S9" i="30"/>
  <c r="S10" i="30"/>
  <c r="S11" i="30" l="1"/>
  <c r="U8" i="30"/>
  <c r="T9" i="30"/>
  <c r="T10" i="30"/>
  <c r="T11" i="30" l="1"/>
  <c r="V8" i="30"/>
  <c r="U10" i="30"/>
  <c r="U9" i="30"/>
  <c r="U11" i="30" s="1"/>
  <c r="W8" i="30" l="1"/>
  <c r="V9" i="30"/>
  <c r="V10" i="30"/>
  <c r="V11" i="30" l="1"/>
  <c r="X8" i="30"/>
  <c r="W9" i="30"/>
  <c r="W10" i="30"/>
  <c r="W11" i="30" l="1"/>
  <c r="Y8" i="30"/>
  <c r="X9" i="30"/>
  <c r="X10" i="30"/>
  <c r="X11" i="30" l="1"/>
  <c r="Z8" i="30"/>
  <c r="Y10" i="30"/>
  <c r="Y9" i="30"/>
  <c r="Y11" i="30" s="1"/>
  <c r="AA8" i="30" l="1"/>
  <c r="Z9" i="30"/>
  <c r="Z10" i="30"/>
  <c r="Z11" i="30" l="1"/>
  <c r="AA9" i="30"/>
  <c r="AA10" i="30"/>
  <c r="AA11" i="30" s="1"/>
  <c r="AB8" i="30"/>
  <c r="AB9" i="30" l="1"/>
  <c r="AC8" i="30"/>
  <c r="AB10" i="30"/>
  <c r="AC10" i="30" l="1"/>
  <c r="AD8" i="30"/>
  <c r="AC9" i="30"/>
  <c r="AC11" i="30" s="1"/>
  <c r="AB11" i="30"/>
  <c r="AE8" i="30" l="1"/>
  <c r="AD9" i="30"/>
  <c r="AD10" i="30"/>
  <c r="AD11" i="30" l="1"/>
  <c r="AE10" i="30"/>
  <c r="AE9" i="30"/>
  <c r="AF8" i="30"/>
  <c r="AE11" i="30" l="1"/>
  <c r="AF10" i="30"/>
  <c r="AG8" i="30"/>
  <c r="AF9" i="30"/>
  <c r="AF11" i="30" s="1"/>
  <c r="AG10" i="30" l="1"/>
  <c r="AG9" i="30"/>
  <c r="AH8" i="30"/>
  <c r="AG11" i="30" l="1"/>
  <c r="AH9" i="30"/>
  <c r="AI8" i="30"/>
  <c r="AH10" i="30"/>
  <c r="AI9" i="30" l="1"/>
  <c r="AI10" i="30"/>
  <c r="AJ8" i="30"/>
  <c r="AH11" i="30"/>
  <c r="AJ9" i="30" l="1"/>
  <c r="AJ10" i="30"/>
  <c r="AK8" i="30"/>
  <c r="AI11" i="30"/>
  <c r="AL8" i="30" l="1"/>
  <c r="AK9" i="30"/>
  <c r="AK10" i="30"/>
  <c r="AJ11" i="30"/>
  <c r="AK11" i="30" l="1"/>
  <c r="AL10" i="30"/>
  <c r="AM8" i="30"/>
  <c r="AL9" i="30"/>
  <c r="AL11" i="30" s="1"/>
  <c r="AM9" i="30" l="1"/>
  <c r="AM10" i="30"/>
  <c r="AM11" i="30" l="1"/>
</calcChain>
</file>

<file path=xl/sharedStrings.xml><?xml version="1.0" encoding="utf-8"?>
<sst xmlns="http://schemas.openxmlformats.org/spreadsheetml/2006/main" count="51" uniqueCount="40">
  <si>
    <t>Total</t>
  </si>
  <si>
    <t>Itens</t>
  </si>
  <si>
    <t>Ticket Médio</t>
  </si>
  <si>
    <t>Prestação Serviço Mecânico</t>
  </si>
  <si>
    <t>Ano 1</t>
  </si>
  <si>
    <t>Venda de Peças</t>
  </si>
  <si>
    <t>Quantidade Serviços</t>
  </si>
  <si>
    <t>Valor</t>
  </si>
  <si>
    <t>Ano 2</t>
  </si>
  <si>
    <t>Ano 3</t>
  </si>
  <si>
    <t>Fase de Implantação</t>
  </si>
  <si>
    <t>% Serviços</t>
  </si>
  <si>
    <t>% Peças</t>
  </si>
  <si>
    <t>Margem Parcial</t>
  </si>
  <si>
    <t>Impostos</t>
  </si>
  <si>
    <t>Taxa Cartão</t>
  </si>
  <si>
    <t>Taxa Débito</t>
  </si>
  <si>
    <t>Taxa Crédito</t>
  </si>
  <si>
    <t>Dinheiro</t>
  </si>
  <si>
    <t>Fundo Mkt</t>
  </si>
  <si>
    <t>Fundo Contigência</t>
  </si>
  <si>
    <t>Margem Contribuição</t>
  </si>
  <si>
    <t>Custos Fixos</t>
  </si>
  <si>
    <t>Ponto Equilíbrio</t>
  </si>
  <si>
    <t>Horas/Mês/Pessoa</t>
  </si>
  <si>
    <t>Qt. Mecânicos + Auxiliares</t>
  </si>
  <si>
    <t>Horas/Mês Total</t>
  </si>
  <si>
    <t>Valor/Hora</t>
  </si>
  <si>
    <t>Qt. Serviços</t>
  </si>
  <si>
    <t>Simulação de Faturamento</t>
  </si>
  <si>
    <t>Tempo Médio/Serviço</t>
  </si>
  <si>
    <t>Faturamento</t>
  </si>
  <si>
    <t>Custos Variáveis</t>
  </si>
  <si>
    <t>Lucratividade</t>
  </si>
  <si>
    <t>Custo Peças</t>
  </si>
  <si>
    <t>Margem</t>
  </si>
  <si>
    <t>Cálculo Valor/Hora</t>
  </si>
  <si>
    <t>Ver Planilha</t>
  </si>
  <si>
    <r>
      <rPr>
        <b/>
        <sz val="14"/>
        <color theme="1"/>
        <rFont val="Segoe UI"/>
        <family val="2"/>
      </rPr>
      <t>PRECIFICAÇÃO PRESTAÇÃO DE SERVIÇOS</t>
    </r>
    <r>
      <rPr>
        <b/>
        <sz val="18"/>
        <color theme="1"/>
        <rFont val="Segoe UI"/>
        <family val="2"/>
      </rPr>
      <t xml:space="preserve">
</t>
    </r>
    <r>
      <rPr>
        <b/>
        <sz val="12"/>
        <color theme="7"/>
        <rFont val="Segoe UI"/>
        <family val="2"/>
      </rPr>
      <t>PROJEÇÃO DE FATURAMENTO</t>
    </r>
  </si>
  <si>
    <r>
      <rPr>
        <b/>
        <sz val="14"/>
        <color theme="1"/>
        <rFont val="Segoe UI"/>
        <family val="2"/>
      </rPr>
      <t>PRECIFICAÇÃO PRESTAÇÃO DE SERVIÇOS</t>
    </r>
    <r>
      <rPr>
        <b/>
        <sz val="18"/>
        <color theme="1"/>
        <rFont val="Segoe UI"/>
        <family val="2"/>
      </rPr>
      <t xml:space="preserve">
</t>
    </r>
    <r>
      <rPr>
        <b/>
        <sz val="12"/>
        <color theme="7"/>
        <rFont val="Segoe UI"/>
        <family val="2"/>
      </rPr>
      <t>PRECIFICAÇÃO E CÁLCULO DE RESULTADO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</si>
</sst>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5" formatCode="#,##0.00_ ;[Red]\-#,##0.00\ "/>
    <numFmt numFmtId="166" formatCode="#,##0_ ;[Red]\-#,##0\ "/>
    <numFmt numFmtId="169" formatCode="[hh]:mm"/>
    <numFmt numFmtId="170" formatCode="0.0%"/>
    <numFmt numFmtId="171" formatCode="_(&quot;R$&quot;* #,##0.00_);_(&quot;R$&quot;* \(#,##0.00\);_(&quot;R$&quot;* &quot;-&quot;??_);_(@_)"/>
  </numFmts>
  <fonts count="16" x14ac:knownFonts="1">
    <font>
      <sz val="10"/>
      <color theme="1"/>
      <name val="Segoe UI"/>
      <family val="2"/>
    </font>
    <font>
      <sz val="10"/>
      <color theme="1"/>
      <name val="Segoe UI"/>
      <family val="2"/>
    </font>
    <font>
      <sz val="10"/>
      <name val="Segoe UI"/>
      <family val="2"/>
    </font>
    <font>
      <sz val="11"/>
      <color theme="1"/>
      <name val="Calibri"/>
      <family val="2"/>
      <scheme val="minor"/>
    </font>
    <font>
      <sz val="10"/>
      <color theme="0"/>
      <name val="Segoe UI"/>
      <family val="2"/>
    </font>
    <font>
      <b/>
      <sz val="22"/>
      <color theme="0"/>
      <name val="Segoe UI"/>
      <family val="2"/>
    </font>
    <font>
      <sz val="12"/>
      <name val="Segoe UI"/>
      <family val="2"/>
    </font>
    <font>
      <sz val="14"/>
      <color theme="1"/>
      <name val="Segoe UI"/>
      <family val="2"/>
    </font>
    <font>
      <b/>
      <sz val="14"/>
      <color theme="1"/>
      <name val="Segoe UI"/>
      <family val="2"/>
    </font>
    <font>
      <sz val="12"/>
      <color theme="1"/>
      <name val="Segoe UI"/>
      <family val="2"/>
    </font>
    <font>
      <i/>
      <sz val="14"/>
      <name val="Segoe UI"/>
      <family val="2"/>
    </font>
    <font>
      <b/>
      <sz val="22"/>
      <name val="Segoe UI"/>
      <family val="2"/>
    </font>
    <font>
      <sz val="10"/>
      <name val="Times New Roman"/>
      <family val="1"/>
    </font>
    <font>
      <b/>
      <sz val="22"/>
      <color theme="1"/>
      <name val="Segoe UI"/>
      <family val="2"/>
    </font>
    <font>
      <b/>
      <sz val="18"/>
      <color theme="1"/>
      <name val="Segoe UI"/>
      <family val="2"/>
    </font>
    <font>
      <b/>
      <sz val="12"/>
      <color theme="7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12" fillId="0" borderId="0"/>
    <xf numFmtId="9" fontId="12" fillId="0" borderId="0" applyFont="0" applyFill="0" applyBorder="0" applyAlignment="0" applyProtection="0"/>
    <xf numFmtId="171" fontId="12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10" xfId="0" applyFill="1" applyBorder="1" applyAlignment="1">
      <alignment horizontal="left" vertical="center" indent="1"/>
    </xf>
    <xf numFmtId="0" fontId="0" fillId="2" borderId="8" xfId="0" applyFill="1" applyBorder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5" fontId="0" fillId="0" borderId="10" xfId="0" applyNumberFormat="1" applyFill="1" applyBorder="1" applyAlignment="1">
      <alignment horizontal="center" vertical="center"/>
    </xf>
    <xf numFmtId="166" fontId="0" fillId="0" borderId="10" xfId="0" applyNumberForma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6" xfId="0" applyFont="1" applyFill="1" applyBorder="1" applyAlignment="1">
      <alignment vertical="center"/>
    </xf>
    <xf numFmtId="165" fontId="0" fillId="8" borderId="10" xfId="0" applyNumberFormat="1" applyFill="1" applyBorder="1" applyAlignment="1">
      <alignment horizontal="center" vertical="center"/>
    </xf>
    <xf numFmtId="166" fontId="0" fillId="2" borderId="10" xfId="0" applyNumberFormat="1" applyFill="1" applyBorder="1" applyAlignment="1">
      <alignment horizontal="center" vertical="center"/>
    </xf>
    <xf numFmtId="165" fontId="0" fillId="2" borderId="10" xfId="0" applyNumberFormat="1" applyFill="1" applyBorder="1" applyAlignment="1">
      <alignment horizontal="center" vertical="center"/>
    </xf>
    <xf numFmtId="166" fontId="0" fillId="7" borderId="10" xfId="0" applyNumberFormat="1" applyFill="1" applyBorder="1" applyAlignment="1">
      <alignment horizontal="center" vertical="center"/>
    </xf>
    <xf numFmtId="0" fontId="0" fillId="7" borderId="10" xfId="0" applyFill="1" applyBorder="1" applyAlignment="1">
      <alignment horizontal="left" vertical="center" indent="1"/>
    </xf>
    <xf numFmtId="165" fontId="0" fillId="7" borderId="10" xfId="0" applyNumberFormat="1" applyFill="1" applyBorder="1" applyAlignment="1">
      <alignment horizontal="center" vertical="center"/>
    </xf>
    <xf numFmtId="0" fontId="2" fillId="0" borderId="0" xfId="3" applyFont="1" applyAlignment="1">
      <alignment vertical="center"/>
    </xf>
    <xf numFmtId="0" fontId="4" fillId="4" borderId="14" xfId="3" applyFont="1" applyFill="1" applyBorder="1" applyAlignment="1">
      <alignment horizontal="left" vertical="center" indent="1"/>
    </xf>
    <xf numFmtId="170" fontId="2" fillId="0" borderId="0" xfId="3" applyNumberFormat="1" applyFont="1" applyAlignment="1">
      <alignment vertical="center"/>
    </xf>
    <xf numFmtId="0" fontId="2" fillId="0" borderId="0" xfId="3" applyFont="1" applyAlignment="1">
      <alignment horizontal="left" vertical="center" indent="1"/>
    </xf>
    <xf numFmtId="10" fontId="2" fillId="0" borderId="0" xfId="4" applyNumberFormat="1" applyFont="1" applyAlignment="1">
      <alignment vertical="center"/>
    </xf>
    <xf numFmtId="10" fontId="2" fillId="0" borderId="0" xfId="3" applyNumberFormat="1" applyFont="1" applyAlignment="1">
      <alignment vertical="center"/>
    </xf>
    <xf numFmtId="0" fontId="4" fillId="4" borderId="15" xfId="3" applyFont="1" applyFill="1" applyBorder="1" applyAlignment="1">
      <alignment horizontal="left" vertical="center" indent="1"/>
    </xf>
    <xf numFmtId="0" fontId="4" fillId="4" borderId="16" xfId="3" applyFont="1" applyFill="1" applyBorder="1" applyAlignment="1">
      <alignment horizontal="left" vertical="center" indent="1"/>
    </xf>
    <xf numFmtId="171" fontId="2" fillId="0" borderId="0" xfId="5" applyFont="1" applyAlignment="1">
      <alignment vertical="center"/>
    </xf>
    <xf numFmtId="10" fontId="2" fillId="0" borderId="10" xfId="3" applyNumberFormat="1" applyFont="1" applyBorder="1" applyAlignment="1">
      <alignment horizontal="center" vertical="center"/>
    </xf>
    <xf numFmtId="165" fontId="2" fillId="0" borderId="10" xfId="3" applyNumberFormat="1" applyFont="1" applyBorder="1" applyAlignment="1">
      <alignment horizontal="center" vertical="center"/>
    </xf>
    <xf numFmtId="0" fontId="2" fillId="7" borderId="10" xfId="3" applyFont="1" applyFill="1" applyBorder="1" applyAlignment="1">
      <alignment horizontal="left" vertical="center" indent="1"/>
    </xf>
    <xf numFmtId="165" fontId="2" fillId="8" borderId="10" xfId="3" applyNumberFormat="1" applyFont="1" applyFill="1" applyBorder="1" applyAlignment="1">
      <alignment horizontal="center" vertical="center"/>
    </xf>
    <xf numFmtId="10" fontId="2" fillId="8" borderId="10" xfId="3" applyNumberFormat="1" applyFont="1" applyFill="1" applyBorder="1" applyAlignment="1">
      <alignment horizontal="center" vertical="center"/>
    </xf>
    <xf numFmtId="165" fontId="2" fillId="6" borderId="10" xfId="3" applyNumberFormat="1" applyFont="1" applyFill="1" applyBorder="1" applyAlignment="1">
      <alignment horizontal="center" vertical="center"/>
    </xf>
    <xf numFmtId="10" fontId="2" fillId="6" borderId="10" xfId="4" applyNumberFormat="1" applyFont="1" applyFill="1" applyBorder="1" applyAlignment="1">
      <alignment horizontal="center" vertical="center"/>
    </xf>
    <xf numFmtId="10" fontId="2" fillId="5" borderId="10" xfId="3" applyNumberFormat="1" applyFont="1" applyFill="1" applyBorder="1" applyAlignment="1">
      <alignment horizontal="center" vertical="center"/>
    </xf>
    <xf numFmtId="10" fontId="2" fillId="6" borderId="10" xfId="3" applyNumberFormat="1" applyFont="1" applyFill="1" applyBorder="1" applyAlignment="1">
      <alignment horizontal="center" vertical="center"/>
    </xf>
    <xf numFmtId="0" fontId="2" fillId="2" borderId="10" xfId="3" applyFont="1" applyFill="1" applyBorder="1" applyAlignment="1">
      <alignment horizontal="left" vertical="center" indent="1"/>
    </xf>
    <xf numFmtId="165" fontId="2" fillId="0" borderId="10" xfId="3" applyNumberFormat="1" applyFont="1" applyFill="1" applyBorder="1" applyAlignment="1">
      <alignment horizontal="center" vertical="center"/>
    </xf>
    <xf numFmtId="166" fontId="2" fillId="0" borderId="10" xfId="3" applyNumberFormat="1" applyFont="1" applyBorder="1" applyAlignment="1">
      <alignment horizontal="center" vertical="center"/>
    </xf>
    <xf numFmtId="166" fontId="2" fillId="8" borderId="10" xfId="3" applyNumberFormat="1" applyFont="1" applyFill="1" applyBorder="1" applyAlignment="1">
      <alignment horizontal="center" vertical="center"/>
    </xf>
    <xf numFmtId="169" fontId="2" fillId="8" borderId="10" xfId="3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165" fontId="0" fillId="7" borderId="11" xfId="0" applyNumberFormat="1" applyFill="1" applyBorder="1" applyAlignment="1">
      <alignment horizontal="center" vertical="center"/>
    </xf>
    <xf numFmtId="165" fontId="0" fillId="7" borderId="12" xfId="0" applyNumberFormat="1" applyFill="1" applyBorder="1" applyAlignment="1">
      <alignment horizontal="center" vertical="center"/>
    </xf>
    <xf numFmtId="165" fontId="0" fillId="7" borderId="13" xfId="0" applyNumberFormat="1" applyFill="1" applyBorder="1" applyAlignment="1">
      <alignment horizontal="center" vertical="center"/>
    </xf>
    <xf numFmtId="0" fontId="4" fillId="4" borderId="10" xfId="3" applyFont="1" applyFill="1" applyBorder="1" applyAlignment="1">
      <alignment horizontal="center" vertical="center"/>
    </xf>
    <xf numFmtId="165" fontId="2" fillId="0" borderId="11" xfId="3" applyNumberFormat="1" applyFont="1" applyFill="1" applyBorder="1" applyAlignment="1">
      <alignment horizontal="center" vertical="center"/>
    </xf>
    <xf numFmtId="165" fontId="2" fillId="0" borderId="13" xfId="3" applyNumberFormat="1" applyFont="1" applyFill="1" applyBorder="1" applyAlignment="1">
      <alignment horizontal="center" vertical="center"/>
    </xf>
    <xf numFmtId="165" fontId="2" fillId="6" borderId="10" xfId="3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</cellXfs>
  <cellStyles count="6">
    <cellStyle name="Moeda 2" xfId="5" xr:uid="{55821316-0A30-432C-8915-5B181305E250}"/>
    <cellStyle name="Normal" xfId="0" builtinId="0"/>
    <cellStyle name="Normal 2" xfId="1" xr:uid="{499F0E9E-AF72-49AE-8D1E-9B1F545BDBDE}"/>
    <cellStyle name="Normal 3" xfId="2" xr:uid="{453161CD-92BC-4BF2-83FF-B9962EFBA343}"/>
    <cellStyle name="Normal 4" xfId="3" xr:uid="{A210E85E-91EB-4FD3-92A2-EDF71820E48A}"/>
    <cellStyle name="Porcentagem 2" xfId="4" xr:uid="{7EF16AF1-5B6E-424A-A246-0E5F6BF83825}"/>
  </cellStyles>
  <dxfs count="3">
    <dxf>
      <fill>
        <patternFill>
          <bgColor theme="0" tint="-4.9989318521683403E-2"/>
        </patternFill>
      </fill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horizontal style="thin">
          <color theme="0" tint="-0.24994659260841701"/>
        </horizontal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/>
      </border>
    </dxf>
  </dxfs>
  <tableStyles count="1" defaultTableStyle="TableStyleMedium2" defaultPivotStyle="PivotStyleLight16">
    <tableStyle name="TableStyleLight1 2" pivot="0" count="3" xr9:uid="{9AA30422-08A4-4C6C-A280-1A55A3A94533}">
      <tableStyleElement type="wholeTable" dxfId="2"/>
      <tableStyleElement type="totalRow" dxfId="1"/>
      <tableStyleElement type="secondRowStripe" dxfId="0"/>
    </tableStyle>
  </tableStyles>
  <colors>
    <mruColors>
      <color rgb="FF000E2A"/>
      <color rgb="FF82D68E"/>
      <color rgb="FF37FF5D"/>
      <color rgb="FF349E43"/>
      <color rgb="FFF5896C"/>
      <color rgb="FFF589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hyperlink" Target="#'01-Proje&#231;&#227;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152400</xdr:rowOff>
    </xdr:from>
    <xdr:to>
      <xdr:col>0</xdr:col>
      <xdr:colOff>9524</xdr:colOff>
      <xdr:row>13</xdr:row>
      <xdr:rowOff>14288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86C316AD-EB95-4EB0-8F7F-946D4B357442}"/>
            </a:ext>
          </a:extLst>
        </xdr:cNvPr>
        <xdr:cNvSpPr/>
      </xdr:nvSpPr>
      <xdr:spPr>
        <a:xfrm>
          <a:off x="0" y="1390650"/>
          <a:ext cx="9524" cy="1595438"/>
        </a:xfrm>
        <a:prstGeom prst="rect">
          <a:avLst/>
        </a:prstGeom>
        <a:ln>
          <a:noFill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9524</xdr:colOff>
      <xdr:row>41</xdr:row>
      <xdr:rowOff>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EEC3D880-85B2-487D-9782-72055BED0950}"/>
            </a:ext>
          </a:extLst>
        </xdr:cNvPr>
        <xdr:cNvSpPr/>
      </xdr:nvSpPr>
      <xdr:spPr>
        <a:xfrm>
          <a:off x="0" y="6191250"/>
          <a:ext cx="9524" cy="3714750"/>
        </a:xfrm>
        <a:prstGeom prst="rect">
          <a:avLst/>
        </a:prstGeom>
        <a:ln>
          <a:noFill/>
        </a:ln>
      </xdr:spPr>
    </xdr:sp>
    <xdr:clientData/>
  </xdr:twoCellAnchor>
  <xdr:twoCellAnchor>
    <xdr:from>
      <xdr:col>17</xdr:col>
      <xdr:colOff>0</xdr:colOff>
      <xdr:row>1</xdr:row>
      <xdr:rowOff>9525</xdr:rowOff>
    </xdr:from>
    <xdr:to>
      <xdr:col>17</xdr:col>
      <xdr:colOff>704850</xdr:colOff>
      <xdr:row>1</xdr:row>
      <xdr:rowOff>238125</xdr:rowOff>
    </xdr:to>
    <xdr:sp macro="[0]!TelaCheiaON" textlink="">
      <xdr:nvSpPr>
        <xdr:cNvPr id="4" name="Retângulo 3">
          <a:extLst>
            <a:ext uri="{FF2B5EF4-FFF2-40B4-BE49-F238E27FC236}">
              <a16:creationId xmlns:a16="http://schemas.microsoft.com/office/drawing/2014/main" id="{698369E1-2A0F-44C2-B252-3F5DBA0CC85B}"/>
            </a:ext>
          </a:extLst>
        </xdr:cNvPr>
        <xdr:cNvSpPr/>
      </xdr:nvSpPr>
      <xdr:spPr>
        <a:xfrm>
          <a:off x="11677650" y="133350"/>
          <a:ext cx="704850" cy="228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17</xdr:col>
      <xdr:colOff>0</xdr:colOff>
      <xdr:row>2</xdr:row>
      <xdr:rowOff>19050</xdr:rowOff>
    </xdr:from>
    <xdr:to>
      <xdr:col>17</xdr:col>
      <xdr:colOff>704850</xdr:colOff>
      <xdr:row>3</xdr:row>
      <xdr:rowOff>0</xdr:rowOff>
    </xdr:to>
    <xdr:sp macro="[0]!TelaCheiaOFF" textlink="">
      <xdr:nvSpPr>
        <xdr:cNvPr id="5" name="Retângulo 4">
          <a:extLst>
            <a:ext uri="{FF2B5EF4-FFF2-40B4-BE49-F238E27FC236}">
              <a16:creationId xmlns:a16="http://schemas.microsoft.com/office/drawing/2014/main" id="{5D5F41D4-0BE7-43D7-AA90-E38CA94888CB}"/>
            </a:ext>
          </a:extLst>
        </xdr:cNvPr>
        <xdr:cNvSpPr/>
      </xdr:nvSpPr>
      <xdr:spPr>
        <a:xfrm>
          <a:off x="11677650" y="390525"/>
          <a:ext cx="704850" cy="228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9525</xdr:colOff>
      <xdr:row>33</xdr:row>
      <xdr:rowOff>152399</xdr:rowOff>
    </xdr:from>
    <xdr:to>
      <xdr:col>12</xdr:col>
      <xdr:colOff>8378</xdr:colOff>
      <xdr:row>38</xdr:row>
      <xdr:rowOff>123824</xdr:rowOff>
    </xdr:to>
    <xdr:sp macro="" textlink="">
      <xdr:nvSpPr>
        <xdr:cNvPr id="9" name="Retângulo: Cantos Arredondados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D964EF-342C-422F-80D3-EDEE57F97149}"/>
            </a:ext>
          </a:extLst>
        </xdr:cNvPr>
        <xdr:cNvSpPr/>
      </xdr:nvSpPr>
      <xdr:spPr>
        <a:xfrm>
          <a:off x="4543425" y="8077199"/>
          <a:ext cx="3570728" cy="1209675"/>
        </a:xfrm>
        <a:prstGeom prst="roundRect">
          <a:avLst>
            <a:gd name="adj" fmla="val 7858"/>
          </a:avLst>
        </a:prstGeom>
        <a:solidFill>
          <a:srgbClr val="FF7700"/>
        </a:solidFill>
        <a:ln w="12700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 i="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VER</a:t>
          </a:r>
          <a:endParaRPr lang="pt-BR" sz="2000" b="1" i="0">
            <a:solidFill>
              <a:schemeClr val="bg1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1</xdr:col>
      <xdr:colOff>361950</xdr:colOff>
      <xdr:row>10</xdr:row>
      <xdr:rowOff>228598</xdr:rowOff>
    </xdr:from>
    <xdr:to>
      <xdr:col>8</xdr:col>
      <xdr:colOff>628650</xdr:colOff>
      <xdr:row>25</xdr:row>
      <xdr:rowOff>23203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54600286-65F5-466C-AE75-A3F7BFE0A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2457448"/>
          <a:ext cx="5267325" cy="3509355"/>
        </a:xfrm>
        <a:prstGeom prst="rect">
          <a:avLst/>
        </a:prstGeom>
        <a:ln w="9525">
          <a:solidFill>
            <a:schemeClr val="bg1">
              <a:lumMod val="75000"/>
            </a:schemeClr>
          </a:solidFill>
        </a:ln>
      </xdr:spPr>
    </xdr:pic>
    <xdr:clientData/>
  </xdr:twoCellAnchor>
  <xdr:twoCellAnchor>
    <xdr:from>
      <xdr:col>9</xdr:col>
      <xdr:colOff>38100</xdr:colOff>
      <xdr:row>10</xdr:row>
      <xdr:rowOff>228599</xdr:rowOff>
    </xdr:from>
    <xdr:to>
      <xdr:col>17</xdr:col>
      <xdr:colOff>523875</xdr:colOff>
      <xdr:row>25</xdr:row>
      <xdr:rowOff>28574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A6145D08-B5D9-4351-84C8-6593C8F992BE}"/>
            </a:ext>
          </a:extLst>
        </xdr:cNvPr>
        <xdr:cNvSpPr txBox="1"/>
      </xdr:nvSpPr>
      <xdr:spPr>
        <a:xfrm>
          <a:off x="6000750" y="2457449"/>
          <a:ext cx="6200775" cy="3514725"/>
        </a:xfrm>
        <a:prstGeom prst="rect">
          <a:avLst/>
        </a:prstGeom>
        <a:solidFill>
          <a:schemeClr val="lt1"/>
        </a:solidFill>
        <a:ln w="12700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400" b="1" i="0">
              <a:solidFill>
                <a:srgbClr val="FF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LEIA IMPORTANTE:</a:t>
          </a:r>
          <a:endParaRPr lang="pt-BR" sz="1400" b="1" i="0" baseline="0">
            <a:solidFill>
              <a:srgbClr val="FF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l"/>
          <a:endParaRPr lang="pt-BR" sz="1200" b="0" i="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l"/>
          <a:r>
            <a:rPr lang="pt-BR" sz="1200" b="0" i="0" baseline="0">
              <a:latin typeface="Segoe UI" panose="020B0502040204020203" pitchFamily="34" charset="0"/>
              <a:cs typeface="Segoe UI" panose="020B0502040204020203" pitchFamily="34" charset="0"/>
            </a:rPr>
            <a:t>Esta planilha é resultado de uma Análise Financeira desenvolvida para um cliente.</a:t>
          </a:r>
        </a:p>
        <a:p>
          <a:pPr algn="l"/>
          <a:endParaRPr lang="pt-BR" sz="1200" b="0" i="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l"/>
          <a:r>
            <a:rPr lang="pt-BR" sz="1200" b="0" i="0" baseline="0">
              <a:latin typeface="Segoe UI" panose="020B0502040204020203" pitchFamily="34" charset="0"/>
              <a:cs typeface="Segoe UI" panose="020B0502040204020203" pitchFamily="34" charset="0"/>
            </a:rPr>
            <a:t>Utilizamos esta estutrura para encontrar todos os custos envolvidos na prestação do serviço, mesmo que você não trabalhe em nesse segmento analise a estrutura da planilha e faça adaptações para sua realidade.</a:t>
          </a:r>
        </a:p>
        <a:p>
          <a:pPr algn="l"/>
          <a:endParaRPr lang="pt-BR" sz="1200" b="0" i="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l"/>
          <a:r>
            <a:rPr lang="pt-BR" sz="1200" b="0" i="0" baseline="0">
              <a:latin typeface="Segoe UI" panose="020B0502040204020203" pitchFamily="34" charset="0"/>
              <a:cs typeface="Segoe UI" panose="020B0502040204020203" pitchFamily="34" charset="0"/>
            </a:rPr>
            <a:t>Pois, não há diferenças kilométricas entre precificações de produtos, mesmo de segmentos diferentes.</a:t>
          </a:r>
        </a:p>
        <a:p>
          <a:pPr algn="l"/>
          <a:endParaRPr lang="pt-BR" sz="1200" b="0" i="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l"/>
          <a:r>
            <a:rPr lang="pt-BR" sz="1200" b="0" i="0" baseline="0">
              <a:latin typeface="Segoe UI" panose="020B0502040204020203" pitchFamily="34" charset="0"/>
              <a:cs typeface="Segoe UI" panose="020B0502040204020203" pitchFamily="34" charset="0"/>
            </a:rPr>
            <a:t>Lembre-se também que você pode solicitar ajuda na Comunidade e no Grupo dos Alunos.</a:t>
          </a:r>
        </a:p>
        <a:p>
          <a:pPr algn="l"/>
          <a:endParaRPr lang="pt-BR" sz="1200" b="0" i="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l"/>
          <a:r>
            <a:rPr lang="pt-BR" sz="1200" b="0" i="0" baseline="0">
              <a:latin typeface="Segoe UI" panose="020B0502040204020203" pitchFamily="34" charset="0"/>
              <a:cs typeface="Segoe UI" panose="020B0502040204020203" pitchFamily="34" charset="0"/>
            </a:rPr>
            <a:t>Um abraço!</a:t>
          </a:r>
        </a:p>
      </xdr:txBody>
    </xdr:sp>
    <xdr:clientData/>
  </xdr:twoCellAnchor>
  <xdr:twoCellAnchor>
    <xdr:from>
      <xdr:col>8</xdr:col>
      <xdr:colOff>38100</xdr:colOff>
      <xdr:row>0</xdr:row>
      <xdr:rowOff>66675</xdr:rowOff>
    </xdr:from>
    <xdr:to>
      <xdr:col>10</xdr:col>
      <xdr:colOff>428626</xdr:colOff>
      <xdr:row>3</xdr:row>
      <xdr:rowOff>63876</xdr:rowOff>
    </xdr:to>
    <xdr:grpSp>
      <xdr:nvGrpSpPr>
        <xdr:cNvPr id="17" name="Agrupar 16">
          <a:extLst>
            <a:ext uri="{FF2B5EF4-FFF2-40B4-BE49-F238E27FC236}">
              <a16:creationId xmlns:a16="http://schemas.microsoft.com/office/drawing/2014/main" id="{C2A6FEE3-6499-4F51-B764-B947C8FFCCBD}"/>
            </a:ext>
          </a:extLst>
        </xdr:cNvPr>
        <xdr:cNvGrpSpPr/>
      </xdr:nvGrpSpPr>
      <xdr:grpSpPr>
        <a:xfrm>
          <a:off x="5286375" y="66675"/>
          <a:ext cx="1819276" cy="616326"/>
          <a:chOff x="4819649" y="619124"/>
          <a:chExt cx="2333625" cy="790575"/>
        </a:xfrm>
      </xdr:grpSpPr>
      <xdr:sp macro="" textlink="">
        <xdr:nvSpPr>
          <xdr:cNvPr id="18" name="Retângulo: Cantos Arredondados 17">
            <a:extLst>
              <a:ext uri="{FF2B5EF4-FFF2-40B4-BE49-F238E27FC236}">
                <a16:creationId xmlns:a16="http://schemas.microsoft.com/office/drawing/2014/main" id="{21939BCC-6092-4B56-BA80-9019ACE58C74}"/>
              </a:ext>
            </a:extLst>
          </xdr:cNvPr>
          <xdr:cNvSpPr/>
        </xdr:nvSpPr>
        <xdr:spPr>
          <a:xfrm>
            <a:off x="4819649" y="619124"/>
            <a:ext cx="2333625" cy="790575"/>
          </a:xfrm>
          <a:prstGeom prst="roundRect">
            <a:avLst>
              <a:gd name="adj" fmla="val 7858"/>
            </a:avLst>
          </a:prstGeom>
          <a:solidFill>
            <a:srgbClr val="000E2A"/>
          </a:solidFill>
          <a:ln w="1270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19" name="Imagem 18">
            <a:extLst>
              <a:ext uri="{FF2B5EF4-FFF2-40B4-BE49-F238E27FC236}">
                <a16:creationId xmlns:a16="http://schemas.microsoft.com/office/drawing/2014/main" id="{57013340-D26D-4300-A518-B8B33B2E6C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5296901" y="667997"/>
            <a:ext cx="1435640" cy="708199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28575</xdr:colOff>
      <xdr:row>5</xdr:row>
      <xdr:rowOff>209550</xdr:rowOff>
    </xdr:from>
    <xdr:to>
      <xdr:col>18</xdr:col>
      <xdr:colOff>28575</xdr:colOff>
      <xdr:row>9</xdr:row>
      <xdr:rowOff>219075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853443C5-0CAD-4B8A-B7FE-C43B7D0CB4A1}"/>
            </a:ext>
          </a:extLst>
        </xdr:cNvPr>
        <xdr:cNvSpPr txBox="1"/>
      </xdr:nvSpPr>
      <xdr:spPr>
        <a:xfrm>
          <a:off x="276225" y="1200150"/>
          <a:ext cx="12144375" cy="100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000" b="0" i="0" baseline="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PLANILHA DE PRECIFICAÇÃO:</a:t>
          </a:r>
        </a:p>
        <a:p>
          <a:r>
            <a:rPr lang="pt-BR" sz="1800" b="1" i="0" baseline="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PRESTAÇÃO DE SERVIÇOS (OFICINA MECÂNICA)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iago%20Terra\OneDrive\Trabalho\Drive\NextLevel.run\Produtos\Curso%20Excel%20Online\Conte&#250;do\Lives\Terra%20Ao%20Vivo\2019-10-01%20-11-%20Como%20Impressionar%20Seu%20Chefe\Download\Exemplo-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iago%20Terra\OneDrive\Trabalho\Drive\NextLevel.run\Projetos\2018-09-%20High%20Torque\Projetos\Franquias\Guarulhos\DRE%20High%20Torque%20-%20Guarulh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ício"/>
      <sheetName val="Dashboard"/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Ano"/>
      <sheetName val="Previsão"/>
      <sheetName val="Outros Custos"/>
      <sheetName val="Encargos"/>
      <sheetName val="Configurações"/>
    </sheetNames>
    <sheetDataSet>
      <sheetData sheetId="0" refreshError="1"/>
      <sheetData sheetId="1">
        <row r="8">
          <cell r="D8" t="str">
            <v>Departamento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B5" t="str">
            <v>Todos</v>
          </cell>
          <cell r="C5" t="str">
            <v>Empresa</v>
          </cell>
          <cell r="D5" t="str">
            <v>Serviço</v>
          </cell>
          <cell r="E5" t="str">
            <v>Localidade</v>
          </cell>
          <cell r="F5" t="str">
            <v>UF</v>
          </cell>
          <cell r="G5" t="str">
            <v>Operação</v>
          </cell>
          <cell r="H5" t="str">
            <v>Sindicatos</v>
          </cell>
          <cell r="I5" t="str">
            <v>Cargo</v>
          </cell>
        </row>
        <row r="6">
          <cell r="B6">
            <v>1</v>
          </cell>
          <cell r="C6">
            <v>4</v>
          </cell>
          <cell r="D6">
            <v>4</v>
          </cell>
          <cell r="E6">
            <v>4</v>
          </cell>
          <cell r="F6">
            <v>4</v>
          </cell>
          <cell r="G6">
            <v>4</v>
          </cell>
          <cell r="H6">
            <v>4</v>
          </cell>
          <cell r="I6">
            <v>4</v>
          </cell>
        </row>
        <row r="7">
          <cell r="B7" t="str">
            <v>Todos</v>
          </cell>
          <cell r="C7" t="str">
            <v>Empresa 1</v>
          </cell>
          <cell r="D7" t="str">
            <v>Distribuição Urbana</v>
          </cell>
          <cell r="E7" t="str">
            <v>Maceió</v>
          </cell>
          <cell r="F7" t="str">
            <v>AL</v>
          </cell>
          <cell r="G7" t="str">
            <v>Logistica</v>
          </cell>
          <cell r="H7" t="str">
            <v>SIND DOS TRAB EM TRANSP RODV DE CARGAS DA CID DE MACEIO</v>
          </cell>
          <cell r="I7" t="str">
            <v>Motorista Truck</v>
          </cell>
          <cell r="W7" t="str">
            <v>Diária</v>
          </cell>
        </row>
        <row r="8">
          <cell r="C8" t="str">
            <v>Empresa 2</v>
          </cell>
          <cell r="D8" t="str">
            <v>Distribuição Urbana</v>
          </cell>
          <cell r="E8" t="str">
            <v>Salvador</v>
          </cell>
          <cell r="F8" t="str">
            <v>BA</v>
          </cell>
          <cell r="G8" t="str">
            <v>Logistica</v>
          </cell>
          <cell r="H8" t="str">
            <v>SINDICATO DOS TRABALHADORES EM TRANSPORTES INTERMUNICIP</v>
          </cell>
          <cell r="I8" t="str">
            <v>Motorista Truck</v>
          </cell>
          <cell r="W8" t="str">
            <v>Ticket Rest.</v>
          </cell>
        </row>
        <row r="9">
          <cell r="C9" t="str">
            <v>Empresa 3</v>
          </cell>
          <cell r="D9" t="str">
            <v>Distribuição Urbana</v>
          </cell>
          <cell r="E9" t="str">
            <v>Anapólis</v>
          </cell>
          <cell r="F9" t="str">
            <v>GO</v>
          </cell>
          <cell r="G9" t="str">
            <v>Logistica</v>
          </cell>
          <cell r="H9" t="str">
            <v>SINDICATO DOS TRAB EM TRANSPORTES ROD DE ANAPOLISE MUNC</v>
          </cell>
          <cell r="I9" t="str">
            <v>Motorista Truck</v>
          </cell>
        </row>
        <row r="10">
          <cell r="C10" t="str">
            <v>Empresa 4</v>
          </cell>
          <cell r="D10" t="str">
            <v>Distribuição Urbana</v>
          </cell>
          <cell r="E10" t="str">
            <v>Cuiabá</v>
          </cell>
          <cell r="F10" t="str">
            <v>MT</v>
          </cell>
          <cell r="G10" t="str">
            <v>Logistica</v>
          </cell>
          <cell r="H10" t="str">
            <v>SINDICATO DOS MOTORISTAS PROFISSIONAIS E TRABALHADORES EM EMPRESAS DE TRANSPORTES TERRESTRE DE CUIABA E REGIAO</v>
          </cell>
          <cell r="I10" t="str">
            <v>Motorista Truck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DRE Padrão"/>
      <sheetName val="Investimento Inicial"/>
      <sheetName val="Recursos Humanos"/>
      <sheetName val="Despesas Fixas"/>
      <sheetName val="Receita"/>
      <sheetName val="Premissas"/>
      <sheetName val="Dashboard Franqueadora"/>
      <sheetName val="Histograma"/>
      <sheetName val="DRE Franqueadora"/>
      <sheetName val="DRE Simulação"/>
      <sheetName val="Simulação-Investimento Inicial"/>
      <sheetName val="Simulação-Recursos Humanos"/>
      <sheetName val="Simulação-Despesas Fixas"/>
      <sheetName val="Simulação-Receita"/>
      <sheetName val="Precificação"/>
      <sheetName val="Fiscal"/>
      <sheetName val="AliqSimple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3AA6A-752D-4062-84F3-0167E793726D}">
  <sheetPr>
    <tabColor rgb="FF82D68E"/>
  </sheetPr>
  <dimension ref="A1:S41"/>
  <sheetViews>
    <sheetView showGridLines="0" tabSelected="1" zoomScaleNormal="100" workbookViewId="0">
      <selection activeCell="A2" sqref="A2"/>
    </sheetView>
  </sheetViews>
  <sheetFormatPr defaultColWidth="9.140625" defaultRowHeight="20.100000000000001" customHeight="1" x14ac:dyDescent="0.25"/>
  <cols>
    <col min="1" max="1" width="3.7109375" customWidth="1"/>
    <col min="2" max="18" width="10.7109375" customWidth="1"/>
    <col min="19" max="19" width="3.7109375" customWidth="1"/>
  </cols>
  <sheetData>
    <row r="1" spans="1:19" s="2" customFormat="1" ht="9.9499999999999993" customHeight="1" x14ac:dyDescent="0.25">
      <c r="A1" s="16"/>
      <c r="B1" s="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"/>
      <c r="O1" s="1"/>
      <c r="P1" s="1"/>
      <c r="Q1" s="1"/>
      <c r="R1" s="1"/>
      <c r="S1" s="1"/>
    </row>
    <row r="2" spans="1:19" s="2" customFormat="1" ht="20.100000000000001" customHeight="1" x14ac:dyDescent="0.25">
      <c r="A2" s="16"/>
      <c r="B2" s="53"/>
      <c r="C2" s="53"/>
      <c r="D2" s="53"/>
      <c r="E2" s="53"/>
      <c r="F2" s="16"/>
      <c r="G2" s="16"/>
      <c r="H2" s="16"/>
      <c r="I2" s="16"/>
      <c r="J2" s="16"/>
      <c r="K2" s="16"/>
      <c r="L2" s="16"/>
      <c r="M2" s="16"/>
      <c r="N2" s="1"/>
      <c r="O2" s="1"/>
      <c r="P2" s="1"/>
      <c r="Q2" s="5"/>
      <c r="R2" s="5"/>
      <c r="S2" s="1"/>
    </row>
    <row r="3" spans="1:19" s="2" customFormat="1" ht="20.100000000000001" customHeight="1" x14ac:dyDescent="0.25">
      <c r="A3" s="16"/>
      <c r="B3" s="53"/>
      <c r="C3" s="53"/>
      <c r="D3" s="53"/>
      <c r="E3" s="53"/>
      <c r="F3" s="16"/>
      <c r="G3" s="16"/>
      <c r="H3" s="16"/>
      <c r="I3" s="16"/>
      <c r="J3" s="16"/>
      <c r="K3" s="16"/>
      <c r="L3" s="16"/>
      <c r="M3" s="16"/>
      <c r="N3" s="1"/>
      <c r="O3" s="1"/>
      <c r="P3" s="1"/>
      <c r="Q3" s="5"/>
      <c r="R3" s="5"/>
      <c r="S3" s="1"/>
    </row>
    <row r="4" spans="1:19" s="2" customFormat="1" ht="9.9499999999999993" customHeight="1" x14ac:dyDescent="0.25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  <c r="O4" s="19"/>
      <c r="P4" s="19"/>
      <c r="Q4" s="19"/>
      <c r="R4" s="19"/>
      <c r="S4" s="19"/>
    </row>
    <row r="5" spans="1:19" s="2" customFormat="1" ht="20.100000000000001" customHeight="1" x14ac:dyDescent="0.25"/>
    <row r="6" spans="1:19" s="2" customFormat="1" ht="20.100000000000001" customHeight="1" x14ac:dyDescent="0.25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9" s="2" customFormat="1" ht="20.100000000000001" customHeight="1" x14ac:dyDescent="0.25"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6"/>
    </row>
    <row r="8" spans="1:19" s="2" customFormat="1" ht="20.100000000000001" customHeight="1" x14ac:dyDescent="0.25">
      <c r="B8" s="57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9"/>
    </row>
    <row r="9" spans="1:19" s="2" customFormat="1" ht="20.100000000000001" customHeight="1" x14ac:dyDescent="0.25">
      <c r="B9" s="57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9"/>
    </row>
    <row r="10" spans="1:19" s="2" customFormat="1" ht="20.100000000000001" customHeight="1" x14ac:dyDescent="0.25"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9"/>
    </row>
    <row r="11" spans="1:19" s="2" customFormat="1" ht="20.100000000000001" customHeight="1" x14ac:dyDescent="0.25"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</row>
    <row r="12" spans="1:19" s="2" customFormat="1" ht="20.100000000000001" customHeight="1" x14ac:dyDescent="0.25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/>
    </row>
    <row r="13" spans="1:19" s="2" customFormat="1" ht="20.100000000000001" customHeight="1" x14ac:dyDescent="0.25"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  <c r="O13" s="8"/>
      <c r="P13" s="8"/>
      <c r="Q13" s="8"/>
      <c r="R13" s="9"/>
    </row>
    <row r="14" spans="1:19" s="2" customFormat="1" ht="20.100000000000001" customHeight="1" x14ac:dyDescent="0.25"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8"/>
      <c r="O14" s="8"/>
      <c r="P14" s="8"/>
      <c r="Q14" s="8"/>
      <c r="R14" s="9"/>
    </row>
    <row r="15" spans="1:19" s="2" customFormat="1" ht="20.100000000000001" customHeight="1" x14ac:dyDescent="0.25"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8"/>
      <c r="P15" s="8"/>
      <c r="Q15" s="8"/>
      <c r="R15" s="9"/>
    </row>
    <row r="16" spans="1:19" s="2" customFormat="1" ht="20.100000000000001" customHeight="1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8"/>
      <c r="O16" s="8"/>
      <c r="P16" s="8"/>
      <c r="Q16" s="8"/>
      <c r="R16" s="9"/>
    </row>
    <row r="17" spans="2:18" s="2" customFormat="1" ht="20.100000000000001" customHeight="1" x14ac:dyDescent="0.25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8"/>
      <c r="O17" s="8"/>
      <c r="P17" s="8"/>
      <c r="Q17" s="8"/>
      <c r="R17" s="9"/>
    </row>
    <row r="18" spans="2:18" s="2" customFormat="1" ht="20.100000000000001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8"/>
      <c r="O18" s="8"/>
      <c r="P18" s="8"/>
      <c r="Q18" s="8"/>
      <c r="R18" s="9"/>
    </row>
    <row r="19" spans="2:18" s="2" customFormat="1" ht="20.100000000000001" customHeight="1" x14ac:dyDescent="0.25"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  <c r="O19" s="8"/>
      <c r="P19" s="8"/>
      <c r="Q19" s="8"/>
      <c r="R19" s="9"/>
    </row>
    <row r="20" spans="2:18" s="2" customFormat="1" ht="20.100000000000001" customHeight="1" x14ac:dyDescent="0.25"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  <c r="O20" s="8"/>
      <c r="P20" s="8"/>
      <c r="Q20" s="8"/>
      <c r="R20" s="9"/>
    </row>
    <row r="21" spans="2:18" s="2" customFormat="1" ht="20.100000000000001" customHeight="1" x14ac:dyDescent="0.25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  <c r="O21" s="8"/>
      <c r="P21" s="8"/>
      <c r="Q21" s="8"/>
      <c r="R21" s="9"/>
    </row>
    <row r="22" spans="2:18" s="2" customFormat="1" ht="20.100000000000001" customHeight="1" x14ac:dyDescent="0.25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  <c r="O22" s="8"/>
      <c r="P22" s="8"/>
      <c r="Q22" s="8"/>
      <c r="R22" s="9"/>
    </row>
    <row r="23" spans="2:18" s="2" customFormat="1" ht="20.100000000000001" customHeight="1" x14ac:dyDescent="0.25"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  <c r="O23" s="8"/>
      <c r="P23" s="8"/>
      <c r="Q23" s="8"/>
      <c r="R23" s="9"/>
    </row>
    <row r="24" spans="2:18" s="2" customFormat="1" ht="20.100000000000001" customHeight="1" x14ac:dyDescent="0.25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8"/>
      <c r="O24" s="8"/>
      <c r="P24" s="8"/>
      <c r="Q24" s="8"/>
      <c r="R24" s="9"/>
    </row>
    <row r="25" spans="2:18" s="2" customFormat="1" ht="20.100000000000001" customHeight="1" x14ac:dyDescent="0.25"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8"/>
      <c r="O25" s="8"/>
      <c r="P25" s="8"/>
      <c r="Q25" s="8"/>
      <c r="R25" s="9"/>
    </row>
    <row r="26" spans="2:18" s="2" customFormat="1" ht="20.100000000000001" customHeight="1" x14ac:dyDescent="0.25"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8"/>
      <c r="O26" s="8"/>
      <c r="P26" s="8"/>
      <c r="Q26" s="8"/>
      <c r="R26" s="9"/>
    </row>
    <row r="27" spans="2:18" s="2" customFormat="1" ht="20.100000000000001" customHeight="1" x14ac:dyDescent="0.25"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/>
      <c r="O27" s="12"/>
      <c r="P27" s="12"/>
      <c r="Q27" s="12"/>
      <c r="R27" s="13"/>
    </row>
    <row r="28" spans="2:18" s="2" customFormat="1" ht="20.100000000000001" customHeight="1" x14ac:dyDescent="0.25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2:18" s="2" customFormat="1" ht="20.100000000000001" customHeight="1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2:18" s="2" customFormat="1" ht="20.100000000000001" customHeight="1" x14ac:dyDescent="0.25">
      <c r="B30" s="60" t="s">
        <v>37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2"/>
    </row>
    <row r="31" spans="2:18" s="2" customFormat="1" ht="20.100000000000001" customHeight="1" x14ac:dyDescent="0.25"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5"/>
    </row>
    <row r="32" spans="2:18" s="2" customFormat="1" ht="20.100000000000001" customHeight="1" x14ac:dyDescent="0.25"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5"/>
    </row>
    <row r="33" spans="2:18" s="2" customFormat="1" ht="20.100000000000001" customHeight="1" x14ac:dyDescent="0.25">
      <c r="B33" s="63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5"/>
    </row>
    <row r="34" spans="2:18" s="2" customFormat="1" ht="20.100000000000001" customHeight="1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8"/>
      <c r="O34" s="8"/>
      <c r="P34" s="8"/>
      <c r="Q34" s="8"/>
      <c r="R34" s="9"/>
    </row>
    <row r="35" spans="2:18" s="2" customFormat="1" ht="20.100000000000001" customHeight="1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8"/>
      <c r="O35" s="8"/>
      <c r="P35" s="8"/>
      <c r="Q35" s="8"/>
      <c r="R35" s="9"/>
    </row>
    <row r="36" spans="2:18" s="2" customFormat="1" ht="20.100000000000001" customHeight="1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8"/>
      <c r="O36" s="8"/>
      <c r="P36" s="8"/>
      <c r="Q36" s="8"/>
      <c r="R36" s="9"/>
    </row>
    <row r="37" spans="2:18" s="2" customFormat="1" ht="20.100000000000001" customHeight="1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8"/>
      <c r="O37" s="8"/>
      <c r="P37" s="8"/>
      <c r="Q37" s="8"/>
      <c r="R37" s="9"/>
    </row>
    <row r="38" spans="2:18" s="2" customFormat="1" ht="20.100000000000001" customHeight="1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8"/>
      <c r="O38" s="8"/>
      <c r="P38" s="8"/>
      <c r="Q38" s="8"/>
      <c r="R38" s="9"/>
    </row>
    <row r="39" spans="2:18" s="2" customFormat="1" ht="20.100000000000001" customHeight="1" x14ac:dyDescent="0.25">
      <c r="B39" s="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8"/>
      <c r="O39" s="8"/>
      <c r="P39" s="8"/>
      <c r="Q39" s="8"/>
      <c r="R39" s="9"/>
    </row>
    <row r="40" spans="2:18" s="2" customFormat="1" ht="20.100000000000001" customHeight="1" x14ac:dyDescent="0.25"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2"/>
      <c r="O40" s="12"/>
      <c r="P40" s="12"/>
      <c r="Q40" s="12"/>
      <c r="R40" s="13"/>
    </row>
    <row r="41" spans="2:18" s="2" customFormat="1" ht="20.100000000000001" customHeight="1" x14ac:dyDescent="0.2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mergeCells count="3">
    <mergeCell ref="B2:E3"/>
    <mergeCell ref="B7:R10"/>
    <mergeCell ref="B30:R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90B67-8F6D-4C9D-94FA-0BBA21CDE010}">
  <sheetPr>
    <tabColor theme="7" tint="0.59999389629810485"/>
  </sheetPr>
  <dimension ref="A1:AN11"/>
  <sheetViews>
    <sheetView showGridLines="0" zoomScaleNormal="100" workbookViewId="0">
      <selection activeCell="C12" sqref="C12"/>
    </sheetView>
  </sheetViews>
  <sheetFormatPr defaultColWidth="9.140625" defaultRowHeight="20.100000000000001" customHeight="1" x14ac:dyDescent="0.25"/>
  <cols>
    <col min="1" max="1" width="1.7109375" style="2" customWidth="1"/>
    <col min="2" max="2" width="30.7109375" style="2" customWidth="1"/>
    <col min="3" max="3" width="15.7109375" style="2" customWidth="1"/>
    <col min="4" max="15" width="10.7109375" style="2" customWidth="1"/>
    <col min="16" max="16384" width="9.140625" style="2"/>
  </cols>
  <sheetData>
    <row r="1" spans="1:40" customFormat="1" ht="15" customHeight="1" x14ac:dyDescent="0.25">
      <c r="A1" s="1"/>
      <c r="B1" s="76"/>
      <c r="C1" s="77"/>
      <c r="D1" s="1"/>
      <c r="E1" s="1"/>
      <c r="F1" s="76"/>
      <c r="G1" s="77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</row>
    <row r="2" spans="1:40" customFormat="1" ht="24.95" customHeight="1" x14ac:dyDescent="0.25">
      <c r="A2" s="78"/>
      <c r="B2" s="83" t="s">
        <v>38</v>
      </c>
      <c r="C2" s="82"/>
      <c r="D2" s="82"/>
      <c r="E2" s="82"/>
      <c r="F2" s="82"/>
      <c r="G2" s="1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</row>
    <row r="3" spans="1:40" customFormat="1" ht="24.95" customHeight="1" x14ac:dyDescent="0.25">
      <c r="A3" s="78"/>
      <c r="B3" s="82"/>
      <c r="C3" s="82"/>
      <c r="D3" s="82"/>
      <c r="E3" s="82"/>
      <c r="F3" s="82"/>
      <c r="G3" s="1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</row>
    <row r="4" spans="1:40" customFormat="1" ht="9.9499999999999993" customHeight="1" x14ac:dyDescent="0.25">
      <c r="A4" s="4"/>
      <c r="B4" s="4"/>
      <c r="C4" s="4"/>
      <c r="D4" s="4"/>
      <c r="E4" s="4"/>
      <c r="F4" s="80"/>
      <c r="G4" s="81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</row>
    <row r="6" spans="1:40" ht="30" customHeight="1" x14ac:dyDescent="0.25">
      <c r="B6" s="67" t="s">
        <v>1</v>
      </c>
      <c r="C6" s="67" t="s">
        <v>7</v>
      </c>
      <c r="D6" s="66" t="s">
        <v>4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 t="s">
        <v>8</v>
      </c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 t="s">
        <v>9</v>
      </c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</row>
    <row r="7" spans="1:40" ht="20.100000000000001" customHeight="1" x14ac:dyDescent="0.25">
      <c r="B7" s="68"/>
      <c r="C7" s="68"/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</v>
      </c>
      <c r="Q7" s="27">
        <v>2</v>
      </c>
      <c r="R7" s="27">
        <v>3</v>
      </c>
      <c r="S7" s="27">
        <v>4</v>
      </c>
      <c r="T7" s="27">
        <v>5</v>
      </c>
      <c r="U7" s="27">
        <v>6</v>
      </c>
      <c r="V7" s="27">
        <v>7</v>
      </c>
      <c r="W7" s="27">
        <v>8</v>
      </c>
      <c r="X7" s="27">
        <v>9</v>
      </c>
      <c r="Y7" s="27">
        <v>10</v>
      </c>
      <c r="Z7" s="27">
        <v>11</v>
      </c>
      <c r="AA7" s="27">
        <v>12</v>
      </c>
      <c r="AB7" s="27">
        <v>1</v>
      </c>
      <c r="AC7" s="27">
        <v>2</v>
      </c>
      <c r="AD7" s="27">
        <v>3</v>
      </c>
      <c r="AE7" s="27">
        <v>4</v>
      </c>
      <c r="AF7" s="27">
        <v>5</v>
      </c>
      <c r="AG7" s="27">
        <v>6</v>
      </c>
      <c r="AH7" s="27">
        <v>7</v>
      </c>
      <c r="AI7" s="27">
        <v>8</v>
      </c>
      <c r="AJ7" s="27">
        <v>9</v>
      </c>
      <c r="AK7" s="27">
        <v>10</v>
      </c>
      <c r="AL7" s="27">
        <v>11</v>
      </c>
      <c r="AM7" s="27">
        <v>12</v>
      </c>
    </row>
    <row r="8" spans="1:40" ht="20.100000000000001" customHeight="1" x14ac:dyDescent="0.25">
      <c r="B8" s="3" t="s">
        <v>6</v>
      </c>
      <c r="C8" s="15">
        <v>90</v>
      </c>
      <c r="D8" s="25">
        <v>0</v>
      </c>
      <c r="E8" s="25">
        <v>0</v>
      </c>
      <c r="F8" s="25">
        <v>0</v>
      </c>
      <c r="G8" s="25">
        <v>90</v>
      </c>
      <c r="H8" s="25">
        <f>G8*(1+0.5%)</f>
        <v>90.449999999999989</v>
      </c>
      <c r="I8" s="25">
        <f t="shared" ref="I8:O8" si="0">H8*(1+0.5%)</f>
        <v>90.902249999999981</v>
      </c>
      <c r="J8" s="25">
        <f t="shared" si="0"/>
        <v>91.356761249999977</v>
      </c>
      <c r="K8" s="25">
        <f t="shared" si="0"/>
        <v>91.813545056249964</v>
      </c>
      <c r="L8" s="25">
        <f t="shared" si="0"/>
        <v>92.272612781531208</v>
      </c>
      <c r="M8" s="25">
        <f t="shared" si="0"/>
        <v>92.733975845438849</v>
      </c>
      <c r="N8" s="25">
        <f t="shared" si="0"/>
        <v>93.197645724666032</v>
      </c>
      <c r="O8" s="25">
        <f t="shared" si="0"/>
        <v>93.663633953289349</v>
      </c>
      <c r="P8" s="25">
        <f t="shared" ref="P8:Z8" si="1">O8*(1+0.5%)</f>
        <v>94.131952123055783</v>
      </c>
      <c r="Q8" s="25">
        <f t="shared" si="1"/>
        <v>94.602611883671045</v>
      </c>
      <c r="R8" s="25">
        <f t="shared" si="1"/>
        <v>95.075624943089394</v>
      </c>
      <c r="S8" s="25">
        <f t="shared" si="1"/>
        <v>95.551003067804828</v>
      </c>
      <c r="T8" s="25">
        <f t="shared" si="1"/>
        <v>96.028758083143842</v>
      </c>
      <c r="U8" s="25">
        <f t="shared" si="1"/>
        <v>96.508901873559552</v>
      </c>
      <c r="V8" s="25">
        <f t="shared" si="1"/>
        <v>96.991446382927336</v>
      </c>
      <c r="W8" s="25">
        <f t="shared" si="1"/>
        <v>97.476403614841956</v>
      </c>
      <c r="X8" s="25">
        <f t="shared" si="1"/>
        <v>97.963785632916156</v>
      </c>
      <c r="Y8" s="25">
        <f t="shared" si="1"/>
        <v>98.453604561080724</v>
      </c>
      <c r="Z8" s="25">
        <f t="shared" si="1"/>
        <v>98.945872583886114</v>
      </c>
      <c r="AA8" s="25">
        <f t="shared" ref="AA8:AL8" si="2">Z8*(1+0.5%)</f>
        <v>99.440601946805529</v>
      </c>
      <c r="AB8" s="25">
        <f t="shared" si="2"/>
        <v>99.937804956539551</v>
      </c>
      <c r="AC8" s="25">
        <f t="shared" si="2"/>
        <v>100.43749398132223</v>
      </c>
      <c r="AD8" s="25">
        <f t="shared" si="2"/>
        <v>100.93968145122884</v>
      </c>
      <c r="AE8" s="25">
        <f t="shared" si="2"/>
        <v>101.44437985848496</v>
      </c>
      <c r="AF8" s="25">
        <f t="shared" si="2"/>
        <v>101.95160175777738</v>
      </c>
      <c r="AG8" s="25">
        <f t="shared" si="2"/>
        <v>102.46135976656626</v>
      </c>
      <c r="AH8" s="25">
        <f t="shared" si="2"/>
        <v>102.97366656539909</v>
      </c>
      <c r="AI8" s="25">
        <f t="shared" si="2"/>
        <v>103.48853489822606</v>
      </c>
      <c r="AJ8" s="25">
        <f t="shared" si="2"/>
        <v>104.00597757271719</v>
      </c>
      <c r="AK8" s="25">
        <f t="shared" si="2"/>
        <v>104.52600746058076</v>
      </c>
      <c r="AL8" s="25">
        <f t="shared" si="2"/>
        <v>105.04863749788365</v>
      </c>
      <c r="AM8" s="25">
        <f t="shared" ref="AM8" si="3">AL8*(1+0.5%)</f>
        <v>105.57388068537306</v>
      </c>
    </row>
    <row r="9" spans="1:40" ht="20.100000000000001" customHeight="1" x14ac:dyDescent="0.25">
      <c r="B9" s="3" t="s">
        <v>3</v>
      </c>
      <c r="C9" s="14">
        <v>650</v>
      </c>
      <c r="D9" s="25">
        <v>0</v>
      </c>
      <c r="E9" s="25">
        <v>0</v>
      </c>
      <c r="F9" s="25">
        <v>0</v>
      </c>
      <c r="G9" s="26">
        <f>$C$9*G8</f>
        <v>58500</v>
      </c>
      <c r="H9" s="26">
        <f>$C$9*H8</f>
        <v>58792.499999999993</v>
      </c>
      <c r="I9" s="26">
        <f t="shared" ref="I9:P9" si="4">$C$9*I8</f>
        <v>59086.462499999987</v>
      </c>
      <c r="J9" s="26">
        <f t="shared" si="4"/>
        <v>59381.894812499988</v>
      </c>
      <c r="K9" s="26">
        <f t="shared" si="4"/>
        <v>59678.804286562474</v>
      </c>
      <c r="L9" s="26">
        <f t="shared" si="4"/>
        <v>59977.198307995284</v>
      </c>
      <c r="M9" s="26">
        <f t="shared" si="4"/>
        <v>60277.08429953525</v>
      </c>
      <c r="N9" s="26">
        <f t="shared" si="4"/>
        <v>60578.469721032918</v>
      </c>
      <c r="O9" s="26">
        <f t="shared" si="4"/>
        <v>60881.362069638075</v>
      </c>
      <c r="P9" s="26">
        <f t="shared" si="4"/>
        <v>61185.768879986259</v>
      </c>
      <c r="Q9" s="26">
        <f t="shared" ref="Q9" si="5">$C$9*Q8</f>
        <v>61491.697724386177</v>
      </c>
      <c r="R9" s="26">
        <f t="shared" ref="R9" si="6">$C$9*R8</f>
        <v>61799.156213008107</v>
      </c>
      <c r="S9" s="26">
        <f t="shared" ref="S9" si="7">$C$9*S8</f>
        <v>62108.151994073138</v>
      </c>
      <c r="T9" s="26">
        <f t="shared" ref="T9" si="8">$C$9*T8</f>
        <v>62418.692754043499</v>
      </c>
      <c r="U9" s="26">
        <f t="shared" ref="U9" si="9">$C$9*U8</f>
        <v>62730.786217813707</v>
      </c>
      <c r="V9" s="26">
        <f t="shared" ref="V9" si="10">$C$9*V8</f>
        <v>63044.440148902766</v>
      </c>
      <c r="W9" s="26">
        <f t="shared" ref="W9" si="11">$C$9*W8</f>
        <v>63359.662349647275</v>
      </c>
      <c r="X9" s="26">
        <f t="shared" ref="X9" si="12">$C$9*X8</f>
        <v>63676.460661395504</v>
      </c>
      <c r="Y9" s="26">
        <f t="shared" ref="Y9" si="13">$C$9*Y8</f>
        <v>63994.842964702468</v>
      </c>
      <c r="Z9" s="26">
        <f t="shared" ref="Z9:AA9" si="14">$C$9*Z8</f>
        <v>64314.817179525977</v>
      </c>
      <c r="AA9" s="26">
        <f t="shared" si="14"/>
        <v>64636.391265423597</v>
      </c>
      <c r="AB9" s="26">
        <f t="shared" ref="AB9" si="15">$C$9*AB8</f>
        <v>64959.57322175071</v>
      </c>
      <c r="AC9" s="26">
        <f t="shared" ref="AC9" si="16">$C$9*AC8</f>
        <v>65284.37108785945</v>
      </c>
      <c r="AD9" s="26">
        <f t="shared" ref="AD9" si="17">$C$9*AD8</f>
        <v>65610.792943298744</v>
      </c>
      <c r="AE9" s="26">
        <f t="shared" ref="AE9" si="18">$C$9*AE8</f>
        <v>65938.846908015228</v>
      </c>
      <c r="AF9" s="26">
        <f t="shared" ref="AF9" si="19">$C$9*AF8</f>
        <v>66268.541142555303</v>
      </c>
      <c r="AG9" s="26">
        <f t="shared" ref="AG9" si="20">$C$9*AG8</f>
        <v>66599.883848268073</v>
      </c>
      <c r="AH9" s="26">
        <f t="shared" ref="AH9" si="21">$C$9*AH8</f>
        <v>66932.883267509402</v>
      </c>
      <c r="AI9" s="26">
        <f t="shared" ref="AI9" si="22">$C$9*AI8</f>
        <v>67267.547683846948</v>
      </c>
      <c r="AJ9" s="26">
        <f t="shared" ref="AJ9" si="23">$C$9*AJ8</f>
        <v>67603.885422266176</v>
      </c>
      <c r="AK9" s="26">
        <f t="shared" ref="AK9" si="24">$C$9*AK8</f>
        <v>67941.90484937749</v>
      </c>
      <c r="AL9" s="26">
        <f t="shared" ref="AL9" si="25">$C$9*AL8</f>
        <v>68281.614373624368</v>
      </c>
      <c r="AM9" s="26">
        <f t="shared" ref="AM9" si="26">$C$9*AM8</f>
        <v>68623.02244549249</v>
      </c>
    </row>
    <row r="10" spans="1:40" ht="20.100000000000001" customHeight="1" x14ac:dyDescent="0.25">
      <c r="B10" s="3" t="s">
        <v>5</v>
      </c>
      <c r="C10" s="14">
        <v>350</v>
      </c>
      <c r="D10" s="25">
        <v>0</v>
      </c>
      <c r="E10" s="25">
        <v>0</v>
      </c>
      <c r="F10" s="25">
        <v>0</v>
      </c>
      <c r="G10" s="26">
        <f>G8*80%*$C$10</f>
        <v>25200</v>
      </c>
      <c r="H10" s="26">
        <f t="shared" ref="H10:O10" si="27">H8*80%*$C$10</f>
        <v>25326</v>
      </c>
      <c r="I10" s="26">
        <f t="shared" si="27"/>
        <v>25452.629999999997</v>
      </c>
      <c r="J10" s="26">
        <f t="shared" si="27"/>
        <v>25579.893149999996</v>
      </c>
      <c r="K10" s="26">
        <f t="shared" si="27"/>
        <v>25707.79261574999</v>
      </c>
      <c r="L10" s="26">
        <f t="shared" si="27"/>
        <v>25836.331578828736</v>
      </c>
      <c r="M10" s="26">
        <f t="shared" si="27"/>
        <v>25965.513236722876</v>
      </c>
      <c r="N10" s="26">
        <f t="shared" si="27"/>
        <v>26095.340802906489</v>
      </c>
      <c r="O10" s="26">
        <f t="shared" si="27"/>
        <v>26225.817506921019</v>
      </c>
      <c r="P10" s="26">
        <f t="shared" ref="P10:Z10" si="28">P8*80%*$C$10</f>
        <v>26356.946594455621</v>
      </c>
      <c r="Q10" s="26">
        <f t="shared" si="28"/>
        <v>26488.731327427893</v>
      </c>
      <c r="R10" s="26">
        <f t="shared" si="28"/>
        <v>26621.174984065034</v>
      </c>
      <c r="S10" s="26">
        <f t="shared" si="28"/>
        <v>26754.280858985352</v>
      </c>
      <c r="T10" s="26">
        <f t="shared" si="28"/>
        <v>26888.052263280279</v>
      </c>
      <c r="U10" s="26">
        <f t="shared" si="28"/>
        <v>27022.492524596673</v>
      </c>
      <c r="V10" s="26">
        <f t="shared" si="28"/>
        <v>27157.604987219656</v>
      </c>
      <c r="W10" s="26">
        <f t="shared" si="28"/>
        <v>27293.39301215575</v>
      </c>
      <c r="X10" s="26">
        <f t="shared" si="28"/>
        <v>27429.859977216525</v>
      </c>
      <c r="Y10" s="26">
        <f t="shared" si="28"/>
        <v>27567.009277102607</v>
      </c>
      <c r="Z10" s="26">
        <f t="shared" si="28"/>
        <v>27704.844323488112</v>
      </c>
      <c r="AA10" s="26">
        <f t="shared" ref="AA10:AL10" si="29">AA8*80%*$C$10</f>
        <v>27843.36854510555</v>
      </c>
      <c r="AB10" s="26">
        <f t="shared" si="29"/>
        <v>27982.585387831077</v>
      </c>
      <c r="AC10" s="26">
        <f t="shared" si="29"/>
        <v>28122.498314770226</v>
      </c>
      <c r="AD10" s="26">
        <f t="shared" si="29"/>
        <v>28263.110806344077</v>
      </c>
      <c r="AE10" s="26">
        <f t="shared" si="29"/>
        <v>28404.426360375794</v>
      </c>
      <c r="AF10" s="26">
        <f t="shared" si="29"/>
        <v>28546.448492177668</v>
      </c>
      <c r="AG10" s="26">
        <f t="shared" si="29"/>
        <v>28689.180734638554</v>
      </c>
      <c r="AH10" s="26">
        <f t="shared" si="29"/>
        <v>28832.626638311744</v>
      </c>
      <c r="AI10" s="26">
        <f t="shared" si="29"/>
        <v>28976.7897715033</v>
      </c>
      <c r="AJ10" s="26">
        <f t="shared" si="29"/>
        <v>29121.673720360814</v>
      </c>
      <c r="AK10" s="26">
        <f t="shared" si="29"/>
        <v>29267.282088962613</v>
      </c>
      <c r="AL10" s="26">
        <f t="shared" si="29"/>
        <v>29413.618499407421</v>
      </c>
      <c r="AM10" s="26">
        <f t="shared" ref="AM10" si="30">AM8*80%*$C$10</f>
        <v>29560.686591904458</v>
      </c>
    </row>
    <row r="11" spans="1:40" ht="20.100000000000001" customHeight="1" x14ac:dyDescent="0.25">
      <c r="B11" s="28" t="s">
        <v>0</v>
      </c>
      <c r="C11" s="29">
        <f>SUM(C9:C10)</f>
        <v>1000</v>
      </c>
      <c r="D11" s="69" t="s">
        <v>10</v>
      </c>
      <c r="E11" s="70"/>
      <c r="F11" s="71"/>
      <c r="G11" s="24">
        <f>SUM(G9:G10)</f>
        <v>83700</v>
      </c>
      <c r="H11" s="24">
        <f t="shared" ref="H11:P11" si="31">SUM(H9:H10)</f>
        <v>84118.5</v>
      </c>
      <c r="I11" s="24">
        <f t="shared" si="31"/>
        <v>84539.092499999984</v>
      </c>
      <c r="J11" s="24">
        <f t="shared" si="31"/>
        <v>84961.787962499977</v>
      </c>
      <c r="K11" s="24">
        <f t="shared" si="31"/>
        <v>85386.596902312463</v>
      </c>
      <c r="L11" s="24">
        <f t="shared" si="31"/>
        <v>85813.529886824021</v>
      </c>
      <c r="M11" s="24">
        <f t="shared" si="31"/>
        <v>86242.597536258123</v>
      </c>
      <c r="N11" s="24">
        <f t="shared" si="31"/>
        <v>86673.810523939406</v>
      </c>
      <c r="O11" s="24">
        <f t="shared" si="31"/>
        <v>87107.179576559094</v>
      </c>
      <c r="P11" s="24">
        <f t="shared" si="31"/>
        <v>87542.71547444188</v>
      </c>
      <c r="Q11" s="24">
        <f t="shared" ref="Q11" si="32">SUM(Q9:Q10)</f>
        <v>87980.429051814077</v>
      </c>
      <c r="R11" s="24">
        <f t="shared" ref="R11" si="33">SUM(R9:R10)</f>
        <v>88420.331197073145</v>
      </c>
      <c r="S11" s="24">
        <f t="shared" ref="S11" si="34">SUM(S9:S10)</f>
        <v>88862.43285305849</v>
      </c>
      <c r="T11" s="24">
        <f t="shared" ref="T11" si="35">SUM(T9:T10)</f>
        <v>89306.745017323774</v>
      </c>
      <c r="U11" s="24">
        <f t="shared" ref="U11" si="36">SUM(U9:U10)</f>
        <v>89753.278742410388</v>
      </c>
      <c r="V11" s="24">
        <f t="shared" ref="V11" si="37">SUM(V9:V10)</f>
        <v>90202.045136122426</v>
      </c>
      <c r="W11" s="24">
        <f t="shared" ref="W11" si="38">SUM(W9:W10)</f>
        <v>90653.055361803024</v>
      </c>
      <c r="X11" s="24">
        <f t="shared" ref="X11" si="39">SUM(X9:X10)</f>
        <v>91106.320638612029</v>
      </c>
      <c r="Y11" s="24">
        <f t="shared" ref="Y11" si="40">SUM(Y9:Y10)</f>
        <v>91561.852241805071</v>
      </c>
      <c r="Z11" s="24">
        <f t="shared" ref="Z11:AA11" si="41">SUM(Z9:Z10)</f>
        <v>92019.661503014097</v>
      </c>
      <c r="AA11" s="24">
        <f t="shared" si="41"/>
        <v>92479.759810529154</v>
      </c>
      <c r="AB11" s="24">
        <f t="shared" ref="AB11" si="42">SUM(AB9:AB10)</f>
        <v>92942.158609581791</v>
      </c>
      <c r="AC11" s="24">
        <f t="shared" ref="AC11" si="43">SUM(AC9:AC10)</f>
        <v>93406.869402629673</v>
      </c>
      <c r="AD11" s="24">
        <f t="shared" ref="AD11" si="44">SUM(AD9:AD10)</f>
        <v>93873.903749642821</v>
      </c>
      <c r="AE11" s="24">
        <f t="shared" ref="AE11" si="45">SUM(AE9:AE10)</f>
        <v>94343.273268391029</v>
      </c>
      <c r="AF11" s="24">
        <f t="shared" ref="AF11" si="46">SUM(AF9:AF10)</f>
        <v>94814.989634732978</v>
      </c>
      <c r="AG11" s="24">
        <f t="shared" ref="AG11" si="47">SUM(AG9:AG10)</f>
        <v>95289.064582906634</v>
      </c>
      <c r="AH11" s="24">
        <f t="shared" ref="AH11" si="48">SUM(AH9:AH10)</f>
        <v>95765.509905821149</v>
      </c>
      <c r="AI11" s="24">
        <f t="shared" ref="AI11" si="49">SUM(AI9:AI10)</f>
        <v>96244.337455350251</v>
      </c>
      <c r="AJ11" s="24">
        <f t="shared" ref="AJ11" si="50">SUM(AJ9:AJ10)</f>
        <v>96725.559142626997</v>
      </c>
      <c r="AK11" s="24">
        <f t="shared" ref="AK11" si="51">SUM(AK9:AK10)</f>
        <v>97209.186938340106</v>
      </c>
      <c r="AL11" s="24">
        <f t="shared" ref="AL11" si="52">SUM(AL9:AL10)</f>
        <v>97695.232873031782</v>
      </c>
      <c r="AM11" s="24">
        <f t="shared" ref="AM11" si="53">SUM(AM9:AM10)</f>
        <v>98183.70903739694</v>
      </c>
    </row>
  </sheetData>
  <mergeCells count="7">
    <mergeCell ref="D11:F11"/>
    <mergeCell ref="B2:F3"/>
    <mergeCell ref="D6:O6"/>
    <mergeCell ref="C6:C7"/>
    <mergeCell ref="B6:B7"/>
    <mergeCell ref="P6:AA6"/>
    <mergeCell ref="AB6:AM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E0402-3390-456C-97EC-6B37FA72F8E8}">
  <sheetPr>
    <tabColor theme="7" tint="0.59999389629810485"/>
  </sheetPr>
  <dimension ref="A1:F50"/>
  <sheetViews>
    <sheetView showGridLines="0" workbookViewId="0">
      <selection activeCell="F42" sqref="F42"/>
    </sheetView>
  </sheetViews>
  <sheetFormatPr defaultRowHeight="20.100000000000001" customHeight="1" x14ac:dyDescent="0.25"/>
  <cols>
    <col min="1" max="1" width="1.5703125" style="30" customWidth="1"/>
    <col min="2" max="2" width="26.42578125" style="30" customWidth="1"/>
    <col min="3" max="4" width="17.85546875" style="30" customWidth="1"/>
    <col min="5" max="5" width="1.5703125" style="30" customWidth="1"/>
    <col min="6" max="6" width="13.5703125" style="30" customWidth="1"/>
    <col min="7" max="16384" width="9.140625" style="30"/>
  </cols>
  <sheetData>
    <row r="1" spans="1:6" customFormat="1" ht="15" customHeight="1" x14ac:dyDescent="0.25">
      <c r="A1" s="1"/>
      <c r="B1" s="76"/>
      <c r="C1" s="77"/>
      <c r="D1" s="1"/>
      <c r="E1" s="1"/>
      <c r="F1" s="76"/>
    </row>
    <row r="2" spans="1:6" customFormat="1" ht="24.95" customHeight="1" x14ac:dyDescent="0.25">
      <c r="A2" s="78"/>
      <c r="B2" s="83" t="s">
        <v>39</v>
      </c>
      <c r="C2" s="82"/>
      <c r="D2" s="82"/>
      <c r="E2" s="82"/>
      <c r="F2" s="82"/>
    </row>
    <row r="3" spans="1:6" customFormat="1" ht="24.95" customHeight="1" x14ac:dyDescent="0.25">
      <c r="A3" s="78"/>
      <c r="B3" s="82"/>
      <c r="C3" s="82"/>
      <c r="D3" s="82"/>
      <c r="E3" s="82"/>
      <c r="F3" s="82"/>
    </row>
    <row r="4" spans="1:6" customFormat="1" ht="9.9499999999999993" customHeight="1" x14ac:dyDescent="0.25">
      <c r="A4" s="4"/>
      <c r="B4" s="4"/>
      <c r="C4" s="4"/>
      <c r="D4" s="4"/>
      <c r="E4" s="4"/>
      <c r="F4" s="80"/>
    </row>
    <row r="6" spans="1:6" ht="20.100000000000001" customHeight="1" x14ac:dyDescent="0.25">
      <c r="B6" s="72" t="s">
        <v>2</v>
      </c>
      <c r="C6" s="72"/>
      <c r="D6" s="72"/>
    </row>
    <row r="7" spans="1:6" ht="20.100000000000001" customHeight="1" x14ac:dyDescent="0.25">
      <c r="B7" s="48" t="s">
        <v>7</v>
      </c>
      <c r="C7" s="40">
        <v>1000</v>
      </c>
      <c r="D7" s="39">
        <v>1</v>
      </c>
    </row>
    <row r="8" spans="1:6" ht="20.100000000000001" customHeight="1" x14ac:dyDescent="0.25">
      <c r="B8" s="48" t="s">
        <v>11</v>
      </c>
      <c r="C8" s="49">
        <v>650</v>
      </c>
      <c r="D8" s="39">
        <v>0.65</v>
      </c>
      <c r="E8" s="32"/>
    </row>
    <row r="9" spans="1:6" ht="20.100000000000001" customHeight="1" x14ac:dyDescent="0.25">
      <c r="B9" s="48" t="s">
        <v>12</v>
      </c>
      <c r="C9" s="49">
        <v>350</v>
      </c>
      <c r="D9" s="39">
        <v>0.35</v>
      </c>
      <c r="E9" s="32"/>
    </row>
    <row r="10" spans="1:6" ht="20.100000000000001" customHeight="1" x14ac:dyDescent="0.25">
      <c r="B10" s="48" t="s">
        <v>34</v>
      </c>
      <c r="C10" s="42">
        <f>C7*D10</f>
        <v>175</v>
      </c>
      <c r="D10" s="39">
        <v>0.17499999999999999</v>
      </c>
      <c r="E10" s="32"/>
    </row>
    <row r="11" spans="1:6" ht="20.100000000000001" customHeight="1" x14ac:dyDescent="0.25">
      <c r="B11" s="41" t="s">
        <v>13</v>
      </c>
      <c r="C11" s="44">
        <f>C7-C10</f>
        <v>825</v>
      </c>
      <c r="D11" s="45">
        <f>IFERROR(C11/C7,0)</f>
        <v>0.82499999999999996</v>
      </c>
      <c r="E11" s="34"/>
    </row>
    <row r="12" spans="1:6" ht="20.100000000000001" customHeight="1" x14ac:dyDescent="0.25">
      <c r="B12" s="33"/>
    </row>
    <row r="13" spans="1:6" ht="20.100000000000001" customHeight="1" x14ac:dyDescent="0.25">
      <c r="B13" s="72" t="s">
        <v>32</v>
      </c>
      <c r="C13" s="72"/>
      <c r="D13" s="72"/>
    </row>
    <row r="14" spans="1:6" ht="20.100000000000001" customHeight="1" x14ac:dyDescent="0.25">
      <c r="B14" s="48" t="s">
        <v>14</v>
      </c>
      <c r="C14" s="42">
        <f t="shared" ref="C14:C20" si="0">D14*$C$7</f>
        <v>60</v>
      </c>
      <c r="D14" s="46">
        <v>0.06</v>
      </c>
      <c r="E14" s="35"/>
    </row>
    <row r="15" spans="1:6" ht="20.100000000000001" customHeight="1" x14ac:dyDescent="0.25">
      <c r="B15" s="48" t="s">
        <v>15</v>
      </c>
      <c r="C15" s="42">
        <f t="shared" si="0"/>
        <v>35.35</v>
      </c>
      <c r="D15" s="46">
        <v>3.5349999999999999E-2</v>
      </c>
      <c r="E15" s="35"/>
      <c r="F15"/>
    </row>
    <row r="16" spans="1:6" ht="20.100000000000001" customHeight="1" x14ac:dyDescent="0.25">
      <c r="B16" s="48" t="s">
        <v>16</v>
      </c>
      <c r="C16" s="42">
        <f t="shared" si="0"/>
        <v>21</v>
      </c>
      <c r="D16" s="46">
        <v>2.1000000000000001E-2</v>
      </c>
      <c r="E16" s="35"/>
      <c r="F16"/>
    </row>
    <row r="17" spans="2:6" ht="20.100000000000001" customHeight="1" x14ac:dyDescent="0.25">
      <c r="B17" s="48" t="s">
        <v>17</v>
      </c>
      <c r="C17" s="42">
        <f t="shared" si="0"/>
        <v>44.5</v>
      </c>
      <c r="D17" s="46">
        <v>4.4499999999999998E-2</v>
      </c>
      <c r="E17" s="35"/>
      <c r="F17"/>
    </row>
    <row r="18" spans="2:6" ht="20.100000000000001" customHeight="1" x14ac:dyDescent="0.25">
      <c r="B18" s="48" t="s">
        <v>18</v>
      </c>
      <c r="C18" s="42">
        <f t="shared" si="0"/>
        <v>0</v>
      </c>
      <c r="D18" s="46">
        <v>0</v>
      </c>
      <c r="E18" s="35"/>
      <c r="F18"/>
    </row>
    <row r="19" spans="2:6" ht="20.100000000000001" customHeight="1" x14ac:dyDescent="0.25">
      <c r="B19" s="48" t="s">
        <v>19</v>
      </c>
      <c r="C19" s="42">
        <f t="shared" si="0"/>
        <v>10</v>
      </c>
      <c r="D19" s="46">
        <v>0.01</v>
      </c>
      <c r="E19" s="35"/>
    </row>
    <row r="20" spans="2:6" ht="20.100000000000001" customHeight="1" x14ac:dyDescent="0.25">
      <c r="B20" s="48" t="s">
        <v>20</v>
      </c>
      <c r="C20" s="42">
        <f t="shared" si="0"/>
        <v>5</v>
      </c>
      <c r="D20" s="46">
        <v>5.0000000000000001E-3</v>
      </c>
      <c r="E20" s="35"/>
    </row>
    <row r="21" spans="2:6" ht="20.100000000000001" customHeight="1" x14ac:dyDescent="0.25">
      <c r="B21" s="41" t="s">
        <v>0</v>
      </c>
      <c r="C21" s="44">
        <f>SUM(C14:C20)</f>
        <v>175.85</v>
      </c>
      <c r="D21" s="47">
        <f>SUM(D14:D20)</f>
        <v>0.17585000000000001</v>
      </c>
      <c r="E21" s="35"/>
    </row>
    <row r="22" spans="2:6" ht="20.100000000000001" customHeight="1" x14ac:dyDescent="0.25">
      <c r="B22" s="33"/>
    </row>
    <row r="23" spans="2:6" ht="20.100000000000001" customHeight="1" x14ac:dyDescent="0.25">
      <c r="B23" s="72" t="s">
        <v>21</v>
      </c>
      <c r="C23" s="72"/>
      <c r="D23" s="72"/>
    </row>
    <row r="24" spans="2:6" ht="39.950000000000003" customHeight="1" x14ac:dyDescent="0.25">
      <c r="B24" s="48" t="s">
        <v>35</v>
      </c>
      <c r="C24" s="44">
        <f>C11-C21</f>
        <v>649.15</v>
      </c>
      <c r="D24" s="45">
        <f>IFERROR(C24/C7,0)</f>
        <v>0.64915</v>
      </c>
      <c r="E24" s="34"/>
    </row>
    <row r="25" spans="2:6" ht="20.100000000000001" customHeight="1" x14ac:dyDescent="0.25">
      <c r="B25" s="33"/>
    </row>
    <row r="26" spans="2:6" ht="20.100000000000001" customHeight="1" x14ac:dyDescent="0.25">
      <c r="B26" s="72" t="s">
        <v>22</v>
      </c>
      <c r="C26" s="72"/>
      <c r="D26" s="72"/>
    </row>
    <row r="27" spans="2:6" ht="39.950000000000003" customHeight="1" x14ac:dyDescent="0.25">
      <c r="B27" s="48" t="s">
        <v>22</v>
      </c>
      <c r="C27" s="73">
        <v>25000</v>
      </c>
      <c r="D27" s="74"/>
      <c r="E27" s="34"/>
    </row>
    <row r="28" spans="2:6" ht="20.100000000000001" customHeight="1" x14ac:dyDescent="0.25">
      <c r="B28" s="33"/>
    </row>
    <row r="29" spans="2:6" ht="20.100000000000001" customHeight="1" x14ac:dyDescent="0.25">
      <c r="B29" s="72" t="s">
        <v>23</v>
      </c>
      <c r="C29" s="72"/>
      <c r="D29" s="72"/>
    </row>
    <row r="30" spans="2:6" ht="39.950000000000003" customHeight="1" x14ac:dyDescent="0.25">
      <c r="B30" s="48" t="s">
        <v>23</v>
      </c>
      <c r="C30" s="75">
        <f>IFERROR(C27/D24,0)</f>
        <v>38511.900177154741</v>
      </c>
      <c r="D30" s="75"/>
    </row>
    <row r="32" spans="2:6" ht="20.100000000000001" customHeight="1" x14ac:dyDescent="0.25">
      <c r="B32" s="72" t="s">
        <v>36</v>
      </c>
      <c r="C32" s="72"/>
      <c r="D32" s="72"/>
    </row>
    <row r="33" spans="2:6" ht="20.100000000000001" customHeight="1" x14ac:dyDescent="0.25">
      <c r="B33" s="48" t="s">
        <v>24</v>
      </c>
      <c r="C33" s="40">
        <v>160</v>
      </c>
      <c r="D33" s="40"/>
    </row>
    <row r="34" spans="2:6" ht="20.100000000000001" customHeight="1" x14ac:dyDescent="0.25">
      <c r="B34" s="48" t="s">
        <v>25</v>
      </c>
      <c r="C34" s="50">
        <v>4</v>
      </c>
      <c r="D34" s="40"/>
    </row>
    <row r="35" spans="2:6" ht="20.100000000000001" customHeight="1" x14ac:dyDescent="0.25">
      <c r="B35" s="48" t="s">
        <v>26</v>
      </c>
      <c r="C35" s="42">
        <f>C33*C34*D35</f>
        <v>480</v>
      </c>
      <c r="D35" s="39">
        <v>0.75</v>
      </c>
    </row>
    <row r="36" spans="2:6" ht="20.100000000000001" customHeight="1" x14ac:dyDescent="0.25">
      <c r="B36" s="48" t="s">
        <v>27</v>
      </c>
      <c r="C36" s="42">
        <f>C30/C35</f>
        <v>80.233125369072383</v>
      </c>
      <c r="D36" s="40"/>
    </row>
    <row r="37" spans="2:6" ht="20.100000000000001" customHeight="1" x14ac:dyDescent="0.25">
      <c r="B37" s="48" t="s">
        <v>28</v>
      </c>
      <c r="C37" s="51">
        <f>ROUNDUP(IFERROR(C30/C7,0),0)</f>
        <v>39</v>
      </c>
      <c r="D37" s="40"/>
    </row>
    <row r="39" spans="2:6" ht="20.100000000000001" customHeight="1" x14ac:dyDescent="0.25">
      <c r="B39" s="72" t="s">
        <v>29</v>
      </c>
      <c r="C39" s="72"/>
      <c r="D39" s="72"/>
    </row>
    <row r="40" spans="2:6" ht="20.100000000000001" customHeight="1" x14ac:dyDescent="0.25">
      <c r="B40" s="48" t="s">
        <v>26</v>
      </c>
      <c r="C40" s="42">
        <f>C35</f>
        <v>480</v>
      </c>
      <c r="D40" s="40"/>
    </row>
    <row r="41" spans="2:6" ht="20.100000000000001" customHeight="1" x14ac:dyDescent="0.25">
      <c r="B41" s="48" t="s">
        <v>27</v>
      </c>
      <c r="C41" s="40">
        <v>100</v>
      </c>
      <c r="D41" s="40"/>
    </row>
    <row r="42" spans="2:6" ht="20.100000000000001" customHeight="1" x14ac:dyDescent="0.25">
      <c r="B42" s="48" t="s">
        <v>25</v>
      </c>
      <c r="C42" s="50">
        <v>4</v>
      </c>
      <c r="D42" s="40"/>
    </row>
    <row r="43" spans="2:6" ht="20.100000000000001" customHeight="1" x14ac:dyDescent="0.25">
      <c r="B43" s="48" t="s">
        <v>2</v>
      </c>
      <c r="C43" s="40">
        <v>1000</v>
      </c>
      <c r="D43" s="40"/>
    </row>
    <row r="44" spans="2:6" ht="20.100000000000001" customHeight="1" x14ac:dyDescent="0.25">
      <c r="B44" s="48" t="s">
        <v>30</v>
      </c>
      <c r="C44" s="52">
        <f>IFERROR(C43/C41/24,0)</f>
        <v>0.41666666666666669</v>
      </c>
      <c r="D44" s="40"/>
    </row>
    <row r="45" spans="2:6" ht="20.100000000000001" customHeight="1" x14ac:dyDescent="0.25">
      <c r="B45" s="48" t="s">
        <v>31</v>
      </c>
      <c r="C45" s="42">
        <f>C40*C41</f>
        <v>48000</v>
      </c>
      <c r="D45" s="40"/>
      <c r="F45" s="38"/>
    </row>
    <row r="46" spans="2:6" ht="20.100000000000001" customHeight="1" x14ac:dyDescent="0.25">
      <c r="B46" s="48" t="s">
        <v>28</v>
      </c>
      <c r="C46" s="51">
        <f>C45/C43</f>
        <v>48</v>
      </c>
      <c r="D46" s="40"/>
      <c r="F46" s="38"/>
    </row>
    <row r="48" spans="2:6" ht="20.100000000000001" customHeight="1" x14ac:dyDescent="0.25">
      <c r="B48" s="31" t="s">
        <v>22</v>
      </c>
      <c r="C48" s="42">
        <f>C27</f>
        <v>25000</v>
      </c>
      <c r="D48" s="40"/>
    </row>
    <row r="49" spans="2:4" ht="20.100000000000001" customHeight="1" x14ac:dyDescent="0.25">
      <c r="B49" s="37" t="s">
        <v>32</v>
      </c>
      <c r="C49" s="42">
        <f>C45*(1-D24)</f>
        <v>16840.8</v>
      </c>
      <c r="D49" s="40"/>
    </row>
    <row r="50" spans="2:4" ht="20.100000000000001" customHeight="1" x14ac:dyDescent="0.25">
      <c r="B50" s="36" t="s">
        <v>33</v>
      </c>
      <c r="C50" s="42">
        <f>C45-SUM(C48:C49)</f>
        <v>6159.1999999999971</v>
      </c>
      <c r="D50" s="43">
        <f>IFERROR(C50/C45,0)</f>
        <v>0.12831666666666661</v>
      </c>
    </row>
  </sheetData>
  <mergeCells count="10">
    <mergeCell ref="B2:F3"/>
    <mergeCell ref="B39:D39"/>
    <mergeCell ref="B6:D6"/>
    <mergeCell ref="B13:D13"/>
    <mergeCell ref="B23:D23"/>
    <mergeCell ref="B26:D26"/>
    <mergeCell ref="C27:D27"/>
    <mergeCell ref="B29:D29"/>
    <mergeCell ref="C30:D30"/>
    <mergeCell ref="B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INÍCIO</vt:lpstr>
      <vt:lpstr>01-Projeção</vt:lpstr>
      <vt:lpstr>02-Precificação</vt:lpstr>
      <vt:lpstr>'01-Projeção'!Insumos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2019-09-04T17:01:24Z</dcterms:created>
  <dcterms:modified xsi:type="dcterms:W3CDTF">2021-04-26T21:41:34Z</dcterms:modified>
</cp:coreProperties>
</file>