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sleybanza/Documents/ECOMMERCE AGORA - MATERIAL DAS AULAS/"/>
    </mc:Choice>
  </mc:AlternateContent>
  <xr:revisionPtr revIDLastSave="0" documentId="8_{F1887A81-D9F3-CE4C-B355-063725711474}" xr6:coauthVersionLast="36" xr6:coauthVersionMax="36" xr10:uidLastSave="{00000000-0000-0000-0000-000000000000}"/>
  <bookViews>
    <workbookView xWindow="40" yWindow="460" windowWidth="28640" windowHeight="16200" xr2:uid="{00000000-000D-0000-FFFF-FFFF00000000}"/>
  </bookViews>
  <sheets>
    <sheet name="LEGGING PRETA" sheetId="6" r:id="rId1"/>
    <sheet name="Controle de Campanhas DIÁRIAS 5" sheetId="2" r:id="rId2"/>
  </sheets>
  <calcPr calcId="181029"/>
</workbook>
</file>

<file path=xl/calcChain.xml><?xml version="1.0" encoding="utf-8"?>
<calcChain xmlns="http://schemas.openxmlformats.org/spreadsheetml/2006/main">
  <c r="B44" i="6" l="1"/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10" i="2"/>
  <c r="B14" i="2" l="1"/>
  <c r="B41" i="6" l="1"/>
  <c r="C40" i="6"/>
  <c r="B39" i="6"/>
  <c r="B42" i="6" s="1"/>
  <c r="C42" i="6" s="1"/>
  <c r="B15" i="6"/>
  <c r="F14" i="6"/>
  <c r="F23" i="6" s="1"/>
  <c r="A5" i="6"/>
  <c r="F15" i="6" l="1"/>
  <c r="B36" i="6"/>
  <c r="B18" i="6"/>
  <c r="F19" i="6"/>
  <c r="F18" i="6"/>
  <c r="B20" i="6" l="1"/>
  <c r="F20" i="6" s="1"/>
  <c r="B37" i="6"/>
  <c r="B45" i="6" s="1"/>
  <c r="G15" i="6"/>
  <c r="H43" i="2"/>
  <c r="J43" i="2"/>
  <c r="L13" i="2"/>
  <c r="L10" i="2"/>
  <c r="E10" i="2"/>
  <c r="E11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4" i="2"/>
  <c r="G20" i="6" l="1"/>
  <c r="F21" i="6"/>
  <c r="G21" i="6" s="1"/>
  <c r="B24" i="6"/>
  <c r="C45" i="6"/>
  <c r="C36" i="6"/>
  <c r="C37" i="6"/>
  <c r="B21" i="6"/>
  <c r="F16" i="6"/>
  <c r="L12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D43" i="2"/>
  <c r="B43" i="2"/>
  <c r="F10" i="2"/>
  <c r="C10" i="2"/>
  <c r="F24" i="6" l="1"/>
  <c r="G24" i="6" s="1"/>
  <c r="G16" i="6"/>
  <c r="L11" i="2"/>
  <c r="K43" i="2"/>
  <c r="L43" i="2" s="1"/>
  <c r="E43" i="2"/>
  <c r="C11" i="2"/>
  <c r="F11" i="2"/>
  <c r="G10" i="2"/>
  <c r="G11" i="2" l="1"/>
  <c r="F12" i="2"/>
  <c r="C12" i="2"/>
  <c r="F13" i="2" l="1"/>
  <c r="G12" i="2"/>
  <c r="C13" i="2"/>
  <c r="C14" i="2" l="1"/>
  <c r="F14" i="2"/>
  <c r="G13" i="2"/>
  <c r="F15" i="2" l="1"/>
  <c r="G14" i="2"/>
  <c r="C15" i="2"/>
  <c r="C16" i="2" l="1"/>
  <c r="F16" i="2"/>
  <c r="G15" i="2"/>
  <c r="F17" i="2" l="1"/>
  <c r="G16" i="2"/>
  <c r="C17" i="2"/>
  <c r="C18" i="2" l="1"/>
  <c r="F18" i="2"/>
  <c r="G17" i="2"/>
  <c r="C19" i="2" l="1"/>
  <c r="F19" i="2"/>
  <c r="G18" i="2"/>
  <c r="C20" i="2" l="1"/>
  <c r="F20" i="2"/>
  <c r="G19" i="2"/>
  <c r="F21" i="2" l="1"/>
  <c r="G20" i="2"/>
  <c r="C21" i="2"/>
  <c r="C22" i="2" l="1"/>
  <c r="F22" i="2"/>
  <c r="G21" i="2"/>
  <c r="F23" i="2" l="1"/>
  <c r="G22" i="2"/>
  <c r="C23" i="2"/>
  <c r="C24" i="2" l="1"/>
  <c r="F24" i="2"/>
  <c r="G23" i="2"/>
  <c r="F25" i="2" l="1"/>
  <c r="G24" i="2"/>
  <c r="C25" i="2"/>
  <c r="C26" i="2" l="1"/>
  <c r="F26" i="2"/>
  <c r="G25" i="2"/>
  <c r="F27" i="2" l="1"/>
  <c r="G26" i="2"/>
  <c r="C27" i="2"/>
  <c r="C28" i="2" l="1"/>
  <c r="F28" i="2"/>
  <c r="G27" i="2"/>
  <c r="F29" i="2" l="1"/>
  <c r="G28" i="2"/>
  <c r="C29" i="2"/>
  <c r="C30" i="2" l="1"/>
  <c r="F30" i="2"/>
  <c r="G29" i="2"/>
  <c r="F31" i="2" l="1"/>
  <c r="G30" i="2"/>
  <c r="C31" i="2"/>
  <c r="C32" i="2" l="1"/>
  <c r="F32" i="2"/>
  <c r="G31" i="2"/>
  <c r="F33" i="2" l="1"/>
  <c r="G32" i="2"/>
  <c r="C33" i="2"/>
  <c r="C34" i="2" l="1"/>
  <c r="F34" i="2"/>
  <c r="G33" i="2"/>
  <c r="F35" i="2" l="1"/>
  <c r="G34" i="2"/>
  <c r="C35" i="2"/>
  <c r="C36" i="2" l="1"/>
  <c r="F36" i="2"/>
  <c r="G35" i="2"/>
  <c r="F37" i="2" l="1"/>
  <c r="G36" i="2"/>
  <c r="C37" i="2"/>
  <c r="C38" i="2" l="1"/>
  <c r="F38" i="2"/>
  <c r="G37" i="2"/>
  <c r="F39" i="2" l="1"/>
  <c r="G38" i="2"/>
  <c r="C39" i="2"/>
  <c r="C40" i="2" l="1"/>
  <c r="F40" i="2"/>
  <c r="G39" i="2"/>
  <c r="F41" i="2" l="1"/>
  <c r="F43" i="2" s="1"/>
  <c r="G40" i="2"/>
  <c r="C41" i="2"/>
  <c r="C43" i="2" l="1"/>
  <c r="G41" i="2"/>
  <c r="G43" i="2" s="1"/>
</calcChain>
</file>

<file path=xl/sharedStrings.xml><?xml version="1.0" encoding="utf-8"?>
<sst xmlns="http://schemas.openxmlformats.org/spreadsheetml/2006/main" count="78" uniqueCount="75">
  <si>
    <t>Nome do Produto</t>
  </si>
  <si>
    <t>LINK</t>
  </si>
  <si>
    <t>R$ / 1 Produto</t>
  </si>
  <si>
    <t>% Recomendado</t>
  </si>
  <si>
    <t>(A) Valor de venda (1 item)</t>
  </si>
  <si>
    <t>(B) CMV</t>
  </si>
  <si>
    <t>(C) Lucro Bruto (A - B)</t>
  </si>
  <si>
    <t>(D) Custo Operacional Fixo</t>
  </si>
  <si>
    <t>(E) Facebook ADS</t>
  </si>
  <si>
    <t>Mark-up (Número de vezes)</t>
  </si>
  <si>
    <t>Valor na Loja  (R$)</t>
  </si>
  <si>
    <t>R$</t>
  </si>
  <si>
    <t>% sobre venda</t>
  </si>
  <si>
    <t xml:space="preserve">(A) VENDAS </t>
  </si>
  <si>
    <t>(B) CMV Custo da Mercadoria Vendida</t>
  </si>
  <si>
    <t>o restante são fórmulas.</t>
  </si>
  <si>
    <t>Cálculo de Lucro ou Prejuízo por Produto</t>
  </si>
  <si>
    <t xml:space="preserve">2) Você pode modificar o mark-up de acordo </t>
  </si>
  <si>
    <t>com o ticket. Se for ticket baixo use a precificação</t>
  </si>
  <si>
    <t>Data</t>
  </si>
  <si>
    <t>Venda Acumuladas</t>
  </si>
  <si>
    <t>Custo Anuncios</t>
  </si>
  <si>
    <t>Outros Custos</t>
  </si>
  <si>
    <t>TOTAL</t>
  </si>
  <si>
    <t>% Acumulado</t>
  </si>
  <si>
    <t>Telefone + Correio</t>
  </si>
  <si>
    <t>Correio</t>
  </si>
  <si>
    <t xml:space="preserve">Outros Custos </t>
  </si>
  <si>
    <t></t>
  </si>
  <si>
    <t>Lucro</t>
  </si>
  <si>
    <t>% LUCRO</t>
  </si>
  <si>
    <t xml:space="preserve">Shopify </t>
  </si>
  <si>
    <t>1) Somente modifique os valores em vermelhos. Pois</t>
  </si>
  <si>
    <t>% Diário</t>
  </si>
  <si>
    <t>Estorno</t>
  </si>
  <si>
    <t>2) Faça a atualizaçã dessa planilha diariamente.</t>
  </si>
  <si>
    <t>3) Não suba nenhuma camapnha sem antes averiguar o preço na prócima aba PRECIFICAÇÃO + LUCRATIVIDADE.</t>
  </si>
  <si>
    <t>Instruções para o uso da planilha</t>
  </si>
  <si>
    <t>1) Somente modifique os valores em vermelho, pis o restante são fórmulas prontas.</t>
  </si>
  <si>
    <t>4) Não remover a versão das planilhas.</t>
  </si>
  <si>
    <t>5) Você poderá adaptar a planilha para sua realidade.</t>
  </si>
  <si>
    <t>“A procrastinação é o péssimo hábito de deixar para fazer depois de amanhã o que deveria ter sido feito anteontem.” – Napoleon Hill</t>
  </si>
  <si>
    <t>6) Faça uma aba por mês desta para o acompanhamento de campanhas diárias.</t>
  </si>
  <si>
    <t>3) Veja a outra aba para manter o controle de</t>
  </si>
  <si>
    <t>campanhas de camapanhas diárias.</t>
  </si>
  <si>
    <t>Instruções para o uso desta planilha.</t>
  </si>
  <si>
    <t>TOTAL SEM TAXAS (R$)</t>
  </si>
  <si>
    <t>Preço de Venda Indicado incl. Taxas (R$)</t>
  </si>
  <si>
    <t>LUCRO PARCIAL (R$)</t>
  </si>
  <si>
    <t>(G) TOTAL CUSTO OPERACIONAL (D+E+F)</t>
  </si>
  <si>
    <t>TAXAS: ADICIONAR 12%  (R$)</t>
  </si>
  <si>
    <t>(F) TAXAS</t>
  </si>
  <si>
    <t>(G) TOTAL CUSTO OPERACIONAIS (D+E+F)</t>
  </si>
  <si>
    <t>Somente modificar os valores em Vermelho &gt; Leia as instruções abaixo!! VEJA AS OUTRAS ABAS!</t>
  </si>
  <si>
    <t>4) Faça uma planilha para cada produto antes de subir campanhas.</t>
  </si>
  <si>
    <t>TOTAL DE VENDAS PAGAS</t>
  </si>
  <si>
    <r>
      <t xml:space="preserve">PLANILHA LABECOM DE CONTROLE DE CAMPANHAS </t>
    </r>
    <r>
      <rPr>
        <b/>
        <u/>
        <sz val="16"/>
        <rFont val="Segoe UI"/>
      </rPr>
      <t>DIÁRIAS</t>
    </r>
  </si>
  <si>
    <t>de 3, se for ticket médio/alto acima de 2,5.</t>
  </si>
  <si>
    <t>FB Accumlados</t>
  </si>
  <si>
    <t>AJUSTES</t>
  </si>
  <si>
    <t>CUSTO do Produto (R$)</t>
  </si>
  <si>
    <t>Embalagens (R$)</t>
  </si>
  <si>
    <t>TOTAL CUSTO (R$)</t>
  </si>
  <si>
    <t>(H) IMPOSTOS</t>
  </si>
  <si>
    <t xml:space="preserve">Lucro Líquido (C-G-H) </t>
  </si>
  <si>
    <t>PLANILHA DE CONTROLE DETALHADO DE PRODUTOS E SUA LUCRATIVIDADE (DIÁRIA)</t>
  </si>
  <si>
    <t>Link do Produto na sua loja</t>
  </si>
  <si>
    <t>Legging Posh Preta</t>
  </si>
  <si>
    <t>(H) Impostos</t>
  </si>
  <si>
    <t>Lucro/Prejuízo Líquido (C-G-H)</t>
  </si>
  <si>
    <t>VERSÃO 2020-08 (DIÁRIA)</t>
  </si>
  <si>
    <t>AGOSTO de 2020</t>
  </si>
  <si>
    <t>(F) Taxas: Gateways &amp; Nuvem Shop</t>
  </si>
  <si>
    <t>Total Vendas</t>
  </si>
  <si>
    <t>Compras de Mercadorias (CMV)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</si>
</sst>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_([$R$ -416]* #,##0.00_);_([$R$ -416]* \(#,##0.00\);_([$R$ -416]* &quot;-&quot;??_);_(@_)"/>
    <numFmt numFmtId="166" formatCode="[$R$]#,##0.00"/>
  </numFmts>
  <fonts count="51">
    <font>
      <sz val="10"/>
      <color rgb="FF000000"/>
      <name val="Arial"/>
    </font>
    <font>
      <sz val="10"/>
      <color rgb="FF000000"/>
      <name val="Segoe UI"/>
      <family val="2"/>
    </font>
    <font>
      <b/>
      <u/>
      <sz val="14"/>
      <name val="Segoe UI"/>
      <family val="2"/>
    </font>
    <font>
      <sz val="10"/>
      <name val="Segoe UI"/>
      <family val="2"/>
    </font>
    <font>
      <sz val="10"/>
      <color rgb="FFFFFFFF"/>
      <name val="Segoe UI"/>
      <family val="2"/>
    </font>
    <font>
      <b/>
      <u/>
      <sz val="12"/>
      <color rgb="FFFF0000"/>
      <name val="Segoe UI"/>
      <family val="2"/>
    </font>
    <font>
      <sz val="12"/>
      <color rgb="FFFF0000"/>
      <name val="Segoe UI"/>
      <family val="2"/>
    </font>
    <font>
      <sz val="18"/>
      <color rgb="FFFFFFFF"/>
      <name val="Segoe UI"/>
      <family val="2"/>
    </font>
    <font>
      <b/>
      <sz val="10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3"/>
      <color rgb="FF0000FF"/>
      <name val="Segoe UI"/>
      <family val="2"/>
    </font>
    <font>
      <b/>
      <sz val="14"/>
      <name val="Segoe UI"/>
      <family val="2"/>
    </font>
    <font>
      <sz val="10"/>
      <color rgb="FFFF0000"/>
      <name val="Segoe UI"/>
      <family val="2"/>
    </font>
    <font>
      <b/>
      <u/>
      <sz val="12"/>
      <name val="Segoe UI"/>
      <family val="2"/>
    </font>
    <font>
      <b/>
      <sz val="12"/>
      <color rgb="FFFF0000"/>
      <name val="Segoe U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b/>
      <sz val="14"/>
      <color rgb="FF000000"/>
      <name val="Arial"/>
      <family val="2"/>
    </font>
    <font>
      <u/>
      <sz val="10"/>
      <name val="Segoe UI"/>
      <family val="2"/>
    </font>
    <font>
      <b/>
      <u/>
      <sz val="14"/>
      <color rgb="FFFF0000"/>
      <name val="Segoe UI"/>
      <family val="2"/>
    </font>
    <font>
      <sz val="10"/>
      <color rgb="FF002060"/>
      <name val="Arial"/>
      <family val="2"/>
    </font>
    <font>
      <sz val="10"/>
      <color rgb="FF002060"/>
      <name val="Segoe UI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i/>
      <sz val="16"/>
      <color rgb="FFFF0000"/>
      <name val="Arial"/>
      <family val="2"/>
    </font>
    <font>
      <b/>
      <sz val="16"/>
      <name val="Segoe UI"/>
    </font>
    <font>
      <b/>
      <u/>
      <sz val="16"/>
      <name val="Segoe UI"/>
    </font>
    <font>
      <sz val="14"/>
      <color rgb="FFFF0000"/>
      <name val="Segoe UI"/>
    </font>
    <font>
      <sz val="14"/>
      <color rgb="FFFF0000"/>
      <name val="Segoe UI"/>
      <family val="2"/>
    </font>
    <font>
      <b/>
      <sz val="14"/>
      <color rgb="FFFF0000"/>
      <name val="Segoe UI"/>
    </font>
    <font>
      <b/>
      <sz val="14"/>
      <color rgb="FFFF0000"/>
      <name val="Segoe UI"/>
      <family val="2"/>
    </font>
    <font>
      <b/>
      <sz val="10"/>
      <color rgb="FFFF0000"/>
      <name val="Segoe UI"/>
      <family val="2"/>
    </font>
    <font>
      <b/>
      <u/>
      <sz val="10"/>
      <color rgb="FFFF0000"/>
      <name val="Segoe UI"/>
      <family val="2"/>
    </font>
    <font>
      <b/>
      <sz val="11"/>
      <color rgb="FFFF0000"/>
      <name val="Arial"/>
      <family val="2"/>
    </font>
    <font>
      <b/>
      <i/>
      <sz val="14"/>
      <color theme="3"/>
      <name val="Segoe UI"/>
      <family val="2"/>
    </font>
    <font>
      <b/>
      <sz val="11"/>
      <name val="Segoe UI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u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CCCC"/>
      </patternFill>
    </fill>
    <fill>
      <patternFill patternType="solid">
        <fgColor theme="1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00FF00"/>
        <bgColor rgb="FFFFFF00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rgb="FF00FF00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FFFFFF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2">
    <xf numFmtId="0" fontId="0" fillId="0" borderId="0" xfId="0" applyFont="1" applyAlignment="1"/>
    <xf numFmtId="4" fontId="2" fillId="2" borderId="0" xfId="0" applyNumberFormat="1" applyFont="1" applyFill="1" applyAlignment="1"/>
    <xf numFmtId="0" fontId="3" fillId="2" borderId="0" xfId="0" applyFont="1" applyFill="1" applyAlignment="1"/>
    <xf numFmtId="164" fontId="3" fillId="2" borderId="0" xfId="0" applyNumberFormat="1" applyFont="1" applyFill="1" applyAlignment="1"/>
    <xf numFmtId="165" fontId="3" fillId="2" borderId="0" xfId="0" applyNumberFormat="1" applyFont="1" applyFill="1" applyAlignment="1"/>
    <xf numFmtId="166" fontId="3" fillId="2" borderId="0" xfId="0" applyNumberFormat="1" applyFont="1" applyFill="1" applyAlignment="1"/>
    <xf numFmtId="0" fontId="3" fillId="0" borderId="0" xfId="0" applyFont="1" applyAlignment="1"/>
    <xf numFmtId="4" fontId="3" fillId="0" borderId="0" xfId="0" applyNumberFormat="1" applyFont="1"/>
    <xf numFmtId="10" fontId="3" fillId="0" borderId="0" xfId="0" applyNumberFormat="1" applyFont="1" applyAlignment="1"/>
    <xf numFmtId="4" fontId="10" fillId="6" borderId="2" xfId="0" applyNumberFormat="1" applyFont="1" applyFill="1" applyBorder="1" applyAlignment="1">
      <alignment horizontal="center"/>
    </xf>
    <xf numFmtId="4" fontId="11" fillId="4" borderId="5" xfId="0" applyNumberFormat="1" applyFont="1" applyFill="1" applyBorder="1" applyAlignment="1">
      <alignment horizontal="center"/>
    </xf>
    <xf numFmtId="0" fontId="3" fillId="7" borderId="0" xfId="0" applyFont="1" applyFill="1" applyAlignment="1"/>
    <xf numFmtId="0" fontId="3" fillId="8" borderId="0" xfId="0" applyFont="1" applyFill="1" applyAlignment="1"/>
    <xf numFmtId="10" fontId="3" fillId="8" borderId="0" xfId="0" applyNumberFormat="1" applyFont="1" applyFill="1" applyAlignment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right"/>
    </xf>
    <xf numFmtId="0" fontId="3" fillId="9" borderId="0" xfId="0" applyFont="1" applyFill="1" applyAlignment="1"/>
    <xf numFmtId="0" fontId="3" fillId="9" borderId="7" xfId="0" applyFont="1" applyFill="1" applyBorder="1" applyAlignment="1"/>
    <xf numFmtId="0" fontId="3" fillId="9" borderId="7" xfId="0" applyFont="1" applyFill="1" applyBorder="1" applyAlignment="1">
      <alignment horizontal="center"/>
    </xf>
    <xf numFmtId="10" fontId="3" fillId="9" borderId="7" xfId="0" applyNumberFormat="1" applyFont="1" applyFill="1" applyBorder="1" applyAlignment="1">
      <alignment horizontal="center"/>
    </xf>
    <xf numFmtId="0" fontId="3" fillId="9" borderId="8" xfId="0" applyFont="1" applyFill="1" applyBorder="1" applyAlignment="1"/>
    <xf numFmtId="0" fontId="3" fillId="8" borderId="9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9" fillId="6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0" fontId="9" fillId="3" borderId="0" xfId="0" applyNumberFormat="1" applyFont="1" applyFill="1" applyBorder="1" applyAlignment="1">
      <alignment horizontal="center"/>
    </xf>
    <xf numFmtId="0" fontId="3" fillId="8" borderId="0" xfId="0" applyFont="1" applyFill="1" applyBorder="1" applyAlignment="1"/>
    <xf numFmtId="4" fontId="3" fillId="2" borderId="0" xfId="0" applyNumberFormat="1" applyFont="1" applyFill="1" applyBorder="1" applyAlignment="1"/>
    <xf numFmtId="10" fontId="3" fillId="2" borderId="10" xfId="0" applyNumberFormat="1" applyFont="1" applyFill="1" applyBorder="1" applyAlignment="1"/>
    <xf numFmtId="4" fontId="9" fillId="6" borderId="0" xfId="0" applyNumberFormat="1" applyFont="1" applyFill="1" applyBorder="1" applyAlignment="1">
      <alignment horizontal="center"/>
    </xf>
    <xf numFmtId="0" fontId="8" fillId="8" borderId="9" xfId="0" applyFont="1" applyFill="1" applyBorder="1" applyAlignment="1"/>
    <xf numFmtId="0" fontId="3" fillId="8" borderId="11" xfId="0" applyFont="1" applyFill="1" applyBorder="1" applyAlignment="1"/>
    <xf numFmtId="0" fontId="3" fillId="8" borderId="12" xfId="0" applyFont="1" applyFill="1" applyBorder="1" applyAlignment="1"/>
    <xf numFmtId="10" fontId="3" fillId="8" borderId="12" xfId="0" applyNumberFormat="1" applyFont="1" applyFill="1" applyBorder="1" applyAlignment="1"/>
    <xf numFmtId="0" fontId="3" fillId="9" borderId="12" xfId="0" applyFont="1" applyFill="1" applyBorder="1" applyAlignment="1"/>
    <xf numFmtId="0" fontId="3" fillId="2" borderId="13" xfId="0" applyFont="1" applyFill="1" applyBorder="1" applyAlignment="1"/>
    <xf numFmtId="0" fontId="14" fillId="9" borderId="6" xfId="0" applyFont="1" applyFill="1" applyBorder="1" applyAlignment="1"/>
    <xf numFmtId="4" fontId="15" fillId="2" borderId="0" xfId="0" applyNumberFormat="1" applyFont="1" applyFill="1" applyBorder="1" applyAlignment="1">
      <alignment horizontal="center"/>
    </xf>
    <xf numFmtId="165" fontId="3" fillId="9" borderId="0" xfId="0" applyNumberFormat="1" applyFont="1" applyFill="1" applyAlignment="1"/>
    <xf numFmtId="166" fontId="3" fillId="9" borderId="0" xfId="0" applyNumberFormat="1" applyFont="1" applyFill="1" applyAlignment="1"/>
    <xf numFmtId="0" fontId="1" fillId="0" borderId="0" xfId="0" applyFont="1" applyAlignment="1"/>
    <xf numFmtId="10" fontId="18" fillId="0" borderId="16" xfId="0" applyNumberFormat="1" applyFont="1" applyBorder="1" applyAlignment="1">
      <alignment horizontal="center" wrapText="1"/>
    </xf>
    <xf numFmtId="10" fontId="0" fillId="0" borderId="0" xfId="0" applyNumberFormat="1" applyFont="1" applyAlignment="1"/>
    <xf numFmtId="4" fontId="0" fillId="0" borderId="0" xfId="0" applyNumberFormat="1" applyFont="1" applyAlignment="1"/>
    <xf numFmtId="4" fontId="17" fillId="0" borderId="15" xfId="0" applyNumberFormat="1" applyFont="1" applyBorder="1" applyAlignment="1">
      <alignment horizontal="right" wrapText="1"/>
    </xf>
    <xf numFmtId="0" fontId="1" fillId="8" borderId="0" xfId="0" applyFont="1" applyFill="1" applyAlignment="1"/>
    <xf numFmtId="4" fontId="3" fillId="9" borderId="0" xfId="0" applyNumberFormat="1" applyFont="1" applyFill="1" applyAlignment="1"/>
    <xf numFmtId="10" fontId="0" fillId="8" borderId="0" xfId="0" applyNumberFormat="1" applyFont="1" applyFill="1" applyAlignment="1"/>
    <xf numFmtId="10" fontId="3" fillId="9" borderId="0" xfId="0" applyNumberFormat="1" applyFont="1" applyFill="1" applyAlignment="1"/>
    <xf numFmtId="0" fontId="0" fillId="8" borderId="0" xfId="0" applyFont="1" applyFill="1" applyAlignment="1"/>
    <xf numFmtId="4" fontId="0" fillId="8" borderId="0" xfId="0" applyNumberFormat="1" applyFont="1" applyFill="1" applyAlignment="1"/>
    <xf numFmtId="4" fontId="16" fillId="0" borderId="18" xfId="0" applyNumberFormat="1" applyFont="1" applyBorder="1" applyAlignment="1">
      <alignment wrapText="1"/>
    </xf>
    <xf numFmtId="10" fontId="16" fillId="0" borderId="19" xfId="0" applyNumberFormat="1" applyFont="1" applyBorder="1" applyAlignment="1">
      <alignment wrapText="1"/>
    </xf>
    <xf numFmtId="4" fontId="16" fillId="10" borderId="21" xfId="0" applyNumberFormat="1" applyFont="1" applyFill="1" applyBorder="1" applyAlignment="1">
      <alignment wrapText="1"/>
    </xf>
    <xf numFmtId="4" fontId="17" fillId="10" borderId="21" xfId="0" applyNumberFormat="1" applyFont="1" applyFill="1" applyBorder="1" applyAlignment="1">
      <alignment wrapText="1"/>
    </xf>
    <xf numFmtId="10" fontId="21" fillId="10" borderId="22" xfId="0" applyNumberFormat="1" applyFont="1" applyFill="1" applyBorder="1" applyAlignment="1">
      <alignment horizontal="center" wrapText="1"/>
    </xf>
    <xf numFmtId="4" fontId="17" fillId="0" borderId="25" xfId="0" applyNumberFormat="1" applyFont="1" applyBorder="1" applyAlignment="1">
      <alignment horizontal="right" wrapText="1"/>
    </xf>
    <xf numFmtId="0" fontId="22" fillId="11" borderId="0" xfId="0" applyFont="1" applyFill="1" applyBorder="1" applyAlignment="1">
      <alignment vertical="center"/>
    </xf>
    <xf numFmtId="165" fontId="23" fillId="2" borderId="0" xfId="0" applyNumberFormat="1" applyFont="1" applyFill="1" applyAlignment="1"/>
    <xf numFmtId="166" fontId="23" fillId="2" borderId="0" xfId="0" applyNumberFormat="1" applyFont="1" applyFill="1" applyAlignment="1"/>
    <xf numFmtId="10" fontId="25" fillId="8" borderId="0" xfId="0" applyNumberFormat="1" applyFont="1" applyFill="1" applyAlignment="1"/>
    <xf numFmtId="10" fontId="26" fillId="9" borderId="0" xfId="0" applyNumberFormat="1" applyFont="1" applyFill="1" applyAlignment="1"/>
    <xf numFmtId="10" fontId="25" fillId="10" borderId="21" xfId="0" applyNumberFormat="1" applyFont="1" applyFill="1" applyBorder="1" applyAlignment="1">
      <alignment wrapText="1"/>
    </xf>
    <xf numFmtId="10" fontId="25" fillId="0" borderId="15" xfId="0" applyNumberFormat="1" applyFont="1" applyBorder="1" applyAlignment="1">
      <alignment horizontal="right" wrapText="1"/>
    </xf>
    <xf numFmtId="10" fontId="25" fillId="0" borderId="18" xfId="0" applyNumberFormat="1" applyFont="1" applyBorder="1" applyAlignment="1">
      <alignment wrapText="1"/>
    </xf>
    <xf numFmtId="10" fontId="25" fillId="0" borderId="0" xfId="0" applyNumberFormat="1" applyFont="1" applyAlignment="1"/>
    <xf numFmtId="4" fontId="24" fillId="9" borderId="0" xfId="0" applyNumberFormat="1" applyFont="1" applyFill="1" applyAlignment="1"/>
    <xf numFmtId="4" fontId="13" fillId="8" borderId="0" xfId="0" applyNumberFormat="1" applyFont="1" applyFill="1"/>
    <xf numFmtId="4" fontId="19" fillId="8" borderId="0" xfId="0" applyNumberFormat="1" applyFont="1" applyFill="1" applyAlignment="1"/>
    <xf numFmtId="4" fontId="19" fillId="0" borderId="25" xfId="0" applyNumberFormat="1" applyFont="1" applyBorder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9" fillId="0" borderId="15" xfId="0" applyNumberFormat="1" applyFont="1" applyBorder="1" applyAlignment="1">
      <alignment wrapText="1"/>
    </xf>
    <xf numFmtId="4" fontId="19" fillId="0" borderId="18" xfId="0" applyNumberFormat="1" applyFont="1" applyBorder="1" applyAlignment="1">
      <alignment wrapText="1"/>
    </xf>
    <xf numFmtId="4" fontId="27" fillId="10" borderId="21" xfId="0" applyNumberFormat="1" applyFont="1" applyFill="1" applyBorder="1" applyAlignment="1">
      <alignment horizontal="right" wrapText="1"/>
    </xf>
    <xf numFmtId="4" fontId="19" fillId="0" borderId="0" xfId="0" applyNumberFormat="1" applyFont="1" applyAlignment="1"/>
    <xf numFmtId="4" fontId="13" fillId="9" borderId="0" xfId="0" applyNumberFormat="1" applyFont="1" applyFill="1" applyAlignment="1"/>
    <xf numFmtId="0" fontId="19" fillId="8" borderId="0" xfId="0" applyFont="1" applyFill="1" applyAlignment="1"/>
    <xf numFmtId="4" fontId="19" fillId="10" borderId="22" xfId="0" applyNumberFormat="1" applyFont="1" applyFill="1" applyBorder="1" applyAlignment="1">
      <alignment horizontal="center" wrapText="1"/>
    </xf>
    <xf numFmtId="4" fontId="19" fillId="0" borderId="26" xfId="0" applyNumberFormat="1" applyFont="1" applyBorder="1" applyAlignment="1">
      <alignment wrapText="1"/>
    </xf>
    <xf numFmtId="0" fontId="19" fillId="0" borderId="25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  <xf numFmtId="0" fontId="19" fillId="0" borderId="15" xfId="0" applyFont="1" applyBorder="1" applyAlignment="1">
      <alignment wrapText="1"/>
    </xf>
    <xf numFmtId="4" fontId="19" fillId="0" borderId="19" xfId="0" applyNumberFormat="1" applyFont="1" applyBorder="1" applyAlignment="1">
      <alignment wrapText="1"/>
    </xf>
    <xf numFmtId="0" fontId="19" fillId="0" borderId="18" xfId="0" applyFont="1" applyBorder="1" applyAlignment="1">
      <alignment wrapText="1"/>
    </xf>
    <xf numFmtId="0" fontId="19" fillId="0" borderId="0" xfId="0" applyFont="1" applyAlignment="1"/>
    <xf numFmtId="0" fontId="16" fillId="0" borderId="0" xfId="0" applyFont="1" applyAlignment="1"/>
    <xf numFmtId="4" fontId="13" fillId="9" borderId="0" xfId="0" applyNumberFormat="1" applyFont="1" applyFill="1" applyAlignment="1">
      <alignment horizontal="center"/>
    </xf>
    <xf numFmtId="4" fontId="19" fillId="8" borderId="0" xfId="0" applyNumberFormat="1" applyFont="1" applyFill="1" applyAlignment="1">
      <alignment horizontal="center"/>
    </xf>
    <xf numFmtId="4" fontId="19" fillId="0" borderId="26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19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/>
    </xf>
    <xf numFmtId="4" fontId="17" fillId="8" borderId="0" xfId="0" applyNumberFormat="1" applyFont="1" applyFill="1" applyAlignment="1"/>
    <xf numFmtId="4" fontId="17" fillId="0" borderId="0" xfId="0" applyNumberFormat="1" applyFont="1" applyAlignment="1"/>
    <xf numFmtId="10" fontId="17" fillId="10" borderId="28" xfId="0" applyNumberFormat="1" applyFont="1" applyFill="1" applyBorder="1" applyAlignment="1">
      <alignment horizontal="right" wrapText="1"/>
    </xf>
    <xf numFmtId="0" fontId="19" fillId="15" borderId="27" xfId="0" applyFont="1" applyFill="1" applyBorder="1" applyAlignment="1">
      <alignment wrapText="1"/>
    </xf>
    <xf numFmtId="4" fontId="17" fillId="10" borderId="29" xfId="0" applyNumberFormat="1" applyFont="1" applyFill="1" applyBorder="1" applyAlignment="1">
      <alignment horizontal="right" wrapText="1"/>
    </xf>
    <xf numFmtId="4" fontId="19" fillId="10" borderId="28" xfId="0" applyNumberFormat="1" applyFont="1" applyFill="1" applyBorder="1" applyAlignment="1">
      <alignment horizontal="center" wrapText="1"/>
    </xf>
    <xf numFmtId="4" fontId="17" fillId="16" borderId="26" xfId="0" applyNumberFormat="1" applyFont="1" applyFill="1" applyBorder="1" applyAlignment="1">
      <alignment horizontal="right" wrapText="1"/>
    </xf>
    <xf numFmtId="10" fontId="16" fillId="16" borderId="26" xfId="0" applyNumberFormat="1" applyFont="1" applyFill="1" applyBorder="1" applyAlignment="1">
      <alignment horizontal="right" wrapText="1"/>
    </xf>
    <xf numFmtId="10" fontId="16" fillId="16" borderId="16" xfId="0" applyNumberFormat="1" applyFont="1" applyFill="1" applyBorder="1" applyAlignment="1">
      <alignment horizontal="right" wrapText="1"/>
    </xf>
    <xf numFmtId="4" fontId="17" fillId="16" borderId="19" xfId="0" applyNumberFormat="1" applyFont="1" applyFill="1" applyBorder="1" applyAlignment="1">
      <alignment wrapText="1"/>
    </xf>
    <xf numFmtId="10" fontId="16" fillId="16" borderId="19" xfId="0" applyNumberFormat="1" applyFont="1" applyFill="1" applyBorder="1" applyAlignment="1">
      <alignment wrapText="1"/>
    </xf>
    <xf numFmtId="4" fontId="31" fillId="8" borderId="0" xfId="0" applyNumberFormat="1" applyFont="1" applyFill="1" applyAlignment="1">
      <alignment horizontal="right"/>
    </xf>
    <xf numFmtId="0" fontId="13" fillId="2" borderId="0" xfId="0" applyFont="1" applyFill="1" applyAlignment="1"/>
    <xf numFmtId="165" fontId="12" fillId="2" borderId="0" xfId="0" applyNumberFormat="1" applyFont="1" applyFill="1" applyAlignment="1"/>
    <xf numFmtId="4" fontId="31" fillId="8" borderId="0" xfId="0" applyNumberFormat="1" applyFont="1" applyFill="1" applyAlignment="1">
      <alignment horizontal="left"/>
    </xf>
    <xf numFmtId="14" fontId="16" fillId="0" borderId="24" xfId="0" applyNumberFormat="1" applyFont="1" applyBorder="1" applyAlignment="1">
      <alignment horizontal="center" wrapText="1"/>
    </xf>
    <xf numFmtId="14" fontId="16" fillId="0" borderId="14" xfId="0" applyNumberFormat="1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0" fillId="10" borderId="20" xfId="0" applyFont="1" applyFill="1" applyBorder="1" applyAlignment="1">
      <alignment horizontal="center" wrapText="1"/>
    </xf>
    <xf numFmtId="0" fontId="24" fillId="2" borderId="0" xfId="0" applyFont="1" applyFill="1" applyAlignment="1"/>
    <xf numFmtId="0" fontId="35" fillId="2" borderId="0" xfId="0" applyFont="1" applyFill="1" applyAlignment="1"/>
    <xf numFmtId="0" fontId="34" fillId="2" borderId="0" xfId="0" applyFont="1" applyFill="1" applyAlignment="1"/>
    <xf numFmtId="0" fontId="1" fillId="8" borderId="0" xfId="0" applyFont="1" applyFill="1" applyAlignment="1"/>
    <xf numFmtId="4" fontId="15" fillId="9" borderId="1" xfId="0" applyNumberFormat="1" applyFont="1" applyFill="1" applyBorder="1" applyAlignment="1">
      <alignment horizontal="center"/>
    </xf>
    <xf numFmtId="4" fontId="15" fillId="9" borderId="3" xfId="0" applyNumberFormat="1" applyFont="1" applyFill="1" applyBorder="1" applyAlignment="1">
      <alignment horizontal="center"/>
    </xf>
    <xf numFmtId="10" fontId="38" fillId="12" borderId="34" xfId="0" applyNumberFormat="1" applyFont="1" applyFill="1" applyBorder="1" applyAlignment="1">
      <alignment horizontal="center"/>
    </xf>
    <xf numFmtId="10" fontId="38" fillId="13" borderId="34" xfId="0" applyNumberFormat="1" applyFont="1" applyFill="1" applyBorder="1" applyAlignment="1">
      <alignment horizontal="center"/>
    </xf>
    <xf numFmtId="0" fontId="39" fillId="2" borderId="0" xfId="0" applyFont="1" applyFill="1" applyBorder="1" applyAlignment="1"/>
    <xf numFmtId="0" fontId="13" fillId="2" borderId="0" xfId="0" applyFont="1" applyFill="1" applyBorder="1" applyAlignment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40" fillId="11" borderId="0" xfId="0" applyFont="1" applyFill="1" applyBorder="1" applyAlignment="1">
      <alignment vertical="center"/>
    </xf>
    <xf numFmtId="164" fontId="3" fillId="9" borderId="0" xfId="0" applyNumberFormat="1" applyFont="1" applyFill="1" applyBorder="1" applyAlignment="1"/>
    <xf numFmtId="0" fontId="4" fillId="18" borderId="0" xfId="0" applyFont="1" applyFill="1" applyBorder="1" applyAlignment="1"/>
    <xf numFmtId="164" fontId="41" fillId="2" borderId="0" xfId="0" applyNumberFormat="1" applyFont="1" applyFill="1" applyAlignment="1"/>
    <xf numFmtId="0" fontId="6" fillId="8" borderId="0" xfId="0" applyFont="1" applyFill="1" applyBorder="1" applyAlignment="1"/>
    <xf numFmtId="0" fontId="3" fillId="9" borderId="0" xfId="0" applyFont="1" applyFill="1" applyBorder="1" applyAlignment="1"/>
    <xf numFmtId="10" fontId="3" fillId="9" borderId="0" xfId="0" applyNumberFormat="1" applyFont="1" applyFill="1" applyBorder="1" applyAlignment="1">
      <alignment horizontal="center"/>
    </xf>
    <xf numFmtId="0" fontId="3" fillId="9" borderId="10" xfId="0" applyFont="1" applyFill="1" applyBorder="1" applyAlignment="1"/>
    <xf numFmtId="0" fontId="42" fillId="9" borderId="28" xfId="0" applyFont="1" applyFill="1" applyBorder="1" applyAlignment="1">
      <alignment horizontal="center"/>
    </xf>
    <xf numFmtId="0" fontId="7" fillId="5" borderId="0" xfId="0" applyFont="1" applyFill="1" applyBorder="1" applyAlignment="1"/>
    <xf numFmtId="0" fontId="40" fillId="11" borderId="38" xfId="0" applyFont="1" applyFill="1" applyBorder="1" applyAlignment="1">
      <alignment horizontal="center" vertical="center"/>
    </xf>
    <xf numFmtId="0" fontId="40" fillId="11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2" fillId="9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164" fontId="43" fillId="19" borderId="0" xfId="0" applyNumberFormat="1" applyFont="1" applyFill="1" applyBorder="1" applyAlignment="1"/>
    <xf numFmtId="10" fontId="46" fillId="19" borderId="0" xfId="0" applyNumberFormat="1" applyFont="1" applyFill="1" applyBorder="1" applyAlignment="1">
      <alignment horizontal="center"/>
    </xf>
    <xf numFmtId="0" fontId="43" fillId="19" borderId="0" xfId="0" applyFont="1" applyFill="1" applyBorder="1"/>
    <xf numFmtId="4" fontId="46" fillId="14" borderId="4" xfId="0" applyNumberFormat="1" applyFont="1" applyFill="1" applyBorder="1" applyAlignment="1">
      <alignment horizontal="center"/>
    </xf>
    <xf numFmtId="4" fontId="45" fillId="14" borderId="3" xfId="0" applyNumberFormat="1" applyFont="1" applyFill="1" applyBorder="1" applyAlignment="1">
      <alignment horizontal="center"/>
    </xf>
    <xf numFmtId="4" fontId="45" fillId="14" borderId="5" xfId="0" applyNumberFormat="1" applyFont="1" applyFill="1" applyBorder="1" applyAlignment="1">
      <alignment horizontal="center"/>
    </xf>
    <xf numFmtId="4" fontId="46" fillId="9" borderId="3" xfId="0" applyNumberFormat="1" applyFont="1" applyFill="1" applyBorder="1" applyAlignment="1">
      <alignment horizontal="center"/>
    </xf>
    <xf numFmtId="0" fontId="43" fillId="12" borderId="33" xfId="0" applyFont="1" applyFill="1" applyBorder="1" applyAlignment="1"/>
    <xf numFmtId="4" fontId="43" fillId="12" borderId="0" xfId="0" applyNumberFormat="1" applyFont="1" applyFill="1" applyBorder="1" applyAlignment="1">
      <alignment horizontal="center"/>
    </xf>
    <xf numFmtId="10" fontId="43" fillId="12" borderId="34" xfId="0" applyNumberFormat="1" applyFont="1" applyFill="1" applyBorder="1" applyAlignment="1">
      <alignment horizontal="center"/>
    </xf>
    <xf numFmtId="0" fontId="44" fillId="12" borderId="33" xfId="0" applyFont="1" applyFill="1" applyBorder="1" applyAlignment="1"/>
    <xf numFmtId="4" fontId="44" fillId="12" borderId="2" xfId="0" applyNumberFormat="1" applyFont="1" applyFill="1" applyBorder="1" applyAlignment="1">
      <alignment horizontal="center"/>
    </xf>
    <xf numFmtId="4" fontId="43" fillId="13" borderId="0" xfId="0" applyNumberFormat="1" applyFont="1" applyFill="1" applyBorder="1" applyAlignment="1">
      <alignment horizontal="center"/>
    </xf>
    <xf numFmtId="0" fontId="48" fillId="12" borderId="33" xfId="0" applyFont="1" applyFill="1" applyBorder="1" applyAlignment="1"/>
    <xf numFmtId="0" fontId="44" fillId="12" borderId="35" xfId="0" applyFont="1" applyFill="1" applyBorder="1" applyAlignment="1"/>
    <xf numFmtId="4" fontId="49" fillId="12" borderId="36" xfId="0" applyNumberFormat="1" applyFont="1" applyFill="1" applyBorder="1" applyAlignment="1">
      <alignment horizontal="center"/>
    </xf>
    <xf numFmtId="10" fontId="44" fillId="12" borderId="37" xfId="0" applyNumberFormat="1" applyFont="1" applyFill="1" applyBorder="1" applyAlignment="1">
      <alignment horizontal="center"/>
    </xf>
    <xf numFmtId="0" fontId="43" fillId="21" borderId="30" xfId="0" applyFont="1" applyFill="1" applyBorder="1" applyAlignment="1"/>
    <xf numFmtId="0" fontId="43" fillId="21" borderId="31" xfId="0" applyFont="1" applyFill="1" applyBorder="1" applyAlignment="1"/>
    <xf numFmtId="0" fontId="43" fillId="21" borderId="32" xfId="0" applyFont="1" applyFill="1" applyBorder="1" applyAlignment="1">
      <alignment horizontal="center"/>
    </xf>
    <xf numFmtId="4" fontId="46" fillId="22" borderId="4" xfId="0" applyNumberFormat="1" applyFont="1" applyFill="1" applyBorder="1" applyAlignment="1">
      <alignment horizontal="center"/>
    </xf>
    <xf numFmtId="4" fontId="46" fillId="13" borderId="1" xfId="0" applyNumberFormat="1" applyFont="1" applyFill="1" applyBorder="1" applyAlignment="1">
      <alignment horizontal="center"/>
    </xf>
    <xf numFmtId="4" fontId="15" fillId="14" borderId="4" xfId="0" applyNumberFormat="1" applyFont="1" applyFill="1" applyBorder="1" applyAlignment="1">
      <alignment horizontal="center"/>
    </xf>
    <xf numFmtId="10" fontId="13" fillId="12" borderId="34" xfId="0" applyNumberFormat="1" applyFont="1" applyFill="1" applyBorder="1" applyAlignment="1">
      <alignment horizontal="center"/>
    </xf>
    <xf numFmtId="10" fontId="9" fillId="12" borderId="0" xfId="0" applyNumberFormat="1" applyFont="1" applyFill="1" applyBorder="1" applyAlignment="1">
      <alignment horizontal="center"/>
    </xf>
    <xf numFmtId="0" fontId="28" fillId="23" borderId="20" xfId="0" applyFont="1" applyFill="1" applyBorder="1" applyAlignment="1">
      <alignment horizontal="center" wrapText="1"/>
    </xf>
    <xf numFmtId="4" fontId="28" fillId="23" borderId="21" xfId="0" applyNumberFormat="1" applyFont="1" applyFill="1" applyBorder="1" applyAlignment="1">
      <alignment horizontal="center" wrapText="1"/>
    </xf>
    <xf numFmtId="10" fontId="28" fillId="23" borderId="21" xfId="0" applyNumberFormat="1" applyFont="1" applyFill="1" applyBorder="1" applyAlignment="1">
      <alignment horizontal="center" wrapText="1"/>
    </xf>
    <xf numFmtId="10" fontId="28" fillId="23" borderId="22" xfId="0" applyNumberFormat="1" applyFont="1" applyFill="1" applyBorder="1" applyAlignment="1">
      <alignment horizontal="center" wrapText="1"/>
    </xf>
    <xf numFmtId="4" fontId="28" fillId="23" borderId="22" xfId="0" applyNumberFormat="1" applyFont="1" applyFill="1" applyBorder="1" applyAlignment="1">
      <alignment horizontal="center" wrapText="1"/>
    </xf>
    <xf numFmtId="0" fontId="28" fillId="23" borderId="21" xfId="0" applyFont="1" applyFill="1" applyBorder="1" applyAlignment="1">
      <alignment wrapText="1"/>
    </xf>
    <xf numFmtId="4" fontId="30" fillId="23" borderId="23" xfId="0" applyNumberFormat="1" applyFont="1" applyFill="1" applyBorder="1" applyAlignment="1">
      <alignment horizontal="center" wrapText="1"/>
    </xf>
    <xf numFmtId="10" fontId="28" fillId="23" borderId="23" xfId="0" applyNumberFormat="1" applyFont="1" applyFill="1" applyBorder="1" applyAlignment="1">
      <alignment horizontal="center" wrapText="1"/>
    </xf>
    <xf numFmtId="4" fontId="15" fillId="9" borderId="6" xfId="0" applyNumberFormat="1" applyFont="1" applyFill="1" applyBorder="1" applyAlignment="1"/>
    <xf numFmtId="0" fontId="13" fillId="8" borderId="8" xfId="0" applyFont="1" applyFill="1" applyBorder="1"/>
    <xf numFmtId="0" fontId="50" fillId="9" borderId="11" xfId="1" applyFont="1" applyFill="1" applyBorder="1" applyAlignment="1"/>
    <xf numFmtId="0" fontId="13" fillId="8" borderId="13" xfId="0" applyFont="1" applyFill="1" applyBorder="1" applyAlignment="1"/>
    <xf numFmtId="0" fontId="3" fillId="20" borderId="6" xfId="0" applyFont="1" applyFill="1" applyBorder="1" applyAlignment="1"/>
    <xf numFmtId="4" fontId="2" fillId="20" borderId="7" xfId="0" applyNumberFormat="1" applyFont="1" applyFill="1" applyBorder="1" applyAlignment="1"/>
    <xf numFmtId="0" fontId="3" fillId="20" borderId="7" xfId="0" applyFont="1" applyFill="1" applyBorder="1" applyAlignment="1"/>
    <xf numFmtId="164" fontId="3" fillId="20" borderId="7" xfId="0" applyNumberFormat="1" applyFont="1" applyFill="1" applyBorder="1" applyAlignment="1"/>
    <xf numFmtId="164" fontId="3" fillId="20" borderId="8" xfId="0" applyNumberFormat="1" applyFont="1" applyFill="1" applyBorder="1" applyAlignment="1"/>
    <xf numFmtId="164" fontId="43" fillId="19" borderId="10" xfId="0" applyNumberFormat="1" applyFont="1" applyFill="1" applyBorder="1" applyAlignment="1"/>
    <xf numFmtId="164" fontId="44" fillId="17" borderId="0" xfId="0" applyNumberFormat="1" applyFont="1" applyFill="1" applyBorder="1" applyAlignment="1">
      <alignment horizontal="center"/>
    </xf>
    <xf numFmtId="164" fontId="45" fillId="20" borderId="0" xfId="0" applyNumberFormat="1" applyFont="1" applyFill="1" applyBorder="1" applyAlignment="1">
      <alignment horizontal="center"/>
    </xf>
    <xf numFmtId="0" fontId="43" fillId="19" borderId="0" xfId="0" applyFont="1" applyFill="1" applyBorder="1" applyAlignment="1"/>
    <xf numFmtId="0" fontId="46" fillId="19" borderId="0" xfId="0" applyFont="1" applyFill="1" applyBorder="1" applyAlignment="1"/>
    <xf numFmtId="0" fontId="46" fillId="19" borderId="0" xfId="0" applyFont="1" applyFill="1" applyBorder="1" applyAlignment="1">
      <alignment horizontal="center"/>
    </xf>
    <xf numFmtId="0" fontId="43" fillId="19" borderId="10" xfId="0" applyFont="1" applyFill="1" applyBorder="1" applyAlignment="1"/>
    <xf numFmtId="0" fontId="43" fillId="19" borderId="11" xfId="0" applyFont="1" applyFill="1" applyBorder="1" applyAlignment="1"/>
    <xf numFmtId="0" fontId="43" fillId="19" borderId="12" xfId="0" applyFont="1" applyFill="1" applyBorder="1" applyAlignment="1"/>
    <xf numFmtId="10" fontId="43" fillId="19" borderId="12" xfId="0" applyNumberFormat="1" applyFont="1" applyFill="1" applyBorder="1" applyAlignment="1"/>
    <xf numFmtId="0" fontId="43" fillId="19" borderId="13" xfId="0" applyFont="1" applyFill="1" applyBorder="1" applyAlignment="1"/>
    <xf numFmtId="0" fontId="43" fillId="19" borderId="9" xfId="0" applyFont="1" applyFill="1" applyBorder="1" applyAlignment="1">
      <alignment horizontal="left" indent="2"/>
    </xf>
    <xf numFmtId="0" fontId="44" fillId="19" borderId="9" xfId="0" applyFont="1" applyFill="1" applyBorder="1" applyAlignment="1">
      <alignment horizontal="left" indent="2"/>
    </xf>
    <xf numFmtId="0" fontId="44" fillId="19" borderId="39" xfId="0" applyFont="1" applyFill="1" applyBorder="1" applyAlignment="1">
      <alignment horizontal="left" indent="2"/>
    </xf>
    <xf numFmtId="4" fontId="37" fillId="13" borderId="40" xfId="0" applyNumberFormat="1" applyFont="1" applyFill="1" applyBorder="1" applyAlignment="1">
      <alignment horizontal="center"/>
    </xf>
    <xf numFmtId="4" fontId="47" fillId="24" borderId="4" xfId="0" applyNumberFormat="1" applyFont="1" applyFill="1" applyBorder="1" applyAlignment="1">
      <alignment horizontal="center"/>
    </xf>
    <xf numFmtId="4" fontId="47" fillId="2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FFFD78"/>
      <color rgb="FF1D1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818029</xdr:colOff>
      <xdr:row>22</xdr:row>
      <xdr:rowOff>188819</xdr:rowOff>
    </xdr:from>
    <xdr:to>
      <xdr:col>10</xdr:col>
      <xdr:colOff>198904</xdr:colOff>
      <xdr:row>25</xdr:row>
      <xdr:rowOff>9431</xdr:rowOff>
    </xdr:to>
    <xdr:sp macro="" textlink="">
      <xdr:nvSpPr>
        <xdr:cNvPr id="2" name="Callout: Line 1">
          <a:extLst>
            <a:ext uri="{FF2B5EF4-FFF2-40B4-BE49-F238E27FC236}">
              <a16:creationId xmlns:a16="http://schemas.microsoft.com/office/drawing/2014/main" id="{EA0774C5-F722-4FF6-8327-BAACCD3DD330}"/>
            </a:ext>
          </a:extLst>
        </xdr:cNvPr>
        <xdr:cNvSpPr/>
      </xdr:nvSpPr>
      <xdr:spPr>
        <a:xfrm>
          <a:off x="11419354" y="4941794"/>
          <a:ext cx="2400300" cy="458787"/>
        </a:xfrm>
        <a:prstGeom prst="borderCallout1">
          <a:avLst>
            <a:gd name="adj1" fmla="val 52083"/>
            <a:gd name="adj2" fmla="val 1924"/>
            <a:gd name="adj3" fmla="val 37192"/>
            <a:gd name="adj4" fmla="val -46296"/>
          </a:avLst>
        </a:prstGeom>
        <a:solidFill>
          <a:srgbClr val="00FF00"/>
        </a:solidFill>
        <a:ln w="3175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Recomendável</a:t>
          </a:r>
          <a:r>
            <a:rPr lang="en-GB" sz="1100" baseline="0">
              <a:solidFill>
                <a:sysClr val="windowText" lastClr="000000"/>
              </a:solidFill>
            </a:rPr>
            <a:t> ficar acima de 20%.</a:t>
          </a:r>
        </a:p>
        <a:p>
          <a:pPr algn="l"/>
          <a:r>
            <a:rPr lang="en-GB" sz="1100" baseline="0">
              <a:solidFill>
                <a:sysClr val="windowText" lastClr="000000"/>
              </a:solidFill>
            </a:rPr>
            <a:t>Abaixo de 20% tem que melhorar!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818029</xdr:colOff>
      <xdr:row>17</xdr:row>
      <xdr:rowOff>168088</xdr:rowOff>
    </xdr:from>
    <xdr:to>
      <xdr:col>10</xdr:col>
      <xdr:colOff>198904</xdr:colOff>
      <xdr:row>18</xdr:row>
      <xdr:rowOff>185644</xdr:rowOff>
    </xdr:to>
    <xdr:sp macro="" textlink="">
      <xdr:nvSpPr>
        <xdr:cNvPr id="3" name="Callout: Line 2">
          <a:extLst>
            <a:ext uri="{FF2B5EF4-FFF2-40B4-BE49-F238E27FC236}">
              <a16:creationId xmlns:a16="http://schemas.microsoft.com/office/drawing/2014/main" id="{C0E95E33-81A5-487C-8A47-17F448E503D6}"/>
            </a:ext>
          </a:extLst>
        </xdr:cNvPr>
        <xdr:cNvSpPr/>
      </xdr:nvSpPr>
      <xdr:spPr>
        <a:xfrm>
          <a:off x="11419354" y="3787588"/>
          <a:ext cx="2400300" cy="236631"/>
        </a:xfrm>
        <a:prstGeom prst="borderCallout1">
          <a:avLst>
            <a:gd name="adj1" fmla="val 52083"/>
            <a:gd name="adj2" fmla="val 1924"/>
            <a:gd name="adj3" fmla="val 66301"/>
            <a:gd name="adj4" fmla="val -44459"/>
          </a:avLst>
        </a:prstGeom>
        <a:solidFill>
          <a:srgbClr val="00FF00"/>
        </a:solidFill>
        <a:ln w="3175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Recomendável</a:t>
          </a:r>
          <a:r>
            <a:rPr lang="en-GB" sz="1100" baseline="0">
              <a:solidFill>
                <a:sysClr val="windowText" lastClr="000000"/>
              </a:solidFill>
            </a:rPr>
            <a:t> ficar em até 25%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832597</xdr:colOff>
      <xdr:row>14</xdr:row>
      <xdr:rowOff>171450</xdr:rowOff>
    </xdr:from>
    <xdr:to>
      <xdr:col>10</xdr:col>
      <xdr:colOff>213472</xdr:colOff>
      <xdr:row>16</xdr:row>
      <xdr:rowOff>19050</xdr:rowOff>
    </xdr:to>
    <xdr:sp macro="" textlink="">
      <xdr:nvSpPr>
        <xdr:cNvPr id="4" name="Callout: Line 3">
          <a:extLst>
            <a:ext uri="{FF2B5EF4-FFF2-40B4-BE49-F238E27FC236}">
              <a16:creationId xmlns:a16="http://schemas.microsoft.com/office/drawing/2014/main" id="{96B72D33-F48F-4819-9FE2-43FF009AE22E}"/>
            </a:ext>
          </a:extLst>
        </xdr:cNvPr>
        <xdr:cNvSpPr/>
      </xdr:nvSpPr>
      <xdr:spPr>
        <a:xfrm>
          <a:off x="11433922" y="3190875"/>
          <a:ext cx="2400300" cy="247650"/>
        </a:xfrm>
        <a:prstGeom prst="borderCallout1">
          <a:avLst>
            <a:gd name="adj1" fmla="val 52083"/>
            <a:gd name="adj2" fmla="val 1924"/>
            <a:gd name="adj3" fmla="val 60119"/>
            <a:gd name="adj4" fmla="val -46558"/>
          </a:avLst>
        </a:prstGeom>
        <a:solidFill>
          <a:srgbClr val="00FF00"/>
        </a:solidFill>
        <a:ln w="3175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Recomendável</a:t>
          </a:r>
          <a:r>
            <a:rPr lang="en-GB" sz="1100" baseline="0">
              <a:solidFill>
                <a:sysClr val="windowText" lastClr="000000"/>
              </a:solidFill>
            </a:rPr>
            <a:t> ficar acima de 60%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726163</xdr:colOff>
      <xdr:row>12</xdr:row>
      <xdr:rowOff>47153</xdr:rowOff>
    </xdr:from>
    <xdr:to>
      <xdr:col>3</xdr:col>
      <xdr:colOff>1479176</xdr:colOff>
      <xdr:row>17</xdr:row>
      <xdr:rowOff>47154</xdr:rowOff>
    </xdr:to>
    <xdr:sp macro="" textlink="">
      <xdr:nvSpPr>
        <xdr:cNvPr id="5" name="Callout: Line 4">
          <a:extLst>
            <a:ext uri="{FF2B5EF4-FFF2-40B4-BE49-F238E27FC236}">
              <a16:creationId xmlns:a16="http://schemas.microsoft.com/office/drawing/2014/main" id="{3B962296-5B5A-4BAF-BEB6-B437EE3F9211}"/>
            </a:ext>
          </a:extLst>
        </xdr:cNvPr>
        <xdr:cNvSpPr/>
      </xdr:nvSpPr>
      <xdr:spPr>
        <a:xfrm>
          <a:off x="4412338" y="2666528"/>
          <a:ext cx="1829338" cy="1000126"/>
        </a:xfrm>
        <a:prstGeom prst="borderCallout1">
          <a:avLst>
            <a:gd name="adj1" fmla="val 52083"/>
            <a:gd name="adj2" fmla="val 1924"/>
            <a:gd name="adj3" fmla="val 85444"/>
            <a:gd name="adj4" fmla="val -52064"/>
          </a:avLst>
        </a:prstGeom>
        <a:solidFill>
          <a:srgbClr val="00FF00"/>
        </a:solidFill>
        <a:ln w="3175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Cuidado para nunca fazer a precificação de um produto de ticket</a:t>
          </a:r>
          <a:r>
            <a:rPr lang="en-GB" sz="1100" baseline="0">
              <a:solidFill>
                <a:sysClr val="windowText" lastClr="000000"/>
              </a:solidFill>
            </a:rPr>
            <a:t> médio </a:t>
          </a:r>
          <a:r>
            <a:rPr lang="en-GB" sz="1100" b="1" baseline="0">
              <a:solidFill>
                <a:sysClr val="windowText" lastClr="000000"/>
              </a:solidFill>
            </a:rPr>
            <a:t>abaixo de 3 </a:t>
          </a:r>
          <a:r>
            <a:rPr lang="en-GB" sz="1100" baseline="0">
              <a:solidFill>
                <a:sysClr val="windowText" lastClr="000000"/>
              </a:solidFill>
            </a:rPr>
            <a:t>isso pode interferir no seu lucro líquido.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735594</xdr:colOff>
      <xdr:row>19</xdr:row>
      <xdr:rowOff>169752</xdr:rowOff>
    </xdr:from>
    <xdr:to>
      <xdr:col>3</xdr:col>
      <xdr:colOff>1461757</xdr:colOff>
      <xdr:row>23</xdr:row>
      <xdr:rowOff>47154</xdr:rowOff>
    </xdr:to>
    <xdr:sp macro="" textlink="">
      <xdr:nvSpPr>
        <xdr:cNvPr id="6" name="Callout: Line 5">
          <a:extLst>
            <a:ext uri="{FF2B5EF4-FFF2-40B4-BE49-F238E27FC236}">
              <a16:creationId xmlns:a16="http://schemas.microsoft.com/office/drawing/2014/main" id="{AA3D848F-31E0-4747-A026-007444B86E0D}"/>
            </a:ext>
          </a:extLst>
        </xdr:cNvPr>
        <xdr:cNvSpPr/>
      </xdr:nvSpPr>
      <xdr:spPr>
        <a:xfrm>
          <a:off x="4421769" y="4208352"/>
          <a:ext cx="1802488" cy="791802"/>
        </a:xfrm>
        <a:prstGeom prst="borderCallout1">
          <a:avLst>
            <a:gd name="adj1" fmla="val 52083"/>
            <a:gd name="adj2" fmla="val 1924"/>
            <a:gd name="adj3" fmla="val 51047"/>
            <a:gd name="adj4" fmla="val -46698"/>
          </a:avLst>
        </a:prstGeom>
        <a:solidFill>
          <a:srgbClr val="00FF00"/>
        </a:solidFill>
        <a:ln w="3175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Escreva aqui o</a:t>
          </a:r>
          <a:r>
            <a:rPr lang="en-GB" sz="1100" baseline="0">
              <a:solidFill>
                <a:sysClr val="windowText" lastClr="000000"/>
              </a:solidFill>
            </a:rPr>
            <a:t> valor e a</a:t>
          </a:r>
          <a:r>
            <a:rPr lang="en-GB" sz="1100">
              <a:solidFill>
                <a:sysClr val="windowText" lastClr="000000"/>
              </a:solidFill>
            </a:rPr>
            <a:t>rrendonde sempre o valor para</a:t>
          </a:r>
          <a:r>
            <a:rPr lang="en-GB" sz="1100" baseline="0">
              <a:solidFill>
                <a:sysClr val="windowText" lastClr="000000"/>
              </a:solidFill>
            </a:rPr>
            <a:t> cima. Use os centavos de sua </a:t>
          </a:r>
          <a:r>
            <a:rPr lang="en-GB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Preferência.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227554</xdr:colOff>
      <xdr:row>1</xdr:row>
      <xdr:rowOff>36701</xdr:rowOff>
    </xdr:from>
    <xdr:to>
      <xdr:col>4</xdr:col>
      <xdr:colOff>679561</xdr:colOff>
      <xdr:row>5</xdr:row>
      <xdr:rowOff>191616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CA451D-4CAF-B64E-8CED-A5A295480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186" y="292929"/>
          <a:ext cx="2323586" cy="114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t.aliexpress.com/item/nibosi-2309-Homens-Rel-gio-Do-Esporte-Do-Cron-grafo-Dos-Homens-Rel-gios-Top-Marca/32931602942.html?spm=a2g03.search0604.3.100.58ec42f1JdMtXz&amp;ws_ab_test=searchweb0_0%2Csearchweb201602_6_10065_10130_10068_10547_319_317_10548_10696_10190_453_10084_454_10083_10618_10307_10820_10303_537_536_10902_10059_10884_10887_321_322_10103%2Csearchweb201603_16%2CppcSwitch_0&amp;algo_pvid=c561298d-dbab-422b-b2e8-d89085436b67&amp;algo_expid=c561298d-dbab-422b-b2e8-d89085436b67-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AFD6-A014-4143-B8C7-D9054B1F9E70}">
  <dimension ref="A1:X1011"/>
  <sheetViews>
    <sheetView tabSelected="1" zoomScale="118" zoomScaleNormal="125" workbookViewId="0">
      <selection activeCell="B17" sqref="B17"/>
    </sheetView>
  </sheetViews>
  <sheetFormatPr baseColWidth="10" defaultColWidth="14.5" defaultRowHeight="15.75" customHeight="1"/>
  <cols>
    <col min="1" max="1" width="39.5" style="45" customWidth="1"/>
    <col min="2" max="2" width="15.83203125" style="45" customWidth="1"/>
    <col min="3" max="3" width="16.1640625" style="45" customWidth="1"/>
    <col min="4" max="4" width="24.5" style="45" customWidth="1"/>
    <col min="5" max="5" width="34.33203125" style="45" customWidth="1"/>
    <col min="6" max="6" width="13.1640625" style="45" customWidth="1"/>
    <col min="7" max="7" width="15.6640625" style="45" customWidth="1"/>
    <col min="8" max="8" width="16.5" style="45" customWidth="1"/>
    <col min="9" max="16384" width="14.5" style="45"/>
  </cols>
  <sheetData>
    <row r="1" spans="1:24" ht="20.25" customHeight="1">
      <c r="A1" s="138" t="s">
        <v>53</v>
      </c>
      <c r="B1" s="139"/>
      <c r="C1" s="139"/>
      <c r="D1" s="139"/>
      <c r="E1" s="139"/>
      <c r="F1" s="139"/>
      <c r="G1" s="139"/>
      <c r="H1" s="139"/>
      <c r="I1" s="4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1">
      <c r="A2" s="128"/>
      <c r="B2" s="1"/>
      <c r="C2" s="2"/>
      <c r="D2" s="3"/>
      <c r="E2" s="3"/>
      <c r="F2" s="3"/>
      <c r="G2" s="3"/>
      <c r="H2" s="3"/>
      <c r="I2" s="4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1">
      <c r="A3" s="62"/>
      <c r="B3" s="1"/>
      <c r="C3" s="2"/>
      <c r="D3" s="3"/>
      <c r="E3" s="3"/>
      <c r="F3" s="129"/>
      <c r="G3" s="130"/>
      <c r="H3" s="3"/>
      <c r="I3" s="4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5.75" customHeight="1">
      <c r="A4" s="2"/>
      <c r="B4" s="7"/>
      <c r="C4" s="2"/>
      <c r="D4" s="3"/>
      <c r="E4" s="3"/>
      <c r="F4" s="129"/>
      <c r="G4" s="130"/>
      <c r="H4" s="3"/>
      <c r="I4" s="4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1">
      <c r="A5" s="131" t="str">
        <f>'Controle de Campanhas DIÁRIAS 5'!A5</f>
        <v>VERSÃO 2020-08 (DIÁRIA)</v>
      </c>
      <c r="B5" s="1"/>
      <c r="C5" s="2"/>
      <c r="D5" s="3"/>
      <c r="E5" s="3"/>
      <c r="F5" s="3"/>
      <c r="G5" s="3"/>
      <c r="H5" s="3"/>
      <c r="I5" s="4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21">
      <c r="A6" s="2"/>
      <c r="B6" s="1"/>
      <c r="C6" s="2"/>
      <c r="D6" s="3"/>
      <c r="E6" s="3"/>
      <c r="F6" s="3"/>
      <c r="G6" s="3"/>
      <c r="H6" s="3"/>
      <c r="I6" s="4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0.25" customHeight="1">
      <c r="A7" s="140" t="s">
        <v>65</v>
      </c>
      <c r="B7" s="140"/>
      <c r="C7" s="140"/>
      <c r="D7" s="140"/>
      <c r="E7" s="140"/>
      <c r="F7" s="140"/>
      <c r="G7" s="140"/>
      <c r="H7" s="140"/>
      <c r="I7" s="63"/>
      <c r="J7" s="64"/>
      <c r="K7" s="6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2" thickBot="1">
      <c r="A8" s="2"/>
      <c r="B8" s="1"/>
      <c r="C8" s="2"/>
      <c r="D8" s="3"/>
      <c r="E8" s="3"/>
      <c r="F8" s="3"/>
      <c r="G8" s="3"/>
      <c r="H8" s="3"/>
      <c r="I8" s="4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" customHeight="1" thickBot="1">
      <c r="A9" s="180"/>
      <c r="B9" s="181"/>
      <c r="C9" s="182"/>
      <c r="D9" s="183"/>
      <c r="E9" s="183"/>
      <c r="F9" s="183"/>
      <c r="G9" s="183"/>
      <c r="H9" s="184"/>
      <c r="I9" s="4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">
      <c r="A10" s="196" t="s">
        <v>0</v>
      </c>
      <c r="B10" s="176" t="s">
        <v>67</v>
      </c>
      <c r="C10" s="177"/>
      <c r="D10" s="143"/>
      <c r="E10" s="143"/>
      <c r="F10" s="143"/>
      <c r="G10" s="143"/>
      <c r="H10" s="185"/>
      <c r="I10" s="4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.75" customHeight="1" thickBot="1">
      <c r="A11" s="196" t="s">
        <v>1</v>
      </c>
      <c r="B11" s="178" t="s">
        <v>66</v>
      </c>
      <c r="C11" s="179"/>
      <c r="D11" s="145"/>
      <c r="E11" s="186"/>
      <c r="F11" s="187"/>
      <c r="G11" s="143"/>
      <c r="H11" s="185"/>
      <c r="I11" s="4"/>
      <c r="J11" s="5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75" customHeight="1">
      <c r="A12" s="196"/>
      <c r="B12" s="188"/>
      <c r="C12" s="188"/>
      <c r="D12" s="143"/>
      <c r="E12" s="143"/>
      <c r="F12" s="143"/>
      <c r="G12" s="143"/>
      <c r="H12" s="185"/>
      <c r="I12" s="4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5.75" customHeight="1">
      <c r="A13" s="196" t="s">
        <v>60</v>
      </c>
      <c r="B13" s="120">
        <v>38</v>
      </c>
      <c r="C13" s="188"/>
      <c r="D13" s="143"/>
      <c r="E13" s="160"/>
      <c r="F13" s="161" t="s">
        <v>2</v>
      </c>
      <c r="G13" s="162" t="s">
        <v>3</v>
      </c>
      <c r="H13" s="185"/>
      <c r="I13" s="4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.75" customHeight="1">
      <c r="A14" s="196" t="s">
        <v>61</v>
      </c>
      <c r="B14" s="121">
        <v>2</v>
      </c>
      <c r="C14" s="188"/>
      <c r="D14" s="143"/>
      <c r="E14" s="150" t="s">
        <v>4</v>
      </c>
      <c r="F14" s="151">
        <f>B22</f>
        <v>139.99</v>
      </c>
      <c r="G14" s="152"/>
      <c r="H14" s="185"/>
      <c r="I14" s="110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customHeight="1">
      <c r="A15" s="196" t="s">
        <v>62</v>
      </c>
      <c r="B15" s="163">
        <f>B13+B14</f>
        <v>40</v>
      </c>
      <c r="C15" s="188"/>
      <c r="D15" s="143"/>
      <c r="E15" s="150" t="s">
        <v>5</v>
      </c>
      <c r="F15" s="151">
        <f>B15</f>
        <v>40</v>
      </c>
      <c r="G15" s="152">
        <f>F15/F14</f>
        <v>0.28573469533538109</v>
      </c>
      <c r="H15" s="185"/>
      <c r="I15" s="4"/>
      <c r="J15" s="5"/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75" customHeight="1">
      <c r="A16" s="197"/>
      <c r="B16" s="164"/>
      <c r="C16" s="188"/>
      <c r="D16" s="143"/>
      <c r="E16" s="153" t="s">
        <v>6</v>
      </c>
      <c r="F16" s="154">
        <f>F14-F15</f>
        <v>99.990000000000009</v>
      </c>
      <c r="G16" s="152">
        <f>F16/F$14</f>
        <v>0.71426530466461891</v>
      </c>
      <c r="H16" s="185"/>
      <c r="I16" s="4"/>
      <c r="J16" s="5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5.75" customHeight="1">
      <c r="A17" s="196" t="s">
        <v>9</v>
      </c>
      <c r="B17" s="165">
        <v>3</v>
      </c>
      <c r="C17" s="188"/>
      <c r="D17" s="143"/>
      <c r="E17" s="150"/>
      <c r="F17" s="151"/>
      <c r="G17" s="152"/>
      <c r="H17" s="185"/>
      <c r="I17" s="4"/>
      <c r="J17" s="5"/>
      <c r="K17" s="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8">
      <c r="A18" s="196" t="s">
        <v>46</v>
      </c>
      <c r="B18" s="148">
        <f>B15*B17</f>
        <v>120</v>
      </c>
      <c r="C18" s="188"/>
      <c r="D18" s="143"/>
      <c r="E18" s="150" t="s">
        <v>7</v>
      </c>
      <c r="F18" s="151">
        <f>F14*G18</f>
        <v>13.999000000000002</v>
      </c>
      <c r="G18" s="122">
        <v>0.1</v>
      </c>
      <c r="H18" s="185"/>
      <c r="I18" s="4"/>
      <c r="J18" s="5"/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.75" customHeight="1">
      <c r="A19" s="196"/>
      <c r="B19" s="147"/>
      <c r="C19" s="188"/>
      <c r="D19" s="143"/>
      <c r="E19" s="150" t="s">
        <v>8</v>
      </c>
      <c r="F19" s="155">
        <f>F14*G19</f>
        <v>34.997500000000002</v>
      </c>
      <c r="G19" s="123">
        <v>0.25</v>
      </c>
      <c r="H19" s="185"/>
      <c r="I19" s="4"/>
      <c r="J19" s="5"/>
      <c r="K19" s="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.75" customHeight="1">
      <c r="A20" s="196" t="s">
        <v>50</v>
      </c>
      <c r="B20" s="149">
        <f>B18*1.12-B18</f>
        <v>14.400000000000006</v>
      </c>
      <c r="C20" s="188"/>
      <c r="D20" s="143"/>
      <c r="E20" s="150" t="s">
        <v>72</v>
      </c>
      <c r="F20" s="151">
        <f>B20</f>
        <v>14.400000000000006</v>
      </c>
      <c r="G20" s="152">
        <f>F20/F14</f>
        <v>0.10286449032073723</v>
      </c>
      <c r="H20" s="185"/>
      <c r="I20" s="4"/>
      <c r="J20" s="5"/>
      <c r="K20" s="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1">
      <c r="A21" s="196" t="s">
        <v>47</v>
      </c>
      <c r="B21" s="201">
        <f>B18+B20</f>
        <v>134.4</v>
      </c>
      <c r="C21" s="188"/>
      <c r="D21" s="143"/>
      <c r="E21" s="156" t="s">
        <v>49</v>
      </c>
      <c r="F21" s="154">
        <f>F18+F19+F20</f>
        <v>63.39650000000001</v>
      </c>
      <c r="G21" s="152">
        <f>F21/F14</f>
        <v>0.45286449032073722</v>
      </c>
      <c r="H21" s="185"/>
      <c r="I21" s="4"/>
      <c r="J21" s="5"/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1">
      <c r="A22" s="196" t="s">
        <v>10</v>
      </c>
      <c r="B22" s="199">
        <v>139.99</v>
      </c>
      <c r="C22" s="189"/>
      <c r="D22" s="143"/>
      <c r="E22" s="150"/>
      <c r="F22" s="151"/>
      <c r="G22" s="152"/>
      <c r="H22" s="185"/>
      <c r="I22" s="43"/>
      <c r="J22" s="44"/>
      <c r="K22" s="4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>
      <c r="A23" s="196"/>
      <c r="B23" s="146"/>
      <c r="C23" s="190"/>
      <c r="D23" s="143"/>
      <c r="E23" s="150" t="s">
        <v>63</v>
      </c>
      <c r="F23" s="151">
        <f>F14*G23</f>
        <v>8.3994</v>
      </c>
      <c r="G23" s="166">
        <v>0.06</v>
      </c>
      <c r="H23" s="185"/>
      <c r="I23" s="43"/>
      <c r="J23" s="44"/>
      <c r="K23" s="4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1">
      <c r="A24" s="198" t="s">
        <v>48</v>
      </c>
      <c r="B24" s="200">
        <f>B22-B15-B20</f>
        <v>85.59</v>
      </c>
      <c r="C24" s="144"/>
      <c r="D24" s="145"/>
      <c r="E24" s="157" t="s">
        <v>64</v>
      </c>
      <c r="F24" s="158">
        <f>F16-F21-F23</f>
        <v>28.194099999999999</v>
      </c>
      <c r="G24" s="159">
        <f>F24/F14</f>
        <v>0.20140081434388168</v>
      </c>
      <c r="H24" s="191"/>
      <c r="I24" s="43"/>
      <c r="J24" s="44"/>
      <c r="K24" s="4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7" thickBot="1">
      <c r="A25" s="192"/>
      <c r="B25" s="193"/>
      <c r="C25" s="193"/>
      <c r="D25" s="194"/>
      <c r="E25" s="193"/>
      <c r="F25" s="193"/>
      <c r="G25" s="193"/>
      <c r="H25" s="195"/>
      <c r="I25" s="43"/>
      <c r="J25" s="44"/>
      <c r="K25" s="4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6">
      <c r="A28" s="137" t="s">
        <v>71</v>
      </c>
      <c r="B28" s="137"/>
      <c r="C28" s="137"/>
      <c r="D28" s="137"/>
      <c r="E28" s="137"/>
      <c r="F28" s="137"/>
      <c r="G28" s="137"/>
      <c r="H28" s="137"/>
      <c r="I28" s="12"/>
      <c r="J28" s="12"/>
      <c r="K28" s="1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7" thickBot="1">
      <c r="A29" s="12"/>
      <c r="B29" s="12"/>
      <c r="C29" s="12"/>
      <c r="D29" s="13"/>
      <c r="E29" s="14"/>
      <c r="F29" s="15"/>
      <c r="G29" s="15"/>
      <c r="H29" s="16"/>
      <c r="I29" s="12"/>
      <c r="J29" s="12"/>
      <c r="K29" s="1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8">
      <c r="A30" s="41" t="s">
        <v>16</v>
      </c>
      <c r="B30" s="18"/>
      <c r="C30" s="19"/>
      <c r="D30" s="20"/>
      <c r="E30" s="19"/>
      <c r="F30" s="18"/>
      <c r="G30" s="18"/>
      <c r="H30" s="21"/>
      <c r="I30" s="12"/>
      <c r="J30" s="12"/>
      <c r="K30" s="1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7" thickBot="1">
      <c r="A31" s="22"/>
      <c r="B31" s="23"/>
      <c r="C31" s="24"/>
      <c r="D31" s="25"/>
      <c r="E31" s="26"/>
      <c r="F31" s="23"/>
      <c r="G31" s="23"/>
      <c r="H31" s="27"/>
      <c r="I31" s="12"/>
      <c r="J31" s="12"/>
      <c r="K31" s="1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s="119" customFormat="1" ht="18" thickBot="1">
      <c r="A32" s="22" t="s">
        <v>55</v>
      </c>
      <c r="B32" s="136">
        <v>300</v>
      </c>
      <c r="C32" s="26"/>
      <c r="D32" s="134"/>
      <c r="E32" s="26"/>
      <c r="F32" s="133"/>
      <c r="G32" s="133"/>
      <c r="H32" s="13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s="119" customFormat="1" ht="16">
      <c r="A33" s="22"/>
      <c r="B33" s="133"/>
      <c r="C33" s="26"/>
      <c r="D33" s="134"/>
      <c r="E33" s="26"/>
      <c r="F33" s="133"/>
      <c r="G33" s="133"/>
      <c r="H33" s="13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8">
      <c r="A34" s="22"/>
      <c r="B34" s="28" t="s">
        <v>11</v>
      </c>
      <c r="C34" s="29" t="s">
        <v>12</v>
      </c>
      <c r="D34" s="167"/>
      <c r="E34" s="126" t="s">
        <v>45</v>
      </c>
      <c r="F34" s="124"/>
      <c r="G34" s="23"/>
      <c r="H34" s="27"/>
      <c r="I34" s="12"/>
      <c r="J34" s="12"/>
      <c r="K34" s="1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8">
      <c r="A35" s="22" t="s">
        <v>13</v>
      </c>
      <c r="B35" s="42">
        <v>41700</v>
      </c>
      <c r="C35" s="30"/>
      <c r="D35" s="167"/>
      <c r="E35" s="127" t="s">
        <v>32</v>
      </c>
      <c r="F35" s="125"/>
      <c r="G35" s="32"/>
      <c r="H35" s="33"/>
      <c r="I35" s="12"/>
      <c r="J35" s="12"/>
      <c r="K35" s="1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8">
      <c r="A36" s="22" t="s">
        <v>14</v>
      </c>
      <c r="B36" s="34">
        <f>B32*B15</f>
        <v>12000</v>
      </c>
      <c r="C36" s="30">
        <f>B36/B35</f>
        <v>0.28776978417266186</v>
      </c>
      <c r="D36" s="167"/>
      <c r="E36" s="127" t="s">
        <v>15</v>
      </c>
      <c r="F36" s="125"/>
      <c r="G36" s="32"/>
      <c r="H36" s="33"/>
      <c r="I36" s="12"/>
      <c r="J36" s="12"/>
      <c r="K36" s="1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8">
      <c r="A37" s="22" t="s">
        <v>6</v>
      </c>
      <c r="B37" s="9">
        <f>B35-B36</f>
        <v>29700</v>
      </c>
      <c r="C37" s="30">
        <f>B37/B35</f>
        <v>0.71223021582733814</v>
      </c>
      <c r="D37" s="167"/>
      <c r="E37" s="127" t="s">
        <v>17</v>
      </c>
      <c r="F37" s="125"/>
      <c r="G37" s="32"/>
      <c r="H37" s="33"/>
      <c r="I37" s="12"/>
      <c r="J37" s="12"/>
      <c r="K37" s="1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8">
      <c r="A38" s="22"/>
      <c r="B38" s="34"/>
      <c r="C38" s="30"/>
      <c r="D38" s="167"/>
      <c r="E38" s="127" t="s">
        <v>18</v>
      </c>
      <c r="F38" s="125"/>
      <c r="G38" s="32"/>
      <c r="H38" s="33"/>
      <c r="I38" s="12"/>
      <c r="J38" s="12"/>
      <c r="K38" s="1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8">
      <c r="A39" s="22" t="s">
        <v>7</v>
      </c>
      <c r="B39" s="34">
        <f>B35*C39</f>
        <v>4170</v>
      </c>
      <c r="C39" s="30">
        <v>0.1</v>
      </c>
      <c r="D39" s="167"/>
      <c r="E39" s="127" t="s">
        <v>57</v>
      </c>
      <c r="F39" s="125"/>
      <c r="G39" s="32"/>
      <c r="H39" s="33"/>
      <c r="I39" s="12"/>
      <c r="J39" s="12"/>
      <c r="K39" s="1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8">
      <c r="A40" s="22" t="s">
        <v>8</v>
      </c>
      <c r="B40" s="42">
        <v>9287</v>
      </c>
      <c r="C40" s="30">
        <f>B40/B35</f>
        <v>0.22270983213429257</v>
      </c>
      <c r="D40" s="167"/>
      <c r="E40" s="127" t="s">
        <v>43</v>
      </c>
      <c r="F40" s="125"/>
      <c r="G40" s="32"/>
      <c r="H40" s="33"/>
      <c r="I40" s="12"/>
      <c r="J40" s="12"/>
      <c r="K40" s="1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8">
      <c r="A41" s="22" t="s">
        <v>51</v>
      </c>
      <c r="B41" s="34">
        <f>B35*12%</f>
        <v>5004</v>
      </c>
      <c r="C41" s="30"/>
      <c r="D41" s="167"/>
      <c r="E41" s="127" t="s">
        <v>44</v>
      </c>
      <c r="F41" s="125"/>
      <c r="G41" s="32"/>
      <c r="H41" s="33"/>
      <c r="I41" s="12"/>
      <c r="J41" s="12"/>
      <c r="K41" s="1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8">
      <c r="A42" s="22" t="s">
        <v>52</v>
      </c>
      <c r="B42" s="9">
        <f>B39+B40+B41</f>
        <v>18461</v>
      </c>
      <c r="C42" s="30">
        <f>B42/B35</f>
        <v>0.44270983213429255</v>
      </c>
      <c r="D42" s="167"/>
      <c r="E42" s="132" t="s">
        <v>54</v>
      </c>
      <c r="F42" s="23"/>
      <c r="G42" s="32"/>
      <c r="H42" s="33"/>
      <c r="I42" s="12"/>
      <c r="J42" s="12"/>
      <c r="K42" s="1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8">
      <c r="A43" s="22"/>
      <c r="B43" s="34"/>
      <c r="C43" s="30"/>
      <c r="D43" s="167"/>
      <c r="E43" s="31"/>
      <c r="F43" s="23"/>
      <c r="G43" s="32"/>
      <c r="H43" s="33"/>
      <c r="I43" s="12"/>
      <c r="J43" s="12"/>
      <c r="K43" s="1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8">
      <c r="A44" s="22" t="s">
        <v>68</v>
      </c>
      <c r="B44" s="34">
        <f>B35*G23</f>
        <v>2502</v>
      </c>
      <c r="C44" s="30"/>
      <c r="D44" s="167"/>
      <c r="E44" s="31"/>
      <c r="F44" s="23"/>
      <c r="G44" s="32"/>
      <c r="H44" s="33"/>
      <c r="I44" s="12"/>
      <c r="J44" s="12"/>
      <c r="K44" s="1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9">
      <c r="A45" s="35" t="s">
        <v>69</v>
      </c>
      <c r="B45" s="10">
        <f>B37-B42-B44</f>
        <v>8737</v>
      </c>
      <c r="C45" s="30">
        <f>B45/B35</f>
        <v>0.20952038369304557</v>
      </c>
      <c r="D45" s="167"/>
      <c r="E45" s="31"/>
      <c r="F45" s="23"/>
      <c r="G45" s="32"/>
      <c r="H45" s="33"/>
      <c r="I45" s="12"/>
      <c r="J45" s="12"/>
      <c r="K45" s="12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7" thickBot="1">
      <c r="A46" s="36"/>
      <c r="B46" s="37"/>
      <c r="C46" s="37"/>
      <c r="D46" s="38"/>
      <c r="E46" s="37"/>
      <c r="F46" s="39"/>
      <c r="G46" s="39"/>
      <c r="H46" s="40"/>
      <c r="I46" s="12"/>
      <c r="J46" s="12"/>
      <c r="K46" s="1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6">
      <c r="A47" s="12"/>
      <c r="B47" s="12"/>
      <c r="C47" s="12"/>
      <c r="D47" s="13"/>
      <c r="E47" s="12"/>
      <c r="F47" s="17"/>
      <c r="G47" s="17"/>
      <c r="H47" s="17"/>
      <c r="I47" s="12"/>
      <c r="J47" s="12"/>
      <c r="K47" s="1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6">
      <c r="A48" s="12"/>
      <c r="B48" s="12"/>
      <c r="C48" s="12"/>
      <c r="D48" s="13"/>
      <c r="E48" s="12"/>
      <c r="F48" s="17"/>
      <c r="G48" s="17"/>
      <c r="H48" s="17"/>
      <c r="I48" s="12"/>
      <c r="J48" s="12"/>
      <c r="K48" s="1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6">
      <c r="A49" s="12"/>
      <c r="B49" s="12"/>
      <c r="C49" s="12"/>
      <c r="D49" s="13"/>
      <c r="E49" s="12"/>
      <c r="F49" s="17"/>
      <c r="G49" s="17"/>
      <c r="H49" s="17"/>
      <c r="I49" s="12"/>
      <c r="J49" s="12"/>
      <c r="K49" s="1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6">
      <c r="A50" s="12"/>
      <c r="B50" s="12"/>
      <c r="C50" s="12"/>
      <c r="D50" s="13"/>
      <c r="E50" s="12"/>
      <c r="F50" s="17"/>
      <c r="G50" s="17"/>
      <c r="H50" s="17"/>
      <c r="I50" s="12"/>
      <c r="J50" s="12"/>
      <c r="K50" s="1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6">
      <c r="A51" s="12"/>
      <c r="B51" s="12"/>
      <c r="C51" s="12"/>
      <c r="D51" s="13"/>
      <c r="E51" s="12"/>
      <c r="F51" s="12"/>
      <c r="G51" s="12"/>
      <c r="H51" s="12"/>
      <c r="I51" s="12"/>
      <c r="J51" s="12"/>
      <c r="K51" s="1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6">
      <c r="A52" s="6"/>
      <c r="B52" s="6"/>
      <c r="C52" s="6"/>
      <c r="D52" s="8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6">
      <c r="A53" s="6"/>
      <c r="B53" s="6"/>
      <c r="C53" s="6"/>
      <c r="D53" s="8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6">
      <c r="A54" s="6"/>
      <c r="B54" s="6"/>
      <c r="C54" s="6"/>
      <c r="D54" s="8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6">
      <c r="A55" s="6"/>
      <c r="B55" s="6"/>
      <c r="C55" s="6"/>
      <c r="D55" s="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6">
      <c r="A56" s="6"/>
      <c r="B56" s="6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6">
      <c r="A57" s="6"/>
      <c r="B57" s="6"/>
      <c r="C57" s="6"/>
      <c r="D57" s="8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6">
      <c r="A58" s="6"/>
      <c r="B58" s="6"/>
      <c r="C58" s="6"/>
      <c r="D58" s="8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6">
      <c r="A59" s="6"/>
      <c r="B59" s="6"/>
      <c r="C59" s="6"/>
      <c r="D59" s="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6">
      <c r="A60" s="6"/>
      <c r="B60" s="6"/>
      <c r="C60" s="6"/>
      <c r="D60" s="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6">
      <c r="A61" s="6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6">
      <c r="A62" s="6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6">
      <c r="A63" s="6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6">
      <c r="A64" s="6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6">
      <c r="A65" s="6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6">
      <c r="A66" s="6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6">
      <c r="A67" s="6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6">
      <c r="A68" s="6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6">
      <c r="A69" s="6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6">
      <c r="A70" s="6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6">
      <c r="A71" s="6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6">
      <c r="A72" s="6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6">
      <c r="A73" s="6"/>
      <c r="B73" s="6"/>
      <c r="C73" s="6"/>
      <c r="D73" s="8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6">
      <c r="A74" s="6"/>
      <c r="B74" s="6"/>
      <c r="C74" s="6"/>
      <c r="D74" s="8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6">
      <c r="A75" s="6"/>
      <c r="B75" s="6"/>
      <c r="C75" s="6"/>
      <c r="D75" s="8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6">
      <c r="A76" s="6"/>
      <c r="B76" s="6"/>
      <c r="C76" s="6"/>
      <c r="D76" s="8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6">
      <c r="A77" s="6"/>
      <c r="B77" s="6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6">
      <c r="A78" s="6"/>
      <c r="B78" s="6"/>
      <c r="C78" s="6"/>
      <c r="D78" s="8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6">
      <c r="A79" s="6"/>
      <c r="B79" s="6"/>
      <c r="C79" s="6"/>
      <c r="D79" s="8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6">
      <c r="A80" s="6"/>
      <c r="B80" s="6"/>
      <c r="C80" s="6"/>
      <c r="D80" s="8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6">
      <c r="A81" s="6"/>
      <c r="B81" s="6"/>
      <c r="C81" s="6"/>
      <c r="D81" s="8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6">
      <c r="A82" s="6"/>
      <c r="B82" s="6"/>
      <c r="C82" s="6"/>
      <c r="D82" s="8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6">
      <c r="A83" s="6"/>
      <c r="B83" s="6"/>
      <c r="C83" s="6"/>
      <c r="D83" s="8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6">
      <c r="A84" s="6"/>
      <c r="B84" s="6"/>
      <c r="C84" s="6"/>
      <c r="D84" s="8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6">
      <c r="A85" s="6"/>
      <c r="B85" s="6"/>
      <c r="C85" s="6"/>
      <c r="D85" s="8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6">
      <c r="A86" s="6"/>
      <c r="B86" s="6"/>
      <c r="C86" s="6"/>
      <c r="D86" s="8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6">
      <c r="A87" s="6"/>
      <c r="B87" s="6"/>
      <c r="C87" s="6"/>
      <c r="D87" s="8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6">
      <c r="A88" s="6"/>
      <c r="B88" s="6"/>
      <c r="C88" s="6"/>
      <c r="D88" s="8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6">
      <c r="A89" s="6"/>
      <c r="B89" s="6"/>
      <c r="C89" s="6"/>
      <c r="D89" s="8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6">
      <c r="A90" s="6"/>
      <c r="B90" s="6"/>
      <c r="C90" s="6"/>
      <c r="D90" s="8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6">
      <c r="A91" s="6"/>
      <c r="B91" s="6"/>
      <c r="C91" s="6"/>
      <c r="D91" s="8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6">
      <c r="A92" s="6"/>
      <c r="B92" s="6"/>
      <c r="C92" s="6"/>
      <c r="D92" s="8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6">
      <c r="A93" s="6"/>
      <c r="B93" s="6"/>
      <c r="C93" s="6"/>
      <c r="D93" s="8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6">
      <c r="A94" s="6"/>
      <c r="B94" s="6"/>
      <c r="C94" s="6"/>
      <c r="D94" s="8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6">
      <c r="A95" s="6"/>
      <c r="B95" s="6"/>
      <c r="C95" s="6"/>
      <c r="D95" s="8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6">
      <c r="A96" s="6"/>
      <c r="B96" s="6"/>
      <c r="C96" s="6"/>
      <c r="D96" s="8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6">
      <c r="A97" s="6"/>
      <c r="B97" s="6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6">
      <c r="A98" s="6"/>
      <c r="B98" s="6"/>
      <c r="C98" s="6"/>
      <c r="D98" s="8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6">
      <c r="A99" s="6"/>
      <c r="B99" s="6"/>
      <c r="C99" s="6"/>
      <c r="D99" s="8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6">
      <c r="A100" s="6"/>
      <c r="B100" s="6"/>
      <c r="C100" s="6"/>
      <c r="D100" s="8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6">
      <c r="A101" s="6"/>
      <c r="B101" s="6"/>
      <c r="C101" s="6"/>
      <c r="D101" s="8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6">
      <c r="A102" s="6"/>
      <c r="B102" s="6"/>
      <c r="C102" s="6"/>
      <c r="D102" s="8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6">
      <c r="A103" s="6"/>
      <c r="B103" s="6"/>
      <c r="C103" s="6"/>
      <c r="D103" s="8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6">
      <c r="A104" s="6"/>
      <c r="B104" s="6"/>
      <c r="C104" s="6"/>
      <c r="D104" s="8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6">
      <c r="A105" s="6"/>
      <c r="B105" s="6"/>
      <c r="C105" s="6"/>
      <c r="D105" s="8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6">
      <c r="A106" s="6"/>
      <c r="B106" s="6"/>
      <c r="C106" s="6"/>
      <c r="D106" s="8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6">
      <c r="A107" s="6"/>
      <c r="B107" s="6"/>
      <c r="C107" s="6"/>
      <c r="D107" s="8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6">
      <c r="A108" s="6"/>
      <c r="B108" s="6"/>
      <c r="C108" s="6"/>
      <c r="D108" s="8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6">
      <c r="A109" s="6"/>
      <c r="B109" s="6"/>
      <c r="C109" s="6"/>
      <c r="D109" s="8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6">
      <c r="A110" s="6"/>
      <c r="B110" s="6"/>
      <c r="C110" s="6"/>
      <c r="D110" s="8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6">
      <c r="A111" s="6"/>
      <c r="B111" s="6"/>
      <c r="C111" s="6"/>
      <c r="D111" s="8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6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6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6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6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6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6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6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6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6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6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6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6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6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6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6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6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6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6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6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6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6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6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6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16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16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16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16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16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1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16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16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16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16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16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16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16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16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16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1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16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16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16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16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16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16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16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16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16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1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16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16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16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16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16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16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16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16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16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1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16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16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16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16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16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16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16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16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16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16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16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16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16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16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16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16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16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16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1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16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16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16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16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ht="16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ht="16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ht="16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ht="16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ht="16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ht="1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ht="16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ht="16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ht="16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ht="16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ht="16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ht="16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ht="16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ht="16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ht="16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ht="1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ht="16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ht="16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ht="16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ht="16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ht="16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ht="16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ht="16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ht="16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ht="16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ht="1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ht="16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ht="16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ht="16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ht="16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ht="16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ht="16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ht="16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ht="16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ht="16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ht="1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ht="16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ht="16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ht="16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ht="16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ht="16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ht="16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ht="16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ht="16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ht="16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ht="1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ht="16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ht="16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ht="16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ht="16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16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16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16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16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16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1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ht="16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ht="1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ht="16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ht="16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ht="16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ht="16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ht="16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ht="16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ht="16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ht="1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ht="16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ht="16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ht="16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ht="16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ht="16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ht="16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ht="16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ht="16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ht="16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ht="1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ht="16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ht="16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ht="16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ht="16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ht="16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ht="16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ht="16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ht="16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ht="16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ht="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ht="16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ht="16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ht="16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ht="16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ht="16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ht="16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ht="16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ht="16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ht="16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ht="1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ht="16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ht="16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ht="16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ht="16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ht="16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ht="16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ht="16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ht="16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ht="16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ht="1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ht="16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ht="16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16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16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16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16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16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16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ht="16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ht="1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ht="16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ht="16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ht="16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ht="16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ht="16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ht="16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ht="16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ht="16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ht="16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ht="1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ht="16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ht="16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ht="16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ht="16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ht="16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ht="16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ht="16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ht="16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ht="16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ht="1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ht="16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ht="16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ht="16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ht="16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ht="16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ht="16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ht="16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ht="16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ht="16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ht="1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ht="16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ht="16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ht="16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ht="16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ht="16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ht="16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ht="16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ht="16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ht="16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ht="1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ht="16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ht="16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ht="16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ht="16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ht="16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ht="16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ht="16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ht="16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ht="16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ht="1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16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16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16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16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16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16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ht="16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ht="16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ht="16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ht="1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ht="16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ht="16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ht="16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ht="16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ht="16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ht="16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ht="16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ht="16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ht="16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ht="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ht="16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ht="16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ht="16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ht="16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ht="16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ht="16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ht="16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ht="16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ht="16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ht="1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ht="16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ht="16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ht="16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ht="16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ht="16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ht="16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ht="16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ht="16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ht="16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ht="1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ht="16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ht="16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ht="16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ht="16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ht="16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ht="16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ht="16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ht="16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ht="16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ht="1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ht="16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ht="16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ht="16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ht="16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ht="16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ht="16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ht="16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ht="16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ht="16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ht="1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ht="16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ht="16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ht="16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ht="16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ht="16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ht="16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ht="16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ht="16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ht="16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ht="1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ht="16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ht="16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 ht="16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 ht="16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 ht="16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 ht="16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 ht="16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 ht="16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 ht="16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 ht="1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 ht="16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 ht="16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 ht="16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 ht="16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 ht="16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 ht="16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 ht="16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 ht="16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 ht="16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 ht="1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 ht="16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 ht="16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 ht="16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 ht="16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 ht="16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 ht="16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 ht="16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 ht="16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 ht="16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 ht="1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ht="16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 ht="16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 ht="16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 ht="16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ht="16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 ht="16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 ht="16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 ht="16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 ht="16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 ht="1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 ht="16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 ht="16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 ht="16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 ht="16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 ht="16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 ht="16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 ht="16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 ht="16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 ht="16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 ht="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 ht="16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 ht="16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 ht="16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 ht="16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 ht="16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 ht="16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 ht="16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 ht="16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 ht="16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 ht="1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 ht="16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 ht="16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 ht="16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 ht="16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 ht="16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 ht="16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 spans="1:24" ht="16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 spans="1:24" ht="16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 spans="1:24" ht="16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 spans="1:24" ht="1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 spans="1:24" ht="16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 spans="1:24" ht="16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 spans="1:24" ht="16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 spans="1:24" ht="16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 spans="1:24" ht="16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 spans="1:24" ht="16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 spans="1:24" ht="16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 spans="1:24" ht="16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 spans="1:24" ht="16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 spans="1:24" ht="1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 spans="1:24" ht="16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 spans="1:24" ht="16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 spans="1:24" ht="16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 spans="1:24" ht="16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 spans="1:24" ht="16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 spans="1:24" ht="16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 spans="1:24" ht="16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 spans="1:24" ht="16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 spans="1:24" ht="16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 spans="1:24" ht="1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 spans="1:24" ht="16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 spans="1:24" ht="16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 spans="1:24" ht="16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 spans="1:24" ht="16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 spans="1:24" ht="16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 spans="1:24" ht="16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 spans="1:24" ht="16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 spans="1:24" ht="16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 spans="1:24" ht="16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 spans="1:24" ht="1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 spans="1:24" ht="16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 spans="1:24" ht="16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 spans="1:24" ht="16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 spans="1:24" ht="16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 spans="1:24" ht="16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 spans="1:24" ht="16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 spans="1:24" ht="16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 spans="1:24" ht="16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 spans="1:24" ht="16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 spans="1:24" ht="1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 spans="1:24" ht="16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 spans="1:24" ht="16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 spans="1:24" ht="16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 spans="1:24" ht="16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 spans="1:24" ht="16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 spans="1:24" ht="16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 spans="1:24" ht="16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 spans="1:24" ht="16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 spans="1:24" ht="16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 spans="1:24" ht="1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 spans="1:24" ht="16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 spans="1:24" ht="16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 spans="1:24" ht="16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 spans="1:24" ht="16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 spans="1:24" ht="16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 spans="1:24" ht="16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 spans="1:24" ht="16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 spans="1:24" ht="16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 spans="1:24" ht="16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 spans="1:24" ht="1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 spans="1:24" ht="16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 spans="1:24" ht="16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 spans="1:24" ht="16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 spans="1:24" ht="16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 spans="1:24" ht="16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 spans="1:24" ht="16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 spans="1:24" ht="16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 spans="1:24" ht="16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 spans="1:24" ht="16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 spans="1:24" ht="1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 spans="1:24" ht="16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 spans="1:24" ht="16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 spans="1:24" ht="16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 spans="1:24" ht="16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 spans="1:24" ht="16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 spans="1:24" ht="16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 spans="1:24" ht="16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 spans="1:24" ht="16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 spans="1:24" ht="16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 spans="1:24" ht="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 spans="1:24" ht="16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 spans="1:24" ht="16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 spans="1:24" ht="16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 spans="1:24" ht="16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 spans="1:24" ht="16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 spans="1:24" ht="16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 spans="1:24" ht="16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 spans="1:24" ht="16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 spans="1:24" ht="16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 spans="1:24" ht="1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 spans="1:24" ht="16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 spans="1:24" ht="16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 spans="1:24" ht="16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 spans="1:24" ht="16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 spans="1:24" ht="16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 spans="1:24" ht="16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 spans="1:24" ht="16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 spans="1:24" ht="16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 spans="1:24" ht="16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 spans="1:24" ht="1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 spans="1:24" ht="16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 spans="1:24" ht="16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 spans="1:24" ht="16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 spans="1:24" ht="16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 spans="1:24" ht="16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 spans="1:24" ht="16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 spans="1:24" ht="16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 spans="1:24" ht="16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 spans="1:24" ht="16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 spans="1:24" ht="1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 spans="1:24" ht="16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 spans="1:24" ht="16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 spans="1:24" ht="16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 spans="1:24" ht="16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 spans="1:24" ht="16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 spans="1:24" ht="16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 spans="1:24" ht="16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 spans="1:24" ht="16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 spans="1:24" ht="16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 spans="1:24" ht="1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 spans="1:24" ht="16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 spans="1:24" ht="16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 spans="1:24" ht="16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 spans="1:24" ht="16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 spans="1:24" ht="16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 spans="1:24" ht="16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 spans="1:24" ht="16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 spans="1:24" ht="16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 spans="1:24" ht="16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 spans="1:24" ht="1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 spans="1:24" ht="16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 spans="1:24" ht="16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 spans="1:24" ht="16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 spans="1:24" ht="16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 spans="1:24" ht="16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 spans="1:24" ht="16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 spans="1:24" ht="16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 spans="1:24" ht="16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 spans="1:24" ht="16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 spans="1:24" ht="1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 spans="1:24" ht="16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 spans="1:24" ht="16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 spans="1:24" ht="16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 spans="1:24" ht="16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 spans="1:24" ht="16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 spans="1:24" ht="16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 spans="1:24" ht="16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 spans="1:24" ht="16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 spans="1:24" ht="16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 spans="1:24" ht="1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 spans="1:24" ht="16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 spans="1:24" ht="16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 spans="1:24" ht="16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 spans="1:24" ht="16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 spans="1:24" ht="16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 spans="1:24" ht="16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 spans="1:24" ht="16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 spans="1:24" ht="16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 spans="1:24" ht="16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 spans="1:24" ht="1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 spans="1:24" ht="16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 spans="1:24" ht="16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 spans="1:24" ht="16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 spans="1:24" ht="16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 spans="1:24" ht="16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 spans="1:24" ht="16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 spans="1:24" ht="16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 spans="1:24" ht="16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 spans="1:24" ht="16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 spans="1:24" ht="1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 spans="1:24" ht="16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 spans="1:24" ht="16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 spans="1:24" ht="16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 spans="1:24" ht="16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 spans="1:24" ht="16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 spans="1:24" ht="16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 spans="1:24" ht="16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 spans="1:24" ht="16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 spans="1:24" ht="16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 spans="1:24" ht="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 spans="1:24" ht="16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 spans="1:24" ht="16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 spans="1:24" ht="16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 spans="1:24" ht="16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 spans="1:24" ht="16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 spans="1:24" ht="16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 spans="1:24" ht="16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 spans="1:24" ht="16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 spans="1:24" ht="16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 spans="1:24" ht="1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 spans="1:24" ht="16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 spans="1:24" ht="16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 spans="1:24" ht="16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 spans="1:24" ht="16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 spans="1:24" ht="16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 spans="1:24" ht="16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 spans="1:24" ht="16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 spans="1:24" ht="16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 spans="1:24" ht="16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 spans="1:24" ht="1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 spans="1:24" ht="16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 spans="1:24" ht="16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 spans="1:24" ht="16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 spans="1:24" ht="16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 spans="1:24" ht="16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 spans="1:24" ht="16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 spans="1:24" ht="16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 spans="1:24" ht="16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 spans="1:24" ht="16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 spans="1:24" ht="1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 spans="1:24" ht="16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 spans="1:24" ht="16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 spans="1:24" ht="16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 spans="1:24" ht="16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 spans="1:24" ht="16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 spans="1:24" ht="16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 spans="1:24" ht="16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 spans="1:24" ht="16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 spans="1:24" ht="16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 spans="1:24" ht="1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 spans="1:24" ht="16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 spans="1:24" ht="16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 spans="1:24" ht="16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 spans="1:24" ht="16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 spans="1:24" ht="16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 spans="1:24" ht="16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 spans="1:24" ht="16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 spans="1:24" ht="16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 spans="1:24" ht="16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 ht="1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 ht="16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 ht="16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 ht="16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 ht="16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 ht="16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 ht="16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 ht="16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 ht="16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 ht="16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 ht="1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 ht="16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 ht="16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 ht="16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 ht="16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 ht="16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 ht="16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 ht="16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 ht="16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 ht="16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 ht="1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 ht="16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 ht="16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 ht="16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 ht="16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 ht="16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 ht="16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 ht="16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 ht="16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 ht="16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 ht="1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 ht="16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 ht="16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 ht="16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 ht="16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 ht="16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 ht="16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 ht="16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 ht="16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 ht="16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 ht="1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 ht="16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 ht="16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 ht="16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 ht="16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 ht="16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 ht="16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 ht="16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 ht="16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 ht="16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 ht="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 ht="16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 ht="16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 ht="16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 ht="16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 ht="16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 ht="16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 ht="16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 ht="16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 ht="16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 ht="1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 ht="16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 ht="16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 ht="16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 ht="16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 ht="16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 ht="16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 ht="16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 ht="16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 ht="16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 ht="1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 ht="16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 ht="16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 ht="16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 ht="16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 spans="1:24" ht="16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 spans="1:24" ht="16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 spans="1:24" ht="16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 spans="1:24" ht="16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 spans="1:24" ht="16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 spans="1:24" ht="1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 spans="1:24" ht="16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 spans="1:24" ht="16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 spans="1:24" ht="16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 spans="1:24" ht="16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 spans="1:24" ht="16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 spans="1:24" ht="16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 spans="1:24" ht="16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 spans="1:24" ht="16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 spans="1:24" ht="16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 spans="1:24" ht="1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 spans="1:24" ht="16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 spans="1:24" ht="16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 spans="1:24" ht="16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 spans="1:24" ht="16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 spans="1:24" ht="16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 spans="1:24" ht="16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 spans="1:24" ht="16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 spans="1:24" ht="16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 spans="1:24" ht="16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 spans="1:24" ht="1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 spans="1:24" ht="16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 spans="1:24" ht="16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 spans="1:24" ht="16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 spans="1:24" ht="16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 spans="1:24" ht="16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 spans="1:24" ht="16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 spans="1:24" ht="16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 spans="1:24" ht="16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 spans="1:24" ht="16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 spans="1:24" ht="1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 spans="1:24" ht="16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 spans="1:24" ht="16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 spans="1:24" ht="16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 spans="1:24" ht="16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 spans="1:24" ht="16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 spans="1:24" ht="16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 spans="1:24" ht="16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 spans="1:24" ht="16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 spans="1:24" ht="16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 spans="1:24" ht="1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 spans="1:24" ht="16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 spans="1:24" ht="16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 spans="1:24" ht="16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 spans="1:24" ht="16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 spans="1:24" ht="16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 spans="1:24" ht="16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 spans="1:24" ht="16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 spans="1:24" ht="16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 spans="1:24" ht="16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 spans="1:24" ht="1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 spans="1:24" ht="16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 spans="1:24" ht="16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 spans="1:24" ht="16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 spans="1:24" ht="16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 spans="1:24" ht="16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 spans="1:24" ht="16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 spans="1:24" ht="16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 spans="1:24" ht="16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 spans="1:24" ht="16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 spans="1:24" ht="1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 spans="1:24" ht="16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 spans="1:24" ht="16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 spans="1:24" ht="16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 spans="1:24" ht="16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 spans="1:24" ht="16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 spans="1:24" ht="16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 spans="1:24" ht="16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 spans="1:24" ht="16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 spans="1:24" ht="16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 spans="1:24" ht="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 spans="1:24" ht="16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 spans="1:24" ht="16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 spans="1:24" ht="16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 spans="1:24" ht="16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 spans="1:24" ht="16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 spans="1:24" ht="16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 spans="1:24" ht="16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 spans="1:24" ht="16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 spans="1:24" ht="16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 spans="1:24" ht="1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 spans="1:24" ht="16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 spans="1:24" ht="16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 spans="1:24" ht="16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 spans="1:24" ht="16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 spans="1:24" ht="16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 spans="1:24" ht="16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 spans="1:24" ht="16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 spans="1:24" ht="16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 spans="1:24" ht="16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 spans="1:24" ht="1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 spans="1:24" ht="16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 spans="1:24" ht="16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 spans="1:24" ht="16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 spans="1:24" ht="16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 spans="1:24" ht="16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 spans="1:24" ht="16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 spans="1:24" ht="16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 spans="1:24" ht="16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 spans="1:24" ht="16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 spans="1:24" ht="1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 spans="1:24" ht="16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 spans="1:24" ht="16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 spans="1:24" ht="16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 spans="1:24" ht="16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 spans="1:24" ht="16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 spans="1:24" ht="16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 spans="1:24" ht="16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 spans="1:24" ht="16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 spans="1:24" ht="16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 spans="1:24" ht="1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 spans="1:24" ht="16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 spans="1:24" ht="16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 spans="1:24" ht="16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 spans="1:24" ht="16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 spans="1:24" ht="16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 spans="1:24" ht="16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 spans="1:24" ht="16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 spans="1:24" ht="16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 spans="1:24" ht="16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 spans="1:24" ht="1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 spans="1:24" ht="16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 spans="1:24" ht="16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 spans="1:24" ht="16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 spans="1:24" ht="16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 spans="1:24" ht="16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 spans="1:24" ht="16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 spans="1:24" ht="16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 spans="1:24" ht="16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  <row r="975" spans="1:24" ht="16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</row>
    <row r="976" spans="1:24" ht="1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</row>
    <row r="977" spans="1:24" ht="16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</row>
    <row r="978" spans="1:24" ht="16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</row>
    <row r="979" spans="1:24" ht="16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</row>
    <row r="980" spans="1:24" ht="16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</row>
    <row r="981" spans="1:24" ht="16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</row>
    <row r="982" spans="1:24" ht="16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</row>
    <row r="983" spans="1:24" ht="16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</row>
    <row r="984" spans="1:24" ht="16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</row>
    <row r="985" spans="1:24" ht="16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</row>
    <row r="986" spans="1:24" ht="1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</row>
    <row r="987" spans="1:24" ht="16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</row>
    <row r="988" spans="1:24" ht="16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</row>
    <row r="989" spans="1:24" ht="16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</row>
    <row r="990" spans="1:24" ht="16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</row>
    <row r="991" spans="1:24" ht="16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</row>
    <row r="992" spans="1:24" ht="16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</row>
    <row r="993" spans="1:24" ht="16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</row>
    <row r="994" spans="1:24" ht="16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</row>
    <row r="995" spans="1:24" ht="16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</row>
    <row r="996" spans="1:24" ht="1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</row>
    <row r="997" spans="1:24" ht="16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</row>
    <row r="998" spans="1:24" ht="16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</row>
    <row r="999" spans="1:24" ht="16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</row>
    <row r="1000" spans="1:24" ht="16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</row>
    <row r="1001" spans="1:24" ht="16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</row>
    <row r="1002" spans="1:24" ht="16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</row>
    <row r="1003" spans="1:24" ht="16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</row>
    <row r="1004" spans="1:24" ht="16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</row>
    <row r="1005" spans="1:24" ht="16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</row>
    <row r="1006" spans="1:24" ht="16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</row>
    <row r="1007" spans="1:24" ht="16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</row>
    <row r="1008" spans="1:24" ht="16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</row>
    <row r="1009" spans="1:24" ht="16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</row>
    <row r="1010" spans="1:24" ht="16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</row>
    <row r="1011" spans="1:24" ht="16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</row>
  </sheetData>
  <mergeCells count="5">
    <mergeCell ref="A28:H28"/>
    <mergeCell ref="A1:H1"/>
    <mergeCell ref="A7:H7"/>
    <mergeCell ref="B10:C10"/>
    <mergeCell ref="B11:C11"/>
  </mergeCells>
  <hyperlinks>
    <hyperlink ref="B11" r:id="rId1" display="https://pt.aliexpress.com/item/nibosi-2309-Homens-Rel-gio-Do-Esporte-Do-Cron-grafo-Dos-Homens-Rel-gios-Top-Marca/32931602942.html?spm=a2g03.search0604.3.100.58ec42f1JdMtXz&amp;ws_ab_test=searchweb0_0%2Csearchweb201602_6_10065_10130_10068_10547_319_317_10548_10696_10190_453_10084_454_10083_10618_10307_10820_10303_537_536_10902_10059_10884_10887_321_322_10103%2Csearchweb201603_16%2CppcSwitch_0&amp;algo_pvid=c561298d-dbab-422b-b2e8-d89085436b67&amp;algo_expid=c561298d-dbab-422b-b2e8-d89085436b67-11" xr:uid="{FF0FD6A6-F143-44FC-8997-0A11A7FA5C7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2AC0-94C3-49ED-83C8-6FB0B4FE0046}">
  <dimension ref="A1:M57"/>
  <sheetViews>
    <sheetView showWhiteSpace="0" topLeftCell="A5" zoomScaleNormal="100" workbookViewId="0">
      <selection activeCell="K43" sqref="K43"/>
    </sheetView>
  </sheetViews>
  <sheetFormatPr baseColWidth="10" defaultColWidth="23.1640625" defaultRowHeight="13"/>
  <cols>
    <col min="1" max="1" width="11.5" bestFit="1" customWidth="1"/>
    <col min="2" max="2" width="18.1640625" style="79" bestFit="1" customWidth="1"/>
    <col min="3" max="3" width="18.83203125" style="48" bestFit="1" customWidth="1"/>
    <col min="4" max="4" width="14.33203125" style="79" bestFit="1" customWidth="1"/>
    <col min="5" max="5" width="13.33203125" style="70" bestFit="1" customWidth="1"/>
    <col min="6" max="6" width="14.5" style="48" bestFit="1" customWidth="1"/>
    <col min="7" max="7" width="12.5" style="47" bestFit="1" customWidth="1"/>
    <col min="8" max="8" width="27.33203125" style="96" customWidth="1"/>
    <col min="9" max="9" width="17.1640625" style="89" customWidth="1"/>
    <col min="10" max="10" width="13.1640625" style="79" bestFit="1" customWidth="1"/>
    <col min="11" max="11" width="10.5" style="98" bestFit="1" customWidth="1"/>
    <col min="12" max="12" width="10.5" style="47" bestFit="1" customWidth="1"/>
  </cols>
  <sheetData>
    <row r="1" spans="1:13" ht="22">
      <c r="A1" s="111"/>
      <c r="B1" s="71"/>
      <c r="C1" s="51"/>
      <c r="D1" s="80"/>
      <c r="E1" s="65"/>
      <c r="F1" s="51"/>
      <c r="G1" s="53"/>
      <c r="H1" s="91"/>
      <c r="I1" s="81"/>
      <c r="J1" s="73"/>
      <c r="K1" s="97"/>
      <c r="L1" s="108"/>
    </row>
    <row r="2" spans="1:13" ht="21">
      <c r="A2" s="17"/>
      <c r="B2" s="71"/>
      <c r="C2" s="51"/>
      <c r="D2" s="80"/>
      <c r="E2" s="66"/>
      <c r="F2" s="51"/>
      <c r="G2" s="53"/>
      <c r="H2" s="91"/>
      <c r="I2" s="81"/>
      <c r="J2" s="73"/>
      <c r="K2" s="97"/>
    </row>
    <row r="3" spans="1:13" ht="16">
      <c r="A3" s="17"/>
      <c r="B3" s="72"/>
      <c r="C3" s="51"/>
      <c r="D3" s="80"/>
      <c r="E3" s="66"/>
      <c r="F3" s="51"/>
      <c r="G3" s="53"/>
      <c r="H3" s="91"/>
      <c r="I3" s="81"/>
      <c r="J3" s="73"/>
      <c r="L3" s="52"/>
    </row>
    <row r="4" spans="1:13" ht="21">
      <c r="A4" s="50"/>
      <c r="B4" s="71"/>
      <c r="C4" s="51"/>
      <c r="D4" s="80"/>
      <c r="E4" s="66"/>
      <c r="F4" s="51"/>
      <c r="G4" s="53"/>
      <c r="H4" s="91"/>
      <c r="I4" s="81"/>
      <c r="K4" s="97"/>
      <c r="L4" s="52"/>
    </row>
    <row r="5" spans="1:13" ht="22">
      <c r="A5" s="111" t="s">
        <v>70</v>
      </c>
      <c r="B5" s="71"/>
      <c r="C5" s="51"/>
      <c r="D5" s="80"/>
      <c r="E5" s="66"/>
      <c r="F5" s="51"/>
      <c r="G5" s="53"/>
      <c r="H5" s="91"/>
      <c r="I5" s="81"/>
      <c r="J5" s="73"/>
      <c r="K5" s="97"/>
      <c r="L5" s="52"/>
    </row>
    <row r="6" spans="1:13" ht="23">
      <c r="A6" s="141" t="s">
        <v>56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90" t="s">
        <v>28</v>
      </c>
    </row>
    <row r="7" spans="1:13" ht="21">
      <c r="A7" s="17"/>
      <c r="B7" s="71"/>
      <c r="C7" s="51"/>
      <c r="D7" s="80"/>
      <c r="E7" s="66"/>
      <c r="F7" s="51"/>
      <c r="G7" s="53"/>
      <c r="H7" s="91"/>
      <c r="I7" s="81"/>
      <c r="J7" s="73"/>
      <c r="K7" s="97"/>
      <c r="L7" s="52"/>
    </row>
    <row r="8" spans="1:13" ht="14" thickBot="1">
      <c r="A8" s="54"/>
      <c r="B8" s="73"/>
      <c r="C8" s="55"/>
      <c r="D8" s="73"/>
      <c r="E8" s="65"/>
      <c r="F8" s="55"/>
      <c r="G8" s="52"/>
      <c r="H8" s="92"/>
      <c r="I8" s="81"/>
      <c r="J8" s="73"/>
      <c r="K8" s="97"/>
      <c r="L8" s="52"/>
    </row>
    <row r="9" spans="1:13" ht="17.25" customHeight="1" thickBot="1">
      <c r="A9" s="168" t="s">
        <v>19</v>
      </c>
      <c r="B9" s="169" t="s">
        <v>73</v>
      </c>
      <c r="C9" s="169" t="s">
        <v>20</v>
      </c>
      <c r="D9" s="169" t="s">
        <v>21</v>
      </c>
      <c r="E9" s="170" t="s">
        <v>33</v>
      </c>
      <c r="F9" s="169" t="s">
        <v>58</v>
      </c>
      <c r="G9" s="171" t="s">
        <v>24</v>
      </c>
      <c r="H9" s="172" t="s">
        <v>74</v>
      </c>
      <c r="I9" s="173" t="s">
        <v>27</v>
      </c>
      <c r="J9" s="172" t="s">
        <v>22</v>
      </c>
      <c r="K9" s="174" t="s">
        <v>29</v>
      </c>
      <c r="L9" s="175" t="s">
        <v>30</v>
      </c>
    </row>
    <row r="10" spans="1:13" ht="15" thickBot="1">
      <c r="A10" s="112">
        <v>43952</v>
      </c>
      <c r="B10" s="74">
        <v>1169</v>
      </c>
      <c r="C10" s="61">
        <f>B10</f>
        <v>1169</v>
      </c>
      <c r="D10" s="74">
        <v>300</v>
      </c>
      <c r="E10" s="68">
        <f>IFERROR(D10/B10,)</f>
        <v>0.25662959794696322</v>
      </c>
      <c r="F10" s="61">
        <f>D10</f>
        <v>300</v>
      </c>
      <c r="G10" s="46">
        <f>IFERROR(F10/C10,)</f>
        <v>0.25662959794696322</v>
      </c>
      <c r="H10" s="93">
        <v>700</v>
      </c>
      <c r="I10" s="84" t="s">
        <v>25</v>
      </c>
      <c r="J10" s="83">
        <v>27</v>
      </c>
      <c r="K10" s="103">
        <f>B10-D10-H10-J10</f>
        <v>142</v>
      </c>
      <c r="L10" s="104">
        <f>IFERROR(K10/B10,)</f>
        <v>0.12147134302822926</v>
      </c>
    </row>
    <row r="11" spans="1:13" ht="15" thickBot="1">
      <c r="A11" s="113">
        <v>43953</v>
      </c>
      <c r="B11" s="75">
        <v>6000</v>
      </c>
      <c r="C11" s="49">
        <f>C10+B11</f>
        <v>7169</v>
      </c>
      <c r="D11" s="75">
        <v>1600</v>
      </c>
      <c r="E11" s="68">
        <f>IFERROR(D11/B11,)</f>
        <v>0.26666666666666666</v>
      </c>
      <c r="F11" s="49">
        <f>F10+D11</f>
        <v>1900</v>
      </c>
      <c r="G11" s="46">
        <f>IFERROR(F11/C11,)</f>
        <v>0.2650299902357372</v>
      </c>
      <c r="H11" s="94">
        <v>1600</v>
      </c>
      <c r="I11" s="86" t="s">
        <v>31</v>
      </c>
      <c r="J11" s="85">
        <v>200</v>
      </c>
      <c r="K11" s="103">
        <f t="shared" ref="K11:K41" si="0">B11-D11-H11-J11</f>
        <v>2600</v>
      </c>
      <c r="L11" s="105">
        <f>IFERROR(K11/B11,)</f>
        <v>0.43333333333333335</v>
      </c>
    </row>
    <row r="12" spans="1:13" ht="15" thickBot="1">
      <c r="A12" s="113">
        <v>43954</v>
      </c>
      <c r="B12" s="75">
        <v>7250</v>
      </c>
      <c r="C12" s="49">
        <f t="shared" ref="C12:C41" si="1">C11+B12</f>
        <v>14419</v>
      </c>
      <c r="D12" s="75">
        <v>1328</v>
      </c>
      <c r="E12" s="68">
        <f>IFERROR(D12/B12,)</f>
        <v>0.18317241379310345</v>
      </c>
      <c r="F12" s="49">
        <f t="shared" ref="F12:F41" si="2">F11+D12</f>
        <v>3228</v>
      </c>
      <c r="G12" s="46">
        <f>IFERROR(F12/C12,)</f>
        <v>0.22387128094874817</v>
      </c>
      <c r="H12" s="94">
        <v>3100</v>
      </c>
      <c r="I12" s="86" t="s">
        <v>26</v>
      </c>
      <c r="J12" s="85">
        <v>48</v>
      </c>
      <c r="K12" s="103">
        <f t="shared" si="0"/>
        <v>2774</v>
      </c>
      <c r="L12" s="105">
        <f t="shared" ref="L12:L41" si="3">IFERROR(K12/B12,)</f>
        <v>0.38262068965517243</v>
      </c>
    </row>
    <row r="13" spans="1:13" ht="15" thickBot="1">
      <c r="A13" s="113">
        <v>43955</v>
      </c>
      <c r="B13" s="75">
        <v>2137</v>
      </c>
      <c r="C13" s="49">
        <f>C12+B13</f>
        <v>16556</v>
      </c>
      <c r="D13" s="75">
        <v>1449</v>
      </c>
      <c r="E13" s="68">
        <f>IFERROR(D13/B13,)</f>
        <v>0.67805334581188581</v>
      </c>
      <c r="F13" s="49">
        <f t="shared" si="2"/>
        <v>4677</v>
      </c>
      <c r="G13" s="46">
        <f>IFERROR(F13/C13,)</f>
        <v>0.28249577192558589</v>
      </c>
      <c r="H13" s="94">
        <v>1850</v>
      </c>
      <c r="I13" s="86" t="s">
        <v>34</v>
      </c>
      <c r="J13" s="85">
        <v>200</v>
      </c>
      <c r="K13" s="103">
        <f t="shared" si="0"/>
        <v>-1362</v>
      </c>
      <c r="L13" s="105">
        <f t="shared" si="3"/>
        <v>-0.63734206832007489</v>
      </c>
    </row>
    <row r="14" spans="1:13" ht="14" thickBot="1">
      <c r="A14" s="113">
        <v>43956</v>
      </c>
      <c r="B14" s="75">
        <f>4000+1500</f>
        <v>5500</v>
      </c>
      <c r="C14" s="49">
        <f>C13+B14</f>
        <v>22056</v>
      </c>
      <c r="D14" s="75">
        <v>700</v>
      </c>
      <c r="E14" s="68">
        <f>IFERROR(D14/B14,)</f>
        <v>0.12727272727272726</v>
      </c>
      <c r="F14" s="49">
        <f t="shared" si="2"/>
        <v>5377</v>
      </c>
      <c r="G14" s="46">
        <f>IFERROR(F14/C14,)</f>
        <v>0.2437885382662314</v>
      </c>
      <c r="H14" s="94">
        <v>3000</v>
      </c>
      <c r="I14" s="86"/>
      <c r="J14" s="85"/>
      <c r="K14" s="103">
        <f t="shared" si="0"/>
        <v>1800</v>
      </c>
      <c r="L14" s="105">
        <f t="shared" si="3"/>
        <v>0.32727272727272727</v>
      </c>
    </row>
    <row r="15" spans="1:13" ht="14" thickBot="1">
      <c r="A15" s="113">
        <v>43957</v>
      </c>
      <c r="B15" s="75">
        <v>8000</v>
      </c>
      <c r="C15" s="49">
        <f t="shared" si="1"/>
        <v>30056</v>
      </c>
      <c r="D15" s="75">
        <v>3000</v>
      </c>
      <c r="E15" s="68">
        <f t="shared" ref="E15:E41" si="4">IFERROR(D15/B15,)</f>
        <v>0.375</v>
      </c>
      <c r="F15" s="49">
        <f t="shared" si="2"/>
        <v>8377</v>
      </c>
      <c r="G15" s="46">
        <f t="shared" ref="G15:G41" si="5">IFERROR(F15/C15,)</f>
        <v>0.27871306893798242</v>
      </c>
      <c r="H15" s="94"/>
      <c r="I15" s="86"/>
      <c r="J15" s="85"/>
      <c r="K15" s="103">
        <f t="shared" si="0"/>
        <v>5000</v>
      </c>
      <c r="L15" s="105">
        <f t="shared" si="3"/>
        <v>0.625</v>
      </c>
    </row>
    <row r="16" spans="1:13" ht="14" thickBot="1">
      <c r="A16" s="113">
        <v>43958</v>
      </c>
      <c r="B16" s="75">
        <v>0</v>
      </c>
      <c r="C16" s="49">
        <f t="shared" si="1"/>
        <v>30056</v>
      </c>
      <c r="D16" s="75">
        <v>0</v>
      </c>
      <c r="E16" s="68">
        <f t="shared" si="4"/>
        <v>0</v>
      </c>
      <c r="F16" s="49">
        <f t="shared" si="2"/>
        <v>8377</v>
      </c>
      <c r="G16" s="46">
        <f t="shared" si="5"/>
        <v>0.27871306893798242</v>
      </c>
      <c r="H16" s="94"/>
      <c r="I16" s="86"/>
      <c r="J16" s="85"/>
      <c r="K16" s="103">
        <f t="shared" si="0"/>
        <v>0</v>
      </c>
      <c r="L16" s="105">
        <f t="shared" si="3"/>
        <v>0</v>
      </c>
    </row>
    <row r="17" spans="1:12" ht="14" thickBot="1">
      <c r="A17" s="113">
        <v>43959</v>
      </c>
      <c r="B17" s="75">
        <v>0</v>
      </c>
      <c r="C17" s="49">
        <f t="shared" si="1"/>
        <v>30056</v>
      </c>
      <c r="D17" s="75">
        <v>0</v>
      </c>
      <c r="E17" s="68">
        <f t="shared" si="4"/>
        <v>0</v>
      </c>
      <c r="F17" s="49">
        <f t="shared" si="2"/>
        <v>8377</v>
      </c>
      <c r="G17" s="46">
        <f t="shared" si="5"/>
        <v>0.27871306893798242</v>
      </c>
      <c r="H17" s="94"/>
      <c r="I17" s="86"/>
      <c r="J17" s="85"/>
      <c r="K17" s="103">
        <f t="shared" si="0"/>
        <v>0</v>
      </c>
      <c r="L17" s="105">
        <f t="shared" si="3"/>
        <v>0</v>
      </c>
    </row>
    <row r="18" spans="1:12" ht="14" thickBot="1">
      <c r="A18" s="113">
        <v>43960</v>
      </c>
      <c r="B18" s="75">
        <v>0</v>
      </c>
      <c r="C18" s="49">
        <f t="shared" si="1"/>
        <v>30056</v>
      </c>
      <c r="D18" s="75">
        <v>0</v>
      </c>
      <c r="E18" s="68">
        <f t="shared" si="4"/>
        <v>0</v>
      </c>
      <c r="F18" s="49">
        <f t="shared" si="2"/>
        <v>8377</v>
      </c>
      <c r="G18" s="46">
        <f t="shared" si="5"/>
        <v>0.27871306893798242</v>
      </c>
      <c r="H18" s="94"/>
      <c r="I18" s="86"/>
      <c r="J18" s="85"/>
      <c r="K18" s="103">
        <f t="shared" si="0"/>
        <v>0</v>
      </c>
      <c r="L18" s="105">
        <f t="shared" si="3"/>
        <v>0</v>
      </c>
    </row>
    <row r="19" spans="1:12" ht="14" thickBot="1">
      <c r="A19" s="113">
        <v>43961</v>
      </c>
      <c r="B19" s="75">
        <v>0</v>
      </c>
      <c r="C19" s="49">
        <f t="shared" si="1"/>
        <v>30056</v>
      </c>
      <c r="D19" s="75">
        <v>0</v>
      </c>
      <c r="E19" s="68">
        <f t="shared" si="4"/>
        <v>0</v>
      </c>
      <c r="F19" s="49">
        <f t="shared" si="2"/>
        <v>8377</v>
      </c>
      <c r="G19" s="46">
        <f t="shared" si="5"/>
        <v>0.27871306893798242</v>
      </c>
      <c r="H19" s="94"/>
      <c r="I19" s="86"/>
      <c r="J19" s="85"/>
      <c r="K19" s="103">
        <f t="shared" si="0"/>
        <v>0</v>
      </c>
      <c r="L19" s="105">
        <f t="shared" si="3"/>
        <v>0</v>
      </c>
    </row>
    <row r="20" spans="1:12" ht="14" thickBot="1">
      <c r="A20" s="113">
        <v>43962</v>
      </c>
      <c r="B20" s="75">
        <v>0</v>
      </c>
      <c r="C20" s="49">
        <f t="shared" si="1"/>
        <v>30056</v>
      </c>
      <c r="D20" s="75">
        <v>0</v>
      </c>
      <c r="E20" s="68">
        <f t="shared" si="4"/>
        <v>0</v>
      </c>
      <c r="F20" s="49">
        <f t="shared" si="2"/>
        <v>8377</v>
      </c>
      <c r="G20" s="46">
        <f t="shared" si="5"/>
        <v>0.27871306893798242</v>
      </c>
      <c r="H20" s="94"/>
      <c r="I20" s="86"/>
      <c r="J20" s="85"/>
      <c r="K20" s="103">
        <f t="shared" si="0"/>
        <v>0</v>
      </c>
      <c r="L20" s="105">
        <f t="shared" si="3"/>
        <v>0</v>
      </c>
    </row>
    <row r="21" spans="1:12" ht="14" thickBot="1">
      <c r="A21" s="113">
        <v>43963</v>
      </c>
      <c r="B21" s="75">
        <v>0</v>
      </c>
      <c r="C21" s="49">
        <f t="shared" si="1"/>
        <v>30056</v>
      </c>
      <c r="D21" s="75">
        <v>0</v>
      </c>
      <c r="E21" s="68">
        <f t="shared" si="4"/>
        <v>0</v>
      </c>
      <c r="F21" s="49">
        <f t="shared" si="2"/>
        <v>8377</v>
      </c>
      <c r="G21" s="46">
        <f t="shared" si="5"/>
        <v>0.27871306893798242</v>
      </c>
      <c r="H21" s="94"/>
      <c r="I21" s="86"/>
      <c r="J21" s="85"/>
      <c r="K21" s="103">
        <f t="shared" si="0"/>
        <v>0</v>
      </c>
      <c r="L21" s="105">
        <f t="shared" si="3"/>
        <v>0</v>
      </c>
    </row>
    <row r="22" spans="1:12" ht="14" thickBot="1">
      <c r="A22" s="113">
        <v>43964</v>
      </c>
      <c r="B22" s="75">
        <v>0</v>
      </c>
      <c r="C22" s="49">
        <f t="shared" si="1"/>
        <v>30056</v>
      </c>
      <c r="D22" s="75">
        <v>0</v>
      </c>
      <c r="E22" s="68">
        <f t="shared" si="4"/>
        <v>0</v>
      </c>
      <c r="F22" s="49">
        <f t="shared" si="2"/>
        <v>8377</v>
      </c>
      <c r="G22" s="46">
        <f t="shared" si="5"/>
        <v>0.27871306893798242</v>
      </c>
      <c r="H22" s="94"/>
      <c r="I22" s="86"/>
      <c r="J22" s="85"/>
      <c r="K22" s="103">
        <f t="shared" si="0"/>
        <v>0</v>
      </c>
      <c r="L22" s="105">
        <f t="shared" si="3"/>
        <v>0</v>
      </c>
    </row>
    <row r="23" spans="1:12" ht="14" thickBot="1">
      <c r="A23" s="113">
        <v>43965</v>
      </c>
      <c r="B23" s="75">
        <v>0</v>
      </c>
      <c r="C23" s="49">
        <f t="shared" si="1"/>
        <v>30056</v>
      </c>
      <c r="D23" s="75">
        <v>0</v>
      </c>
      <c r="E23" s="68">
        <f t="shared" si="4"/>
        <v>0</v>
      </c>
      <c r="F23" s="49">
        <f t="shared" si="2"/>
        <v>8377</v>
      </c>
      <c r="G23" s="46">
        <f t="shared" si="5"/>
        <v>0.27871306893798242</v>
      </c>
      <c r="H23" s="94"/>
      <c r="I23" s="86"/>
      <c r="J23" s="85"/>
      <c r="K23" s="103">
        <f t="shared" si="0"/>
        <v>0</v>
      </c>
      <c r="L23" s="105">
        <f t="shared" si="3"/>
        <v>0</v>
      </c>
    </row>
    <row r="24" spans="1:12" ht="14" thickBot="1">
      <c r="A24" s="113">
        <v>43966</v>
      </c>
      <c r="B24" s="75">
        <v>0</v>
      </c>
      <c r="C24" s="49">
        <f t="shared" si="1"/>
        <v>30056</v>
      </c>
      <c r="D24" s="75">
        <v>0</v>
      </c>
      <c r="E24" s="68">
        <f t="shared" si="4"/>
        <v>0</v>
      </c>
      <c r="F24" s="49">
        <f t="shared" si="2"/>
        <v>8377</v>
      </c>
      <c r="G24" s="46">
        <f t="shared" si="5"/>
        <v>0.27871306893798242</v>
      </c>
      <c r="H24" s="94"/>
      <c r="I24" s="86"/>
      <c r="J24" s="85"/>
      <c r="K24" s="103">
        <f t="shared" si="0"/>
        <v>0</v>
      </c>
      <c r="L24" s="105">
        <f t="shared" si="3"/>
        <v>0</v>
      </c>
    </row>
    <row r="25" spans="1:12" ht="14" thickBot="1">
      <c r="A25" s="113">
        <v>43967</v>
      </c>
      <c r="B25" s="75">
        <v>0</v>
      </c>
      <c r="C25" s="49">
        <f t="shared" si="1"/>
        <v>30056</v>
      </c>
      <c r="D25" s="75">
        <v>0</v>
      </c>
      <c r="E25" s="68">
        <f t="shared" si="4"/>
        <v>0</v>
      </c>
      <c r="F25" s="49">
        <f t="shared" si="2"/>
        <v>8377</v>
      </c>
      <c r="G25" s="46">
        <f t="shared" si="5"/>
        <v>0.27871306893798242</v>
      </c>
      <c r="H25" s="94"/>
      <c r="I25" s="86"/>
      <c r="J25" s="85"/>
      <c r="K25" s="103">
        <f t="shared" si="0"/>
        <v>0</v>
      </c>
      <c r="L25" s="105">
        <f t="shared" si="3"/>
        <v>0</v>
      </c>
    </row>
    <row r="26" spans="1:12" ht="14" thickBot="1">
      <c r="A26" s="113">
        <v>43968</v>
      </c>
      <c r="B26" s="75">
        <v>0</v>
      </c>
      <c r="C26" s="49">
        <f t="shared" si="1"/>
        <v>30056</v>
      </c>
      <c r="D26" s="75">
        <v>0</v>
      </c>
      <c r="E26" s="68">
        <f t="shared" si="4"/>
        <v>0</v>
      </c>
      <c r="F26" s="49">
        <f t="shared" si="2"/>
        <v>8377</v>
      </c>
      <c r="G26" s="46">
        <f t="shared" si="5"/>
        <v>0.27871306893798242</v>
      </c>
      <c r="H26" s="94"/>
      <c r="I26" s="86"/>
      <c r="J26" s="85"/>
      <c r="K26" s="103">
        <f t="shared" si="0"/>
        <v>0</v>
      </c>
      <c r="L26" s="105">
        <f t="shared" si="3"/>
        <v>0</v>
      </c>
    </row>
    <row r="27" spans="1:12" ht="14" thickBot="1">
      <c r="A27" s="113">
        <v>43969</v>
      </c>
      <c r="B27" s="75">
        <v>0</v>
      </c>
      <c r="C27" s="49">
        <f t="shared" si="1"/>
        <v>30056</v>
      </c>
      <c r="D27" s="75">
        <v>0</v>
      </c>
      <c r="E27" s="68">
        <f t="shared" si="4"/>
        <v>0</v>
      </c>
      <c r="F27" s="49">
        <f t="shared" si="2"/>
        <v>8377</v>
      </c>
      <c r="G27" s="46">
        <f t="shared" si="5"/>
        <v>0.27871306893798242</v>
      </c>
      <c r="H27" s="94"/>
      <c r="I27" s="86"/>
      <c r="J27" s="85"/>
      <c r="K27" s="103">
        <f t="shared" si="0"/>
        <v>0</v>
      </c>
      <c r="L27" s="105">
        <f t="shared" si="3"/>
        <v>0</v>
      </c>
    </row>
    <row r="28" spans="1:12" ht="14" thickBot="1">
      <c r="A28" s="113">
        <v>43970</v>
      </c>
      <c r="B28" s="75">
        <v>0</v>
      </c>
      <c r="C28" s="49">
        <f t="shared" si="1"/>
        <v>30056</v>
      </c>
      <c r="D28" s="75">
        <v>0</v>
      </c>
      <c r="E28" s="68">
        <f t="shared" si="4"/>
        <v>0</v>
      </c>
      <c r="F28" s="49">
        <f t="shared" si="2"/>
        <v>8377</v>
      </c>
      <c r="G28" s="46">
        <f t="shared" si="5"/>
        <v>0.27871306893798242</v>
      </c>
      <c r="H28" s="94"/>
      <c r="I28" s="86"/>
      <c r="J28" s="85"/>
      <c r="K28" s="103">
        <f t="shared" si="0"/>
        <v>0</v>
      </c>
      <c r="L28" s="105">
        <f t="shared" si="3"/>
        <v>0</v>
      </c>
    </row>
    <row r="29" spans="1:12" ht="14" thickBot="1">
      <c r="A29" s="113">
        <v>43971</v>
      </c>
      <c r="B29" s="75">
        <v>0</v>
      </c>
      <c r="C29" s="49">
        <f t="shared" si="1"/>
        <v>30056</v>
      </c>
      <c r="D29" s="75">
        <v>0</v>
      </c>
      <c r="E29" s="68">
        <f t="shared" si="4"/>
        <v>0</v>
      </c>
      <c r="F29" s="49">
        <f t="shared" si="2"/>
        <v>8377</v>
      </c>
      <c r="G29" s="46">
        <f t="shared" si="5"/>
        <v>0.27871306893798242</v>
      </c>
      <c r="H29" s="94"/>
      <c r="I29" s="86"/>
      <c r="J29" s="85"/>
      <c r="K29" s="103">
        <f t="shared" si="0"/>
        <v>0</v>
      </c>
      <c r="L29" s="105">
        <f t="shared" si="3"/>
        <v>0</v>
      </c>
    </row>
    <row r="30" spans="1:12" ht="14" thickBot="1">
      <c r="A30" s="113">
        <v>43972</v>
      </c>
      <c r="B30" s="75">
        <v>0</v>
      </c>
      <c r="C30" s="49">
        <f t="shared" si="1"/>
        <v>30056</v>
      </c>
      <c r="D30" s="75">
        <v>0</v>
      </c>
      <c r="E30" s="68">
        <f t="shared" si="4"/>
        <v>0</v>
      </c>
      <c r="F30" s="49">
        <f t="shared" si="2"/>
        <v>8377</v>
      </c>
      <c r="G30" s="46">
        <f t="shared" si="5"/>
        <v>0.27871306893798242</v>
      </c>
      <c r="H30" s="94"/>
      <c r="I30" s="86"/>
      <c r="J30" s="85"/>
      <c r="K30" s="103">
        <f t="shared" si="0"/>
        <v>0</v>
      </c>
      <c r="L30" s="105">
        <f t="shared" si="3"/>
        <v>0</v>
      </c>
    </row>
    <row r="31" spans="1:12" ht="14" thickBot="1">
      <c r="A31" s="113">
        <v>43973</v>
      </c>
      <c r="B31" s="75">
        <v>0</v>
      </c>
      <c r="C31" s="49">
        <f t="shared" si="1"/>
        <v>30056</v>
      </c>
      <c r="D31" s="75">
        <v>0</v>
      </c>
      <c r="E31" s="68">
        <f t="shared" si="4"/>
        <v>0</v>
      </c>
      <c r="F31" s="49">
        <f t="shared" si="2"/>
        <v>8377</v>
      </c>
      <c r="G31" s="46">
        <f t="shared" si="5"/>
        <v>0.27871306893798242</v>
      </c>
      <c r="H31" s="94"/>
      <c r="I31" s="86"/>
      <c r="J31" s="85"/>
      <c r="K31" s="103">
        <f t="shared" si="0"/>
        <v>0</v>
      </c>
      <c r="L31" s="105">
        <f t="shared" si="3"/>
        <v>0</v>
      </c>
    </row>
    <row r="32" spans="1:12" ht="14" thickBot="1">
      <c r="A32" s="113">
        <v>43974</v>
      </c>
      <c r="B32" s="75">
        <v>0</v>
      </c>
      <c r="C32" s="49">
        <f t="shared" si="1"/>
        <v>30056</v>
      </c>
      <c r="D32" s="75">
        <v>0</v>
      </c>
      <c r="E32" s="68">
        <f t="shared" si="4"/>
        <v>0</v>
      </c>
      <c r="F32" s="49">
        <f t="shared" si="2"/>
        <v>8377</v>
      </c>
      <c r="G32" s="46">
        <f t="shared" si="5"/>
        <v>0.27871306893798242</v>
      </c>
      <c r="H32" s="94"/>
      <c r="I32" s="86"/>
      <c r="J32" s="85"/>
      <c r="K32" s="103">
        <f t="shared" si="0"/>
        <v>0</v>
      </c>
      <c r="L32" s="105">
        <f t="shared" si="3"/>
        <v>0</v>
      </c>
    </row>
    <row r="33" spans="1:12" ht="14" thickBot="1">
      <c r="A33" s="113">
        <v>43975</v>
      </c>
      <c r="B33" s="75">
        <v>0</v>
      </c>
      <c r="C33" s="49">
        <f t="shared" si="1"/>
        <v>30056</v>
      </c>
      <c r="D33" s="75">
        <v>0</v>
      </c>
      <c r="E33" s="68">
        <f t="shared" si="4"/>
        <v>0</v>
      </c>
      <c r="F33" s="49">
        <f t="shared" si="2"/>
        <v>8377</v>
      </c>
      <c r="G33" s="46">
        <f t="shared" si="5"/>
        <v>0.27871306893798242</v>
      </c>
      <c r="H33" s="94"/>
      <c r="I33" s="86"/>
      <c r="J33" s="85"/>
      <c r="K33" s="103">
        <f t="shared" si="0"/>
        <v>0</v>
      </c>
      <c r="L33" s="105">
        <f t="shared" si="3"/>
        <v>0</v>
      </c>
    </row>
    <row r="34" spans="1:12" ht="14" thickBot="1">
      <c r="A34" s="113">
        <v>43976</v>
      </c>
      <c r="B34" s="75">
        <v>0</v>
      </c>
      <c r="C34" s="49">
        <f t="shared" si="1"/>
        <v>30056</v>
      </c>
      <c r="D34" s="75">
        <v>0</v>
      </c>
      <c r="E34" s="68">
        <f t="shared" si="4"/>
        <v>0</v>
      </c>
      <c r="F34" s="49">
        <f t="shared" si="2"/>
        <v>8377</v>
      </c>
      <c r="G34" s="46">
        <f t="shared" si="5"/>
        <v>0.27871306893798242</v>
      </c>
      <c r="H34" s="94"/>
      <c r="I34" s="86"/>
      <c r="J34" s="85"/>
      <c r="K34" s="103">
        <f t="shared" si="0"/>
        <v>0</v>
      </c>
      <c r="L34" s="105">
        <f t="shared" si="3"/>
        <v>0</v>
      </c>
    </row>
    <row r="35" spans="1:12" ht="14" thickBot="1">
      <c r="A35" s="113">
        <v>43977</v>
      </c>
      <c r="B35" s="75">
        <v>0</v>
      </c>
      <c r="C35" s="49">
        <f t="shared" si="1"/>
        <v>30056</v>
      </c>
      <c r="D35" s="75">
        <v>0</v>
      </c>
      <c r="E35" s="68">
        <f t="shared" si="4"/>
        <v>0</v>
      </c>
      <c r="F35" s="49">
        <f t="shared" si="2"/>
        <v>8377</v>
      </c>
      <c r="G35" s="46">
        <f t="shared" si="5"/>
        <v>0.27871306893798242</v>
      </c>
      <c r="H35" s="94"/>
      <c r="I35" s="86"/>
      <c r="J35" s="85"/>
      <c r="K35" s="103">
        <f t="shared" si="0"/>
        <v>0</v>
      </c>
      <c r="L35" s="105">
        <f t="shared" si="3"/>
        <v>0</v>
      </c>
    </row>
    <row r="36" spans="1:12" ht="14" thickBot="1">
      <c r="A36" s="113">
        <v>43978</v>
      </c>
      <c r="B36" s="75">
        <v>0</v>
      </c>
      <c r="C36" s="49">
        <f t="shared" si="1"/>
        <v>30056</v>
      </c>
      <c r="D36" s="75">
        <v>0</v>
      </c>
      <c r="E36" s="68">
        <f t="shared" si="4"/>
        <v>0</v>
      </c>
      <c r="F36" s="49">
        <f t="shared" si="2"/>
        <v>8377</v>
      </c>
      <c r="G36" s="46">
        <f t="shared" si="5"/>
        <v>0.27871306893798242</v>
      </c>
      <c r="H36" s="94"/>
      <c r="I36" s="86"/>
      <c r="J36" s="85"/>
      <c r="K36" s="103">
        <f t="shared" si="0"/>
        <v>0</v>
      </c>
      <c r="L36" s="105">
        <f t="shared" si="3"/>
        <v>0</v>
      </c>
    </row>
    <row r="37" spans="1:12" ht="14" thickBot="1">
      <c r="A37" s="113">
        <v>43979</v>
      </c>
      <c r="B37" s="75">
        <v>0</v>
      </c>
      <c r="C37" s="49">
        <f t="shared" si="1"/>
        <v>30056</v>
      </c>
      <c r="D37" s="75">
        <v>0</v>
      </c>
      <c r="E37" s="68">
        <f t="shared" si="4"/>
        <v>0</v>
      </c>
      <c r="F37" s="49">
        <f t="shared" si="2"/>
        <v>8377</v>
      </c>
      <c r="G37" s="46">
        <f t="shared" si="5"/>
        <v>0.27871306893798242</v>
      </c>
      <c r="H37" s="94"/>
      <c r="I37" s="86"/>
      <c r="J37" s="85"/>
      <c r="K37" s="103">
        <f t="shared" si="0"/>
        <v>0</v>
      </c>
      <c r="L37" s="105">
        <f t="shared" si="3"/>
        <v>0</v>
      </c>
    </row>
    <row r="38" spans="1:12" ht="14" thickBot="1">
      <c r="A38" s="113">
        <v>43980</v>
      </c>
      <c r="B38" s="75">
        <v>0</v>
      </c>
      <c r="C38" s="49">
        <f t="shared" si="1"/>
        <v>30056</v>
      </c>
      <c r="D38" s="75">
        <v>0</v>
      </c>
      <c r="E38" s="68">
        <f t="shared" si="4"/>
        <v>0</v>
      </c>
      <c r="F38" s="49">
        <f t="shared" si="2"/>
        <v>8377</v>
      </c>
      <c r="G38" s="46">
        <f t="shared" si="5"/>
        <v>0.27871306893798242</v>
      </c>
      <c r="H38" s="94"/>
      <c r="I38" s="86"/>
      <c r="J38" s="85"/>
      <c r="K38" s="103">
        <f t="shared" si="0"/>
        <v>0</v>
      </c>
      <c r="L38" s="105">
        <f t="shared" si="3"/>
        <v>0</v>
      </c>
    </row>
    <row r="39" spans="1:12" ht="14" thickBot="1">
      <c r="A39" s="113">
        <v>43981</v>
      </c>
      <c r="B39" s="75">
        <v>0</v>
      </c>
      <c r="C39" s="49">
        <f t="shared" si="1"/>
        <v>30056</v>
      </c>
      <c r="D39" s="75">
        <v>0</v>
      </c>
      <c r="E39" s="68">
        <f t="shared" si="4"/>
        <v>0</v>
      </c>
      <c r="F39" s="49">
        <f t="shared" si="2"/>
        <v>8377</v>
      </c>
      <c r="G39" s="46">
        <f t="shared" si="5"/>
        <v>0.27871306893798242</v>
      </c>
      <c r="H39" s="94"/>
      <c r="I39" s="86"/>
      <c r="J39" s="85"/>
      <c r="K39" s="103">
        <f t="shared" si="0"/>
        <v>0</v>
      </c>
      <c r="L39" s="105">
        <f t="shared" si="3"/>
        <v>0</v>
      </c>
    </row>
    <row r="40" spans="1:12" ht="14" thickBot="1">
      <c r="A40" s="113">
        <v>43982</v>
      </c>
      <c r="B40" s="75">
        <v>0</v>
      </c>
      <c r="C40" s="49">
        <f t="shared" si="1"/>
        <v>30056</v>
      </c>
      <c r="D40" s="75">
        <v>0</v>
      </c>
      <c r="E40" s="68">
        <f t="shared" si="4"/>
        <v>0</v>
      </c>
      <c r="F40" s="49">
        <f t="shared" si="2"/>
        <v>8377</v>
      </c>
      <c r="G40" s="46">
        <f t="shared" si="5"/>
        <v>0.27871306893798242</v>
      </c>
      <c r="H40" s="94"/>
      <c r="I40" s="86"/>
      <c r="J40" s="85"/>
      <c r="K40" s="103">
        <f t="shared" si="0"/>
        <v>0</v>
      </c>
      <c r="L40" s="105">
        <f t="shared" si="3"/>
        <v>0</v>
      </c>
    </row>
    <row r="41" spans="1:12" ht="15" thickBot="1">
      <c r="A41" s="113" t="s">
        <v>59</v>
      </c>
      <c r="B41" s="76">
        <v>0</v>
      </c>
      <c r="C41" s="49">
        <f t="shared" si="1"/>
        <v>30056</v>
      </c>
      <c r="D41" s="75">
        <v>0</v>
      </c>
      <c r="E41" s="68">
        <f t="shared" si="4"/>
        <v>0</v>
      </c>
      <c r="F41" s="49">
        <f t="shared" si="2"/>
        <v>8377</v>
      </c>
      <c r="G41" s="46">
        <f t="shared" si="5"/>
        <v>0.27871306893798242</v>
      </c>
      <c r="H41" s="94"/>
      <c r="I41" s="86"/>
      <c r="J41" s="85"/>
      <c r="K41" s="103">
        <f t="shared" si="0"/>
        <v>0</v>
      </c>
      <c r="L41" s="105">
        <f t="shared" si="3"/>
        <v>0</v>
      </c>
    </row>
    <row r="42" spans="1:12" ht="14" thickBot="1">
      <c r="A42" s="114"/>
      <c r="B42" s="77"/>
      <c r="C42" s="56"/>
      <c r="D42" s="77"/>
      <c r="E42" s="69"/>
      <c r="F42" s="56"/>
      <c r="G42" s="57"/>
      <c r="H42" s="95"/>
      <c r="I42" s="88"/>
      <c r="J42" s="87"/>
      <c r="K42" s="106"/>
      <c r="L42" s="107"/>
    </row>
    <row r="43" spans="1:12" ht="18" thickBot="1">
      <c r="A43" s="115" t="s">
        <v>23</v>
      </c>
      <c r="B43" s="78">
        <f>SUM(B10:B42)</f>
        <v>30056</v>
      </c>
      <c r="C43" s="58">
        <f>C41</f>
        <v>30056</v>
      </c>
      <c r="D43" s="78">
        <f>SUM(D10:D42)</f>
        <v>8377</v>
      </c>
      <c r="E43" s="67">
        <f>IFERROR(D43/B43,)</f>
        <v>0.27871306893798242</v>
      </c>
      <c r="F43" s="59">
        <f>F41</f>
        <v>8377</v>
      </c>
      <c r="G43" s="60">
        <f>G41</f>
        <v>0.27871306893798242</v>
      </c>
      <c r="H43" s="82">
        <f>SUM(H10:H42)</f>
        <v>10250</v>
      </c>
      <c r="I43" s="100"/>
      <c r="J43" s="102">
        <f>SUM(J10:J42)</f>
        <v>475</v>
      </c>
      <c r="K43" s="101">
        <f>SUM(K10:K42)</f>
        <v>10954</v>
      </c>
      <c r="L43" s="99">
        <f>IFERROR(K43/B43,)</f>
        <v>0.3644530210274155</v>
      </c>
    </row>
    <row r="44" spans="1:12">
      <c r="A44" s="54"/>
      <c r="B44" s="73"/>
      <c r="C44" s="55"/>
      <c r="D44" s="73"/>
      <c r="E44" s="65"/>
      <c r="F44" s="55"/>
      <c r="G44" s="52"/>
      <c r="H44" s="92"/>
      <c r="I44" s="81"/>
      <c r="J44" s="73"/>
      <c r="K44" s="97"/>
      <c r="L44" s="52"/>
    </row>
    <row r="45" spans="1:12">
      <c r="A45" s="54"/>
      <c r="B45" s="73"/>
      <c r="C45" s="55"/>
      <c r="D45" s="73"/>
      <c r="E45" s="65"/>
      <c r="F45" s="55"/>
      <c r="G45" s="52"/>
      <c r="H45" s="92"/>
      <c r="I45" s="81"/>
      <c r="J45" s="73"/>
      <c r="K45" s="97"/>
      <c r="L45" s="52"/>
    </row>
    <row r="46" spans="1:12" ht="21">
      <c r="A46" s="116" t="s">
        <v>37</v>
      </c>
      <c r="B46" s="73"/>
      <c r="C46" s="55"/>
      <c r="D46" s="73"/>
      <c r="E46" s="65"/>
      <c r="F46" s="55"/>
      <c r="G46" s="52"/>
      <c r="H46" s="92"/>
      <c r="I46" s="81"/>
      <c r="J46" s="73"/>
      <c r="K46" s="97"/>
      <c r="L46" s="52"/>
    </row>
    <row r="47" spans="1:12" ht="21">
      <c r="A47" s="117" t="s">
        <v>38</v>
      </c>
      <c r="B47" s="73"/>
      <c r="C47" s="55"/>
      <c r="D47" s="73"/>
      <c r="E47" s="65"/>
      <c r="F47" s="55"/>
      <c r="G47" s="52"/>
      <c r="H47" s="92"/>
      <c r="I47" s="81"/>
      <c r="J47" s="73"/>
      <c r="K47" s="97"/>
      <c r="L47" s="52"/>
    </row>
    <row r="48" spans="1:12" ht="21">
      <c r="A48" s="117" t="s">
        <v>35</v>
      </c>
      <c r="B48" s="73"/>
      <c r="C48" s="55"/>
      <c r="D48" s="73"/>
      <c r="E48" s="65"/>
      <c r="F48" s="55"/>
      <c r="G48" s="52"/>
      <c r="H48" s="92"/>
      <c r="I48" s="81"/>
      <c r="J48" s="73"/>
      <c r="K48" s="97"/>
      <c r="L48" s="52"/>
    </row>
    <row r="49" spans="1:12" ht="21">
      <c r="A49" s="117" t="s">
        <v>36</v>
      </c>
      <c r="B49" s="73"/>
      <c r="C49" s="55"/>
      <c r="D49" s="73"/>
      <c r="E49" s="65"/>
      <c r="F49" s="55"/>
      <c r="G49" s="52"/>
      <c r="H49" s="92"/>
      <c r="I49" s="81"/>
      <c r="J49" s="73"/>
      <c r="K49" s="97"/>
      <c r="L49" s="52"/>
    </row>
    <row r="50" spans="1:12" ht="21">
      <c r="A50" s="117" t="s">
        <v>39</v>
      </c>
      <c r="B50" s="73"/>
      <c r="C50" s="55"/>
      <c r="D50" s="73"/>
      <c r="E50" s="65"/>
      <c r="F50" s="55"/>
      <c r="G50" s="52"/>
      <c r="H50" s="92"/>
      <c r="I50" s="81"/>
      <c r="J50" s="73"/>
      <c r="K50" s="97"/>
      <c r="L50" s="52"/>
    </row>
    <row r="51" spans="1:12" ht="21">
      <c r="A51" s="117" t="s">
        <v>40</v>
      </c>
      <c r="B51" s="73"/>
      <c r="C51" s="55"/>
      <c r="D51" s="73"/>
      <c r="E51" s="65"/>
      <c r="F51" s="55"/>
      <c r="G51" s="52"/>
      <c r="H51" s="92"/>
      <c r="I51" s="81"/>
      <c r="J51" s="73"/>
      <c r="K51" s="97"/>
      <c r="L51" s="52"/>
    </row>
    <row r="52" spans="1:12" ht="21">
      <c r="A52" s="118" t="s">
        <v>42</v>
      </c>
      <c r="B52" s="73"/>
      <c r="C52" s="55"/>
      <c r="D52" s="73"/>
      <c r="E52" s="65"/>
      <c r="F52" s="55"/>
      <c r="G52" s="52"/>
      <c r="H52" s="92"/>
      <c r="I52" s="81"/>
      <c r="J52" s="73"/>
      <c r="K52" s="97"/>
      <c r="L52" s="52"/>
    </row>
    <row r="53" spans="1:12" ht="16">
      <c r="A53" s="109"/>
      <c r="B53" s="73"/>
      <c r="C53" s="55"/>
      <c r="D53" s="73"/>
      <c r="E53" s="65"/>
      <c r="F53" s="55"/>
      <c r="G53" s="52"/>
      <c r="H53" s="92"/>
      <c r="I53" s="81"/>
      <c r="J53" s="73"/>
      <c r="K53" s="97"/>
      <c r="L53" s="52"/>
    </row>
    <row r="54" spans="1:12">
      <c r="A54" s="54"/>
      <c r="B54" s="73"/>
      <c r="C54" s="55"/>
      <c r="D54" s="73"/>
      <c r="E54" s="65"/>
      <c r="F54" s="55"/>
      <c r="G54" s="52"/>
      <c r="H54" s="92"/>
      <c r="I54" s="81"/>
      <c r="J54" s="73"/>
      <c r="K54" s="97"/>
      <c r="L54" s="52"/>
    </row>
    <row r="55" spans="1:12" ht="21">
      <c r="A55" s="142" t="s">
        <v>41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>
      <c r="A56" s="54"/>
      <c r="B56" s="73"/>
      <c r="C56" s="55"/>
      <c r="D56" s="73"/>
      <c r="E56" s="65"/>
      <c r="F56" s="55"/>
      <c r="G56" s="52"/>
      <c r="H56" s="92"/>
      <c r="I56" s="81"/>
      <c r="J56" s="73"/>
      <c r="K56" s="97"/>
      <c r="L56" s="52"/>
    </row>
    <row r="57" spans="1:12">
      <c r="A57" s="54"/>
      <c r="B57" s="73"/>
      <c r="C57" s="55"/>
      <c r="D57" s="73"/>
      <c r="E57" s="65"/>
      <c r="F57" s="55"/>
      <c r="G57" s="52"/>
      <c r="H57" s="92"/>
      <c r="I57" s="81"/>
      <c r="J57" s="73"/>
      <c r="K57" s="97"/>
      <c r="L57" s="52"/>
    </row>
  </sheetData>
  <mergeCells count="2">
    <mergeCell ref="A6:L6"/>
    <mergeCell ref="A55:L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LEGGING PRETA</vt:lpstr>
      <vt:lpstr>Controle de Campanhas DIÁRIAS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Wesley Banza</cp:lastModifiedBy>
  <dcterms:created xsi:type="dcterms:W3CDTF">2018-08-23T21:59:00Z</dcterms:created>
  <dcterms:modified xsi:type="dcterms:W3CDTF">2020-08-20T23:35:51Z</dcterms:modified>
</cp:coreProperties>
</file>