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abela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<sst xmlns="http://schemas.openxmlformats.org/spreadsheetml/2006/main" count="60" uniqueCount="50">
  <si>
    <t xml:space="preserve">(Barbeador)</t>
  </si>
  <si>
    <t xml:space="preserve">Tabela de Preço e Markup</t>
  </si>
  <si>
    <t xml:space="preserve">Aliexpress Unidade:</t>
  </si>
  <si>
    <t xml:space="preserve">Markup</t>
  </si>
  <si>
    <t xml:space="preserve">Preço Final</t>
  </si>
  <si>
    <t xml:space="preserve">Custo Total</t>
  </si>
  <si>
    <t xml:space="preserve">Marketing</t>
  </si>
  <si>
    <t xml:space="preserve">Max. CPA</t>
  </si>
  <si>
    <t xml:space="preserve">Lucro</t>
  </si>
  <si>
    <t xml:space="preserve">% de Lucro</t>
  </si>
  <si>
    <t xml:space="preserve">Preço Recomendado:</t>
  </si>
  <si>
    <t xml:space="preserve">1,5x</t>
  </si>
  <si>
    <t xml:space="preserve">1,75x</t>
  </si>
  <si>
    <t xml:space="preserve">Preço Site:</t>
  </si>
  <si>
    <t xml:space="preserve">2x</t>
  </si>
  <si>
    <t xml:space="preserve">Markup:</t>
  </si>
  <si>
    <t xml:space="preserve">2,25x</t>
  </si>
  <si>
    <t xml:space="preserve">2,5x</t>
  </si>
  <si>
    <t xml:space="preserve">Custos &amp; Taxas Fixas:</t>
  </si>
  <si>
    <t xml:space="preserve">2,75x</t>
  </si>
  <si>
    <t xml:space="preserve">Yampi:</t>
  </si>
  <si>
    <t xml:space="preserve">3x</t>
  </si>
  <si>
    <t xml:space="preserve">iOF:</t>
  </si>
  <si>
    <t xml:space="preserve">3,25x</t>
  </si>
  <si>
    <t xml:space="preserve">Shopify:</t>
  </si>
  <si>
    <t xml:space="preserve">3,5x</t>
  </si>
  <si>
    <t xml:space="preserve">Gateway:</t>
  </si>
  <si>
    <t xml:space="preserve">3,75x</t>
  </si>
  <si>
    <t xml:space="preserve">Outros Custos:</t>
  </si>
  <si>
    <t xml:space="preserve">4x</t>
  </si>
  <si>
    <t xml:space="preserve">Imposto:</t>
  </si>
  <si>
    <t xml:space="preserve">Custos Fixos:</t>
  </si>
  <si>
    <t xml:space="preserve">Fornecedor</t>
  </si>
  <si>
    <t xml:space="preserve">Link 01</t>
  </si>
  <si>
    <t xml:space="preserve">Custo (R$10)</t>
  </si>
  <si>
    <t xml:space="preserve">(link)</t>
  </si>
  <si>
    <t xml:space="preserve">Marketing:</t>
  </si>
  <si>
    <t xml:space="preserve">Link 02</t>
  </si>
  <si>
    <t xml:space="preserve">Custo (R$12)</t>
  </si>
  <si>
    <t xml:space="preserve">Link 03</t>
  </si>
  <si>
    <t xml:space="preserve">Custo (R$14)</t>
  </si>
  <si>
    <t xml:space="preserve">Somatória Total (Produto + Taxas + Marketing)</t>
  </si>
  <si>
    <t xml:space="preserve">Total Custo Operacional:</t>
  </si>
  <si>
    <t xml:space="preserve">Resultado:</t>
  </si>
  <si>
    <t xml:space="preserve">Lucro Final</t>
  </si>
  <si>
    <t xml:space="preserve">Lucro Final (%)</t>
  </si>
  <si>
    <t xml:space="preserve">Planilha de precificação TikDrop</t>
  </si>
  <si>
    <t xml:space="preserve">Max. Custo Por Aquisição (CPA)</t>
  </si>
  <si>
    <t xml:space="preserve">Unidades Vendidas</t>
  </si>
  <si>
    <t xml:space="preserve">Quantidade: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</si>
</sst>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BRL-409]"/>
    <numFmt numFmtId="166" formatCode="0%"/>
    <numFmt numFmtId="167" formatCode="General"/>
    <numFmt numFmtId="168" formatCode="0.00%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MT"/>
      <family val="0"/>
    </font>
  </fonts>
  <fills count="2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9900"/>
        <bgColor rgb="FFFFC000"/>
      </patternFill>
    </fill>
    <fill>
      <patternFill patternType="solid">
        <fgColor rgb="FF424242"/>
        <bgColor rgb="FF333300"/>
      </patternFill>
    </fill>
    <fill>
      <patternFill patternType="solid">
        <fgColor rgb="FFFFC000"/>
        <bgColor rgb="FFFF9900"/>
      </patternFill>
    </fill>
    <fill>
      <patternFill patternType="solid">
        <fgColor rgb="FFDD7D6A"/>
        <bgColor rgb="FFFF6600"/>
      </patternFill>
    </fill>
    <fill>
      <patternFill patternType="solid">
        <fgColor rgb="FF9900FF"/>
        <bgColor rgb="FF800080"/>
      </patternFill>
    </fill>
    <fill>
      <patternFill patternType="solid">
        <fgColor rgb="FF0000FF"/>
        <bgColor rgb="FF0000FF"/>
      </patternFill>
    </fill>
    <fill>
      <patternFill patternType="solid">
        <fgColor rgb="FF00C737"/>
        <bgColor rgb="FF28A049"/>
      </patternFill>
    </fill>
    <fill>
      <patternFill patternType="solid">
        <fgColor rgb="FF6FAD46"/>
        <bgColor rgb="FF28A049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FFFFF"/>
      </patternFill>
    </fill>
    <fill>
      <patternFill patternType="solid">
        <fgColor rgb="FFFFF2CC"/>
        <bgColor rgb="FFFEF2CB"/>
      </patternFill>
    </fill>
    <fill>
      <patternFill patternType="solid">
        <fgColor rgb="FFE6B8AF"/>
        <bgColor rgb="FFD9D2E9"/>
      </patternFill>
    </fill>
    <fill>
      <patternFill patternType="solid">
        <fgColor rgb="FFD9D2E9"/>
        <bgColor rgb="FFC9DAF8"/>
      </patternFill>
    </fill>
    <fill>
      <patternFill patternType="solid">
        <fgColor rgb="FFC9DAF8"/>
        <bgColor rgb="FFCFE2F3"/>
      </patternFill>
    </fill>
    <fill>
      <patternFill patternType="solid">
        <fgColor rgb="FFC6EFCE"/>
        <bgColor rgb="FFE2EFD9"/>
      </patternFill>
    </fill>
    <fill>
      <patternFill patternType="solid">
        <fgColor rgb="FFFEF2CB"/>
        <bgColor rgb="FFFFF2CC"/>
      </patternFill>
    </fill>
    <fill>
      <patternFill patternType="solid">
        <fgColor rgb="FF639CFF"/>
        <bgColor rgb="FF4689FF"/>
      </patternFill>
    </fill>
    <fill>
      <patternFill patternType="solid">
        <fgColor rgb="FF9FC5E8"/>
        <bgColor rgb="FFB6D7A8"/>
      </patternFill>
    </fill>
    <fill>
      <patternFill patternType="solid">
        <fgColor rgb="FFCFE2F3"/>
        <bgColor rgb="FFC9DAF8"/>
      </patternFill>
    </fill>
    <fill>
      <patternFill patternType="solid">
        <fgColor rgb="FF4689FF"/>
        <bgColor rgb="FF639CFF"/>
      </patternFill>
    </fill>
    <fill>
      <patternFill patternType="solid">
        <fgColor rgb="FFB6D7A8"/>
        <bgColor rgb="FFC6EFCE"/>
      </patternFill>
    </fill>
    <fill>
      <patternFill patternType="solid">
        <fgColor rgb="FFFFFFFF"/>
        <bgColor rgb="FFF3F3F3"/>
      </patternFill>
    </fill>
    <fill>
      <patternFill patternType="solid">
        <fgColor rgb="FFDA0000"/>
        <bgColor rgb="FF800000"/>
      </patternFill>
    </fill>
    <fill>
      <patternFill patternType="solid">
        <fgColor rgb="FF28A049"/>
        <bgColor rgb="FF00C737"/>
      </patternFill>
    </fill>
    <fill>
      <patternFill patternType="solid">
        <fgColor rgb="FFE2EFD9"/>
        <bgColor rgb="FFF3F3F3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AEABAB"/>
      </right>
      <top style="thin"/>
      <bottom style="thin">
        <color rgb="FFAEABAB"/>
      </bottom>
      <diagonal/>
    </border>
    <border diagonalUp="false" diagonalDown="false">
      <left style="thin">
        <color rgb="FFAEABAB"/>
      </left>
      <right style="thin">
        <color rgb="FFAEABAB"/>
      </right>
      <top style="thin"/>
      <bottom style="thin">
        <color rgb="FFAEABAB"/>
      </bottom>
      <diagonal/>
    </border>
    <border diagonalUp="false" diagonalDown="false">
      <left style="thin">
        <color rgb="FFAEABAB"/>
      </left>
      <right style="thin"/>
      <top style="thin"/>
      <bottom style="thin">
        <color rgb="FFAEABAB"/>
      </bottom>
      <diagonal/>
    </border>
    <border diagonalUp="false" diagonalDown="false">
      <left style="thin"/>
      <right style="thin">
        <color rgb="FFAEABAB"/>
      </right>
      <top style="thin">
        <color rgb="FFAEABAB"/>
      </top>
      <bottom style="thin">
        <color rgb="FFAEABAB"/>
      </bottom>
      <diagonal/>
    </border>
    <border diagonalUp="false" diagonalDown="false"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 diagonalUp="false" diagonalDown="false">
      <left style="thin">
        <color rgb="FFAEABAB"/>
      </left>
      <right style="thin"/>
      <top style="thin">
        <color rgb="FFAEABAB"/>
      </top>
      <bottom style="thin">
        <color rgb="FFAEABAB"/>
      </bottom>
      <diagonal/>
    </border>
    <border diagonalUp="false" diagonalDown="false">
      <left style="thin"/>
      <right style="thin">
        <color rgb="FFAEABAB"/>
      </right>
      <top style="thin">
        <color rgb="FFAEABAB"/>
      </top>
      <bottom style="thin"/>
      <diagonal/>
    </border>
    <border diagonalUp="false" diagonalDown="false">
      <left style="thin">
        <color rgb="FFAEABAB"/>
      </left>
      <right style="thin">
        <color rgb="FFAEABAB"/>
      </right>
      <top style="thin">
        <color rgb="FFAEABAB"/>
      </top>
      <bottom style="thin"/>
      <diagonal/>
    </border>
    <border diagonalUp="false" diagonalDown="false">
      <left style="thin">
        <color rgb="FFAEABAB"/>
      </left>
      <right style="thin"/>
      <top style="thin">
        <color rgb="FFAEABAB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1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1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8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18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8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8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18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8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18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9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1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21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1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9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2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7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7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7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7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A0000"/>
      <rgbColor rgb="FF00C737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B6D7A8"/>
      <rgbColor rgb="FF808080"/>
      <rgbColor rgb="FF639CFF"/>
      <rgbColor rgb="FF993366"/>
      <rgbColor rgb="FFFFF2CC"/>
      <rgbColor rgb="FFE2EFD9"/>
      <rgbColor rgb="FF660066"/>
      <rgbColor rgb="FFDD7D6A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C6EFCE"/>
      <rgbColor rgb="FFFEF2CB"/>
      <rgbColor rgb="FF9FC5E8"/>
      <rgbColor rgb="FFF3F3F3"/>
      <rgbColor rgb="FFD9D2E9"/>
      <rgbColor rgb="FFE6B8AF"/>
      <rgbColor rgb="FF4689FF"/>
      <rgbColor rgb="FF33CCCC"/>
      <rgbColor rgb="FF6FAD46"/>
      <rgbColor rgb="FFFFC000"/>
      <rgbColor rgb="FFFF9900"/>
      <rgbColor rgb="FFFF6600"/>
      <rgbColor rgb="FF666699"/>
      <rgbColor rgb="FFAEABAB"/>
      <rgbColor rgb="FF003366"/>
      <rgbColor rgb="FF28A049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2.68"/>
    <col collapsed="false" customWidth="true" hidden="false" outlineLevel="0" max="4" min="2" style="0" width="18.72"/>
    <col collapsed="false" customWidth="true" hidden="false" outlineLevel="0" max="5" min="5" style="0" width="8.28"/>
    <col collapsed="false" customWidth="true" hidden="false" outlineLevel="0" max="6" min="6" style="0" width="14.58"/>
    <col collapsed="false" customWidth="true" hidden="false" outlineLevel="0" max="8" min="8" style="0" width="16.74"/>
    <col collapsed="false" customWidth="true" hidden="false" outlineLevel="0" max="9" min="9" style="0" width="16.2"/>
    <col collapsed="false" customWidth="true" hidden="false" outlineLevel="0" max="11" min="11" style="0" width="14.4"/>
    <col collapsed="false" customWidth="true" hidden="false" outlineLevel="0" max="12" min="12" style="0" width="15.66"/>
  </cols>
  <sheetData>
    <row r="1" customFormat="false" ht="15" hidden="false" customHeight="true" outlineLevel="0" collapsed="false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A2" s="1"/>
      <c r="B2" s="3" t="s">
        <v>0</v>
      </c>
      <c r="C2" s="4"/>
      <c r="D2" s="5"/>
      <c r="E2" s="1"/>
      <c r="F2" s="6" t="s">
        <v>1</v>
      </c>
      <c r="G2" s="2"/>
      <c r="H2" s="2"/>
      <c r="I2" s="2"/>
      <c r="J2" s="2"/>
      <c r="K2" s="2"/>
      <c r="L2" s="2"/>
      <c r="M2" s="1"/>
    </row>
    <row r="3" customFormat="false" ht="15.6" hidden="false" customHeight="true" outlineLevel="0" collapsed="false">
      <c r="A3" s="1"/>
      <c r="B3" s="7" t="s">
        <v>2</v>
      </c>
      <c r="C3" s="5"/>
      <c r="D3" s="8" t="n">
        <v>51</v>
      </c>
      <c r="E3" s="1"/>
      <c r="F3" s="9" t="s">
        <v>3</v>
      </c>
      <c r="G3" s="10" t="s">
        <v>4</v>
      </c>
      <c r="H3" s="11" t="s">
        <v>5</v>
      </c>
      <c r="I3" s="12" t="s">
        <v>6</v>
      </c>
      <c r="J3" s="13" t="s">
        <v>7</v>
      </c>
      <c r="K3" s="14" t="s">
        <v>8</v>
      </c>
      <c r="L3" s="15" t="s">
        <v>9</v>
      </c>
      <c r="M3" s="1"/>
    </row>
    <row r="4" customFormat="false" ht="14.25" hidden="false" customHeight="true" outlineLevel="0" collapsed="false">
      <c r="A4" s="1"/>
      <c r="B4" s="16" t="s">
        <v>10</v>
      </c>
      <c r="C4" s="5"/>
      <c r="D4" s="17" t="n">
        <f aca="false">D3*3</f>
        <v>153</v>
      </c>
      <c r="E4" s="1"/>
      <c r="F4" s="18" t="s">
        <v>11</v>
      </c>
      <c r="G4" s="19" t="n">
        <f aca="false">D3*1.5</f>
        <v>76.5</v>
      </c>
      <c r="H4" s="20" t="n">
        <f aca="false">(D3*C11)+(G4*C10)+(G4*C12)+(G4*C13)+(G4*C14)+(G4*C15)+D3</f>
        <v>56.9313</v>
      </c>
      <c r="I4" s="21" t="n">
        <f aca="false">(C19)*G4</f>
        <v>22.95</v>
      </c>
      <c r="J4" s="22" t="n">
        <f aca="false">I4+K4</f>
        <v>19.5687</v>
      </c>
      <c r="K4" s="23" t="n">
        <f aca="false">G4-H4-I4</f>
        <v>-3.3813</v>
      </c>
      <c r="L4" s="24" t="n">
        <f aca="false">(K4/G4)</f>
        <v>-0.0442</v>
      </c>
      <c r="M4" s="1"/>
    </row>
    <row r="5" customFormat="false" ht="13.8" hidden="false" customHeight="true" outlineLevel="0" collapsed="false">
      <c r="A5" s="1"/>
      <c r="B5" s="25"/>
      <c r="C5" s="4"/>
      <c r="D5" s="5"/>
      <c r="E5" s="1"/>
      <c r="F5" s="18" t="s">
        <v>12</v>
      </c>
      <c r="G5" s="19" t="n">
        <f aca="false">D3*1.75</f>
        <v>89.25</v>
      </c>
      <c r="H5" s="20" t="n">
        <f aca="false">(D3*C11)+(G5*C10)+(G5*C12)+(G5*C13)+(G5*C14)+(G5*C15)+D3</f>
        <v>57.8875</v>
      </c>
      <c r="I5" s="21" t="n">
        <f aca="false">(C19)*G5</f>
        <v>26.775</v>
      </c>
      <c r="J5" s="22" t="n">
        <f aca="false">I5+K5</f>
        <v>31.3624</v>
      </c>
      <c r="K5" s="23" t="n">
        <f aca="false">G5-H5-I5</f>
        <v>4.58745</v>
      </c>
      <c r="L5" s="24" t="n">
        <f aca="false">(K5/G5)</f>
        <v>0.0514</v>
      </c>
      <c r="M5" s="1"/>
    </row>
    <row r="6" customFormat="false" ht="13.2" hidden="false" customHeight="true" outlineLevel="0" collapsed="false">
      <c r="A6" s="1"/>
      <c r="B6" s="26" t="s">
        <v>13</v>
      </c>
      <c r="C6" s="5"/>
      <c r="D6" s="27" t="n">
        <v>127.9</v>
      </c>
      <c r="E6" s="1"/>
      <c r="F6" s="18" t="s">
        <v>14</v>
      </c>
      <c r="G6" s="19" t="n">
        <f aca="false">D3*2</f>
        <v>102</v>
      </c>
      <c r="H6" s="20" t="n">
        <f aca="false">(D3*C11)+(G6*C10)+(G6*C12)+(G6*C13)+(G6*C14)+(G6*C15)+D3</f>
        <v>58.8438</v>
      </c>
      <c r="I6" s="21" t="n">
        <f aca="false">(C19)*G6</f>
        <v>30.6</v>
      </c>
      <c r="J6" s="22" t="n">
        <f aca="false">I6+K6</f>
        <v>43.1562</v>
      </c>
      <c r="K6" s="23" t="n">
        <f aca="false">G6-H6-I6</f>
        <v>12.5562</v>
      </c>
      <c r="L6" s="24" t="n">
        <f aca="false">(K6/G6)</f>
        <v>0.1231</v>
      </c>
      <c r="M6" s="1"/>
    </row>
    <row r="7" customFormat="false" ht="14.4" hidden="false" customHeight="true" outlineLevel="0" collapsed="false">
      <c r="A7" s="1"/>
      <c r="B7" s="28" t="s">
        <v>15</v>
      </c>
      <c r="C7" s="5"/>
      <c r="D7" s="29" t="n">
        <f aca="false">D6/D3</f>
        <v>2.50784</v>
      </c>
      <c r="E7" s="1"/>
      <c r="F7" s="18" t="s">
        <v>16</v>
      </c>
      <c r="G7" s="19" t="n">
        <f aca="false">D3*2.25</f>
        <v>114.75</v>
      </c>
      <c r="H7" s="20" t="n">
        <f aca="false">(D3*C11)+(G7*C10)+(G7*C12)+(G7*C13)+(G7*C14)+(G7*C15)+D3</f>
        <v>59.8</v>
      </c>
      <c r="I7" s="21" t="n">
        <f aca="false">(C19)*G7</f>
        <v>34.425</v>
      </c>
      <c r="J7" s="22" t="n">
        <f aca="false">I7+K7</f>
        <v>54.95</v>
      </c>
      <c r="K7" s="23" t="n">
        <f aca="false">G7-H7-I7</f>
        <v>20.525</v>
      </c>
      <c r="L7" s="24" t="n">
        <f aca="false">(K7/G7)</f>
        <v>0.178867</v>
      </c>
      <c r="M7" s="1"/>
    </row>
    <row r="8" customFormat="false" ht="15.75" hidden="false" customHeight="true" outlineLevel="0" collapsed="false">
      <c r="A8" s="1"/>
      <c r="B8" s="25"/>
      <c r="C8" s="4"/>
      <c r="D8" s="5"/>
      <c r="E8" s="1"/>
      <c r="F8" s="18" t="s">
        <v>17</v>
      </c>
      <c r="G8" s="19" t="n">
        <f aca="false">D3*2.5</f>
        <v>127.5</v>
      </c>
      <c r="H8" s="20" t="n">
        <f aca="false">(D3*C11)+(G8*C10)+(G8*C12)+(G8*C13)+(G8*C14)+(G8*C15)+D3</f>
        <v>60.7563</v>
      </c>
      <c r="I8" s="21" t="n">
        <f aca="false">(C19)*G8</f>
        <v>38.25</v>
      </c>
      <c r="J8" s="22" t="n">
        <f aca="false">I8+K8</f>
        <v>66.7437</v>
      </c>
      <c r="K8" s="23" t="n">
        <f aca="false">G8-H8-I8</f>
        <v>28.4937</v>
      </c>
      <c r="L8" s="24" t="n">
        <f aca="false">(K8/G8)</f>
        <v>0.22348</v>
      </c>
      <c r="M8" s="1"/>
    </row>
    <row r="9" customFormat="false" ht="14.4" hidden="false" customHeight="true" outlineLevel="0" collapsed="false">
      <c r="A9" s="1"/>
      <c r="B9" s="30" t="s">
        <v>18</v>
      </c>
      <c r="C9" s="4"/>
      <c r="D9" s="5"/>
      <c r="E9" s="1"/>
      <c r="F9" s="18" t="s">
        <v>19</v>
      </c>
      <c r="G9" s="19" t="n">
        <f aca="false">D3*2.75</f>
        <v>140.25</v>
      </c>
      <c r="H9" s="20" t="n">
        <f aca="false">(D3*C11)+(G9*C10)+(G9*C12)+(G9*C13)+(G9*C14)+(G9*C15)+D3</f>
        <v>61.7126</v>
      </c>
      <c r="I9" s="21" t="n">
        <f aca="false">(C19)*G9</f>
        <v>42.075</v>
      </c>
      <c r="J9" s="22" t="n">
        <f aca="false">I9+K9</f>
        <v>78.5375</v>
      </c>
      <c r="K9" s="23" t="n">
        <f aca="false">G9-H9-I9</f>
        <v>36.4624</v>
      </c>
      <c r="L9" s="24" t="n">
        <f aca="false">(K9/G9)</f>
        <v>0.259982</v>
      </c>
      <c r="M9" s="1"/>
    </row>
    <row r="10" customFormat="false" ht="13.2" hidden="false" customHeight="true" outlineLevel="0" collapsed="false">
      <c r="A10" s="1"/>
      <c r="B10" s="31" t="s">
        <v>20</v>
      </c>
      <c r="C10" s="32" t="n">
        <v>0.025</v>
      </c>
      <c r="D10" s="33" t="n">
        <f aca="false">D6*C10</f>
        <v>3.1975</v>
      </c>
      <c r="E10" s="1"/>
      <c r="F10" s="18" t="s">
        <v>21</v>
      </c>
      <c r="G10" s="19" t="n">
        <f aca="false">D3*3</f>
        <v>153</v>
      </c>
      <c r="H10" s="20" t="n">
        <f aca="false">(D3*C11)+(G10*C10)+(13*C12)+(G10*C13)+(G10*C14)+(G10*C15)+D3</f>
        <v>62.6688</v>
      </c>
      <c r="I10" s="21" t="n">
        <f aca="false">(C19)*G10</f>
        <v>45.9</v>
      </c>
      <c r="J10" s="22" t="n">
        <f aca="false">I10+K10</f>
        <v>90.3312</v>
      </c>
      <c r="K10" s="23" t="n">
        <f aca="false">G10-H10-I10</f>
        <v>44.4312</v>
      </c>
      <c r="L10" s="24" t="n">
        <f aca="false">(K10/G10)</f>
        <v>0.2904</v>
      </c>
      <c r="M10" s="1"/>
    </row>
    <row r="11" customFormat="false" ht="13.2" hidden="false" customHeight="true" outlineLevel="0" collapsed="false">
      <c r="A11" s="1"/>
      <c r="B11" s="34" t="s">
        <v>22</v>
      </c>
      <c r="C11" s="35" t="n">
        <v>0.0038</v>
      </c>
      <c r="D11" s="33" t="n">
        <f aca="false">D3*C11</f>
        <v>0.1938</v>
      </c>
      <c r="E11" s="1"/>
      <c r="F11" s="18" t="s">
        <v>23</v>
      </c>
      <c r="G11" s="19" t="n">
        <f aca="false">D3*3.25</f>
        <v>165.75</v>
      </c>
      <c r="H11" s="20" t="n">
        <f aca="false">(D3*C11)+(G11*C10)+(G11*C12)+(G11*C13)+(G11*C14)+(G11*C15)+D3</f>
        <v>63.6251</v>
      </c>
      <c r="I11" s="21" t="n">
        <f aca="false">(C19)*G11</f>
        <v>49.725</v>
      </c>
      <c r="J11" s="22" t="n">
        <f aca="false">I11+K11</f>
        <v>102.125</v>
      </c>
      <c r="K11" s="23" t="n">
        <f aca="false">G11-H11-I11</f>
        <v>52.3999</v>
      </c>
      <c r="L11" s="24" t="n">
        <f aca="false">(K11/G11)</f>
        <v>0.316138</v>
      </c>
      <c r="M11" s="1"/>
    </row>
    <row r="12" customFormat="false" ht="13.2" hidden="false" customHeight="true" outlineLevel="0" collapsed="false">
      <c r="A12" s="1"/>
      <c r="B12" s="34" t="s">
        <v>24</v>
      </c>
      <c r="C12" s="35" t="n">
        <v>0</v>
      </c>
      <c r="D12" s="33" t="n">
        <f aca="false">D6*C12</f>
        <v>0</v>
      </c>
      <c r="E12" s="1"/>
      <c r="F12" s="18" t="s">
        <v>25</v>
      </c>
      <c r="G12" s="19" t="n">
        <f aca="false">D3*3.5</f>
        <v>178.5</v>
      </c>
      <c r="H12" s="20" t="n">
        <f aca="false">(D3*C11)+(G12*C10)+(G12*C12)+(G12*C13)+(G12*C14)+(G12*C15)+D3</f>
        <v>64.5813</v>
      </c>
      <c r="I12" s="21" t="n">
        <f aca="false">(C19)*G12</f>
        <v>53.55</v>
      </c>
      <c r="J12" s="22" t="n">
        <f aca="false">I12+K12</f>
        <v>113.919</v>
      </c>
      <c r="K12" s="23" t="n">
        <f aca="false">G12-H12-I12</f>
        <v>60.3687</v>
      </c>
      <c r="L12" s="24" t="n">
        <f aca="false">(K12/G12)</f>
        <v>0.3382</v>
      </c>
      <c r="M12" s="1"/>
    </row>
    <row r="13" customFormat="false" ht="13.2" hidden="false" customHeight="true" outlineLevel="0" collapsed="false">
      <c r="A13" s="1"/>
      <c r="B13" s="34" t="s">
        <v>26</v>
      </c>
      <c r="C13" s="35" t="n">
        <v>0.05</v>
      </c>
      <c r="D13" s="33" t="n">
        <f aca="false">D6*C13</f>
        <v>6.395</v>
      </c>
      <c r="E13" s="1"/>
      <c r="F13" s="18" t="s">
        <v>27</v>
      </c>
      <c r="G13" s="19" t="n">
        <f aca="false">D3*3.75</f>
        <v>191.25</v>
      </c>
      <c r="H13" s="20" t="n">
        <f aca="false">(D3*C11)+(G13*C10)+(G13*C12)+(G13*C13)+(G13*C14)+(G13*C15)+D3</f>
        <v>65.5375</v>
      </c>
      <c r="I13" s="21" t="n">
        <f aca="false">(C19)*G13</f>
        <v>57.375</v>
      </c>
      <c r="J13" s="22" t="n">
        <f aca="false">I13+K13</f>
        <v>125.712</v>
      </c>
      <c r="K13" s="23" t="n">
        <f aca="false">G13-H13-I13</f>
        <v>68.3375</v>
      </c>
      <c r="L13" s="24" t="n">
        <f aca="false">(K13/G13)</f>
        <v>0.35732</v>
      </c>
      <c r="M13" s="1"/>
    </row>
    <row r="14" customFormat="false" ht="13.2" hidden="false" customHeight="true" outlineLevel="0" collapsed="false">
      <c r="A14" s="1"/>
      <c r="B14" s="34" t="s">
        <v>28</v>
      </c>
      <c r="C14" s="35" t="n">
        <v>0</v>
      </c>
      <c r="D14" s="33" t="n">
        <f aca="false">D6*C14</f>
        <v>0</v>
      </c>
      <c r="E14" s="1"/>
      <c r="F14" s="18" t="s">
        <v>29</v>
      </c>
      <c r="G14" s="19" t="n">
        <f aca="false">D3*4</f>
        <v>204</v>
      </c>
      <c r="H14" s="20" t="n">
        <f aca="false">(D3*C11)+(G14*C10)+(G14*C12)+(G14*C13)+(G14*C14)+(G14*C15)+D3</f>
        <v>66.4938</v>
      </c>
      <c r="I14" s="21" t="n">
        <f aca="false">(C19)*G14</f>
        <v>61.2</v>
      </c>
      <c r="J14" s="22" t="n">
        <f aca="false">I14+K14</f>
        <v>137.506</v>
      </c>
      <c r="K14" s="23" t="n">
        <f aca="false">G14-H14-I14</f>
        <v>76.3062</v>
      </c>
      <c r="L14" s="24" t="n">
        <f aca="false">(K14/G14)</f>
        <v>0.37405</v>
      </c>
      <c r="M14" s="1"/>
    </row>
    <row r="15" customFormat="false" ht="13.2" hidden="false" customHeight="true" outlineLevel="0" collapsed="false">
      <c r="A15" s="1"/>
      <c r="B15" s="36" t="s">
        <v>30</v>
      </c>
      <c r="C15" s="37" t="n">
        <v>0</v>
      </c>
      <c r="D15" s="33" t="n">
        <f aca="false">D6*C15</f>
        <v>0</v>
      </c>
      <c r="E15" s="1"/>
      <c r="F15" s="1"/>
      <c r="G15" s="1"/>
      <c r="H15" s="1"/>
      <c r="I15" s="1"/>
      <c r="J15" s="1"/>
      <c r="K15" s="1"/>
      <c r="L15" s="1"/>
      <c r="M15" s="1"/>
    </row>
    <row r="16" customFormat="false" ht="14.4" hidden="false" customHeight="true" outlineLevel="0" collapsed="false">
      <c r="A16" s="1"/>
      <c r="B16" s="38" t="s">
        <v>31</v>
      </c>
      <c r="C16" s="4"/>
      <c r="D16" s="39" t="n">
        <f aca="false">SUM(D10:D15)</f>
        <v>9.7863</v>
      </c>
      <c r="E16" s="1"/>
      <c r="F16" s="1"/>
      <c r="G16" s="1"/>
      <c r="H16" s="40" t="s">
        <v>32</v>
      </c>
      <c r="I16" s="4"/>
      <c r="J16" s="5"/>
      <c r="K16" s="1"/>
      <c r="L16" s="1"/>
      <c r="M16" s="1"/>
    </row>
    <row r="17" customFormat="false" ht="14.4" hidden="false" customHeight="true" outlineLevel="0" collapsed="false">
      <c r="A17" s="1"/>
      <c r="B17" s="25"/>
      <c r="C17" s="4"/>
      <c r="D17" s="5"/>
      <c r="E17" s="1"/>
      <c r="F17" s="1"/>
      <c r="G17" s="1"/>
      <c r="H17" s="41" t="s">
        <v>33</v>
      </c>
      <c r="I17" s="42" t="s">
        <v>34</v>
      </c>
      <c r="J17" s="42" t="s">
        <v>35</v>
      </c>
      <c r="K17" s="1"/>
      <c r="L17" s="1"/>
      <c r="M17" s="1"/>
    </row>
    <row r="18" customFormat="false" ht="14.4" hidden="false" customHeight="true" outlineLevel="0" collapsed="false">
      <c r="A18" s="1"/>
      <c r="B18" s="30" t="s">
        <v>36</v>
      </c>
      <c r="C18" s="4"/>
      <c r="D18" s="5"/>
      <c r="E18" s="1"/>
      <c r="F18" s="1"/>
      <c r="G18" s="1"/>
      <c r="H18" s="41" t="s">
        <v>37</v>
      </c>
      <c r="I18" s="42" t="s">
        <v>38</v>
      </c>
      <c r="J18" s="42" t="s">
        <v>35</v>
      </c>
      <c r="K18" s="1"/>
      <c r="L18" s="1"/>
      <c r="M18" s="1"/>
    </row>
    <row r="19" customFormat="false" ht="14.4" hidden="false" customHeight="true" outlineLevel="0" collapsed="false">
      <c r="A19" s="1"/>
      <c r="B19" s="43" t="s">
        <v>36</v>
      </c>
      <c r="C19" s="44" t="n">
        <v>0.3</v>
      </c>
      <c r="D19" s="45" t="n">
        <f aca="false">D6*C19</f>
        <v>38.37</v>
      </c>
      <c r="E19" s="1"/>
      <c r="F19" s="1"/>
      <c r="G19" s="1"/>
      <c r="H19" s="41" t="s">
        <v>39</v>
      </c>
      <c r="I19" s="42" t="s">
        <v>40</v>
      </c>
      <c r="J19" s="42" t="s">
        <v>35</v>
      </c>
      <c r="K19" s="1"/>
      <c r="L19" s="1"/>
      <c r="M19" s="1"/>
    </row>
    <row r="20" customFormat="false" ht="13.8" hidden="false" customHeight="true" outlineLevel="0" collapsed="false">
      <c r="A20" s="1"/>
      <c r="B20" s="25"/>
      <c r="C20" s="4"/>
      <c r="D20" s="5"/>
      <c r="E20" s="1"/>
      <c r="F20" s="1"/>
      <c r="G20" s="1"/>
      <c r="H20" s="1"/>
      <c r="I20" s="1"/>
      <c r="J20" s="1"/>
      <c r="K20" s="1"/>
      <c r="L20" s="1"/>
      <c r="M20" s="1"/>
    </row>
    <row r="21" customFormat="false" ht="14.4" hidden="false" customHeight="true" outlineLevel="0" collapsed="false">
      <c r="A21" s="1"/>
      <c r="B21" s="30" t="s">
        <v>41</v>
      </c>
      <c r="C21" s="4"/>
      <c r="D21" s="5"/>
      <c r="E21" s="1"/>
      <c r="F21" s="1"/>
      <c r="G21" s="1"/>
      <c r="H21" s="1"/>
      <c r="I21" s="1"/>
      <c r="J21" s="1"/>
      <c r="K21" s="1"/>
      <c r="L21" s="1"/>
      <c r="M21" s="1"/>
    </row>
    <row r="22" customFormat="false" ht="13.2" hidden="false" customHeight="true" outlineLevel="0" collapsed="false">
      <c r="A22" s="1"/>
      <c r="B22" s="46" t="s">
        <v>42</v>
      </c>
      <c r="C22" s="4"/>
      <c r="D22" s="47" t="n">
        <f aca="false">(D16+D3)+D19</f>
        <v>99.1563</v>
      </c>
      <c r="E22" s="1"/>
      <c r="F22" s="1"/>
      <c r="G22" s="1"/>
      <c r="H22" s="1"/>
      <c r="I22" s="1"/>
      <c r="J22" s="1"/>
      <c r="K22" s="1"/>
      <c r="L22" s="1"/>
      <c r="M22" s="1"/>
    </row>
    <row r="23" customFormat="false" ht="13.8" hidden="false" customHeight="true" outlineLevel="0" collapsed="false">
      <c r="A23" s="1"/>
      <c r="B23" s="25"/>
      <c r="C23" s="4"/>
      <c r="D23" s="5"/>
      <c r="E23" s="1"/>
      <c r="F23" s="1"/>
      <c r="G23" s="1"/>
      <c r="H23" s="1"/>
      <c r="I23" s="1"/>
      <c r="J23" s="1"/>
      <c r="K23" s="1"/>
      <c r="L23" s="1"/>
      <c r="M23" s="1"/>
    </row>
    <row r="24" customFormat="false" ht="15.6" hidden="false" customHeight="true" outlineLevel="0" collapsed="false">
      <c r="A24" s="1"/>
      <c r="B24" s="30" t="s">
        <v>43</v>
      </c>
      <c r="C24" s="4"/>
      <c r="D24" s="5"/>
      <c r="E24" s="1"/>
      <c r="F24" s="1"/>
      <c r="G24" s="1"/>
      <c r="H24" s="1"/>
      <c r="I24" s="1"/>
      <c r="J24" s="1"/>
      <c r="K24" s="1"/>
      <c r="L24" s="1"/>
      <c r="M24" s="1"/>
    </row>
    <row r="25" customFormat="false" ht="13.2" hidden="false" customHeight="true" outlineLevel="0" collapsed="false">
      <c r="A25" s="1"/>
      <c r="B25" s="48" t="s">
        <v>44</v>
      </c>
      <c r="C25" s="49"/>
      <c r="D25" s="50" t="n">
        <f aca="false">D6-D22</f>
        <v>28.7437</v>
      </c>
      <c r="E25" s="1"/>
      <c r="F25" s="1"/>
      <c r="G25" s="1"/>
      <c r="H25" s="1"/>
      <c r="I25" s="1"/>
      <c r="J25" s="1"/>
      <c r="K25" s="1"/>
      <c r="L25" s="1"/>
      <c r="M25" s="1"/>
    </row>
    <row r="26" customFormat="false" ht="13.2" hidden="false" customHeight="true" outlineLevel="0" collapsed="false">
      <c r="A26" s="1"/>
      <c r="B26" s="51" t="s">
        <v>45</v>
      </c>
      <c r="C26" s="52"/>
      <c r="D26" s="53" t="n">
        <f aca="false">(D25/D6)</f>
        <v>0.224736</v>
      </c>
      <c r="E26" s="1"/>
      <c r="F26" s="54" t="s">
        <v>46</v>
      </c>
      <c r="G26" s="1"/>
      <c r="H26" s="1"/>
      <c r="I26" s="1"/>
      <c r="J26" s="1"/>
      <c r="K26" s="1"/>
      <c r="L26" s="1"/>
      <c r="M26" s="1"/>
    </row>
    <row r="27" customFormat="false" ht="13.2" hidden="false" customHeight="true" outlineLevel="0" collapsed="false">
      <c r="A27" s="1"/>
      <c r="B27" s="55" t="s">
        <v>47</v>
      </c>
      <c r="C27" s="56"/>
      <c r="D27" s="57" t="n">
        <f aca="false">D25+D19</f>
        <v>67.1137</v>
      </c>
      <c r="E27" s="1"/>
      <c r="F27" s="1"/>
      <c r="G27" s="1"/>
      <c r="H27" s="1"/>
      <c r="I27" s="1"/>
      <c r="J27" s="1"/>
      <c r="K27" s="1"/>
      <c r="L27" s="1"/>
      <c r="M27" s="1"/>
    </row>
    <row r="28" customFormat="false" ht="13.8" hidden="false" customHeight="true" outlineLevel="0" collapsed="false">
      <c r="A28" s="1"/>
      <c r="B28" s="25"/>
      <c r="C28" s="4"/>
      <c r="D28" s="5"/>
      <c r="E28" s="1"/>
      <c r="F28" s="1"/>
      <c r="G28" s="1"/>
      <c r="H28" s="1"/>
      <c r="I28" s="1"/>
      <c r="J28" s="1"/>
      <c r="K28" s="1"/>
      <c r="L28" s="1"/>
      <c r="M28" s="1"/>
    </row>
    <row r="29" customFormat="false" ht="13.2" hidden="false" customHeight="true" outlineLevel="0" collapsed="false">
      <c r="A29" s="1"/>
      <c r="B29" s="58" t="s">
        <v>48</v>
      </c>
      <c r="C29" s="5"/>
      <c r="D29" s="59" t="s">
        <v>8</v>
      </c>
      <c r="E29" s="1"/>
      <c r="F29" s="1"/>
      <c r="G29" s="1"/>
      <c r="H29" s="1"/>
      <c r="I29" s="1"/>
      <c r="J29" s="1"/>
      <c r="K29" s="1"/>
      <c r="L29" s="1"/>
      <c r="M29" s="1"/>
    </row>
    <row r="30" customFormat="false" ht="13.2" hidden="false" customHeight="true" outlineLevel="0" collapsed="false">
      <c r="A30" s="1"/>
      <c r="B30" s="60" t="s">
        <v>49</v>
      </c>
      <c r="C30" s="61" t="n">
        <v>10</v>
      </c>
      <c r="D30" s="62" t="n">
        <f aca="false">D25*10</f>
        <v>287.437</v>
      </c>
      <c r="E30" s="1"/>
      <c r="F30" s="1"/>
      <c r="G30" s="1"/>
      <c r="H30" s="1"/>
      <c r="I30" s="1"/>
      <c r="J30" s="1"/>
      <c r="K30" s="1"/>
      <c r="L30" s="1"/>
      <c r="M30" s="1"/>
    </row>
    <row r="31" customFormat="false" ht="13.2" hidden="false" customHeight="true" outlineLevel="0" collapsed="false">
      <c r="A31" s="1"/>
      <c r="B31" s="63" t="s">
        <v>49</v>
      </c>
      <c r="C31" s="64" t="n">
        <v>25</v>
      </c>
      <c r="D31" s="65" t="n">
        <f aca="false">D25*25</f>
        <v>718.592</v>
      </c>
      <c r="E31" s="1"/>
      <c r="F31" s="1"/>
      <c r="G31" s="1"/>
      <c r="H31" s="1"/>
      <c r="I31" s="1"/>
      <c r="J31" s="1"/>
      <c r="K31" s="1"/>
      <c r="L31" s="1"/>
      <c r="M31" s="1"/>
    </row>
    <row r="32" customFormat="false" ht="13.2" hidden="false" customHeight="true" outlineLevel="0" collapsed="false">
      <c r="A32" s="1"/>
      <c r="B32" s="63" t="s">
        <v>49</v>
      </c>
      <c r="C32" s="64" t="n">
        <v>50</v>
      </c>
      <c r="D32" s="65" t="n">
        <f aca="false">D25*50</f>
        <v>1437.18</v>
      </c>
      <c r="E32" s="1"/>
      <c r="F32" s="1"/>
      <c r="G32" s="1"/>
      <c r="H32" s="1"/>
      <c r="I32" s="1"/>
      <c r="J32" s="1"/>
      <c r="K32" s="1"/>
      <c r="L32" s="1"/>
      <c r="M32" s="1"/>
    </row>
    <row r="33" customFormat="false" ht="13.2" hidden="false" customHeight="true" outlineLevel="0" collapsed="false">
      <c r="A33" s="1"/>
      <c r="B33" s="63" t="s">
        <v>49</v>
      </c>
      <c r="C33" s="64" t="n">
        <v>100</v>
      </c>
      <c r="D33" s="65" t="n">
        <f aca="false">D25*100</f>
        <v>2874.37</v>
      </c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3.2" hidden="false" customHeight="true" outlineLevel="0" collapsed="false">
      <c r="A34" s="1"/>
      <c r="B34" s="63" t="s">
        <v>49</v>
      </c>
      <c r="C34" s="64" t="n">
        <v>250</v>
      </c>
      <c r="D34" s="65" t="n">
        <f aca="false">D25*250</f>
        <v>7185.93</v>
      </c>
      <c r="E34" s="1"/>
      <c r="F34" s="1"/>
      <c r="G34" s="1"/>
      <c r="H34" s="1"/>
      <c r="I34" s="1"/>
      <c r="J34" s="1"/>
      <c r="K34" s="1"/>
      <c r="L34" s="1"/>
      <c r="M34" s="1"/>
    </row>
    <row r="35" customFormat="false" ht="13.2" hidden="false" customHeight="true" outlineLevel="0" collapsed="false">
      <c r="A35" s="1"/>
      <c r="B35" s="63" t="s">
        <v>49</v>
      </c>
      <c r="C35" s="64" t="n">
        <v>500</v>
      </c>
      <c r="D35" s="65" t="n">
        <f aca="false">D25*500</f>
        <v>14371.9</v>
      </c>
      <c r="E35" s="1"/>
      <c r="F35" s="1"/>
      <c r="G35" s="1"/>
      <c r="H35" s="1"/>
      <c r="I35" s="1"/>
      <c r="J35" s="1"/>
      <c r="K35" s="1"/>
      <c r="L35" s="1"/>
      <c r="M35" s="1"/>
    </row>
    <row r="36" customFormat="false" ht="13.2" hidden="false" customHeight="true" outlineLevel="0" collapsed="false">
      <c r="A36" s="1"/>
      <c r="B36" s="66" t="s">
        <v>49</v>
      </c>
      <c r="C36" s="67" t="n">
        <v>1000</v>
      </c>
      <c r="D36" s="68" t="n">
        <f aca="false">D25*1000</f>
        <v>28743.7</v>
      </c>
      <c r="E36" s="1"/>
      <c r="F36" s="1"/>
      <c r="G36" s="1"/>
      <c r="H36" s="1"/>
      <c r="I36" s="1"/>
      <c r="J36" s="1"/>
      <c r="K36" s="1"/>
      <c r="L36" s="1"/>
      <c r="M36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