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Preco 1" sheetId="2" r:id="rId5"/>
    <sheet state="visible" name="Preco 2" sheetId="3" r:id="rId6"/>
    <sheet state="visible" name="Preco 3" sheetId="4" r:id="rId7"/>
    <sheet state="visible" name="Preco 4" sheetId="5" r:id="rId8"/>
    <sheet state="visible" name="Gráfico Comparativo" sheetId="6" r:id="rId9"/>
    <sheet state="visible" name="Como funciona as vendas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Digite o % que você paga o Gateway de Pagamento</t>
      </text>
    </comment>
    <comment authorId="0" ref="H4">
      <text>
        <t xml:space="preserve">Digite o % da sua taxa de reembolso</t>
      </text>
    </comment>
    <comment authorId="0" ref="H5">
      <text>
        <t xml:space="preserve">Digite o % que você paga de Imposto</t>
      </text>
    </comment>
    <comment authorId="0" ref="D6">
      <text>
        <t xml:space="preserve">Digite o preço para simular os resultados para este cenário</t>
      </text>
    </comment>
    <comment authorId="0" ref="H6">
      <text>
        <t xml:space="preserve">Digite o valor médio por venda que você paga hospedar seus vídeos</t>
      </text>
    </comment>
    <comment authorId="0" ref="D9">
      <text>
        <t xml:space="preserve">Digite a média de número de vendas diárias para simular os resultados para este cenário</t>
      </text>
    </comment>
    <comment authorId="0" ref="D10">
      <text>
        <t xml:space="preserve">Digite o Retorno sob o investimento médio para simular os resultados para este cenário</t>
      </text>
    </comment>
    <comment authorId="0" ref="H10">
      <text>
        <t xml:space="preserve">Digite o salário mensal de funcionários que você vai pagar por mês.</t>
      </text>
    </comment>
    <comment authorId="0" ref="H11">
      <text>
        <t xml:space="preserve">Digite o pró labore mensal que você vai retirar.</t>
      </text>
    </comment>
    <comment authorId="0" ref="H17">
      <text>
        <t xml:space="preserve">Este é o % do faturamento que você vai deixar provisionado para conseguir fazer o seu negócio crescer. Muitas vezes você vai precisar de fluxo de caixa para investir na operação, contratar ferramentas, pagar a mídia e outros custos que vão surgir durante o ano.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Digite o % que você paga o Gateway de Pagamento</t>
      </text>
    </comment>
    <comment authorId="0" ref="H4">
      <text>
        <t xml:space="preserve">Digite o % da sua taxa de reembolso</t>
      </text>
    </comment>
    <comment authorId="0" ref="H5">
      <text>
        <t xml:space="preserve">Digite o % que você paga de Imposto</t>
      </text>
    </comment>
    <comment authorId="0" ref="D6">
      <text>
        <t xml:space="preserve">Digite o preço para simular os resultados para este cenário</t>
      </text>
    </comment>
    <comment authorId="0" ref="H6">
      <text>
        <t xml:space="preserve">Digite o valor médio por venda que você paga hospedar seus vídeos</t>
      </text>
    </comment>
    <comment authorId="0" ref="D9">
      <text>
        <t xml:space="preserve">Digite a média de número de vendas diárias para simular os resultados para este cenário</t>
      </text>
    </comment>
    <comment authorId="0" ref="D10">
      <text>
        <t xml:space="preserve">Digite o Retorno sob o investimento médio para simular os resultados para este cenário</t>
      </text>
    </comment>
    <comment authorId="0" ref="H10">
      <text>
        <t xml:space="preserve">Digite o salário mensal de funcionários que você vai pagar por mês.</t>
      </text>
    </comment>
    <comment authorId="0" ref="H11">
      <text>
        <t xml:space="preserve">Digite o pró labore mensal que você vai retirar.</t>
      </text>
    </comment>
    <comment authorId="0" ref="H17">
      <text>
        <t xml:space="preserve">Este é o % do faturamento que você vai deixar provisionado para conseguir fazer o seu negócio crescer. Muitas vezes você vai precisar de fluxo de caixa para investir na operação, contratar ferramentas, pagar a mídia e outros custos que vão surgir durante o ano.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Digite o % que você paga o Gateway de Pagamento</t>
      </text>
    </comment>
    <comment authorId="0" ref="H4">
      <text>
        <t xml:space="preserve">Digite o % da sua taxa de reembolso</t>
      </text>
    </comment>
    <comment authorId="0" ref="H5">
      <text>
        <t xml:space="preserve">Digite o % que você paga de Imposto</t>
      </text>
    </comment>
    <comment authorId="0" ref="D6">
      <text>
        <t xml:space="preserve">Digite o preço para simular os resultados para este cenário</t>
      </text>
    </comment>
    <comment authorId="0" ref="H6">
      <text>
        <t xml:space="preserve">Digite o valor médio por venda que você paga hospedar seus vídeos</t>
      </text>
    </comment>
    <comment authorId="0" ref="D9">
      <text>
        <t xml:space="preserve">Digite a média de número de vendas diárias para simular os resultados para este cenário</t>
      </text>
    </comment>
    <comment authorId="0" ref="D10">
      <text>
        <t xml:space="preserve">Digite o Retorno sob o investimento médio para simular os resultados para este cenário</t>
      </text>
    </comment>
    <comment authorId="0" ref="H10">
      <text>
        <t xml:space="preserve">Digite o salário mensal de funcionários que você vai pagar por mês.</t>
      </text>
    </comment>
    <comment authorId="0" ref="H11">
      <text>
        <t xml:space="preserve">Digite o pró labore mensal que você vai retirar.</t>
      </text>
    </comment>
    <comment authorId="0" ref="H17">
      <text>
        <t xml:space="preserve">Este é o % do faturamento que você vai deixar provisionado para conseguir fazer o seu negócio crescer. Muitas vezes você vai precisar de fluxo de caixa para investir na operação, contratar ferramentas, pagar a mídia e outros custos que vão surgir durante o ano.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Digite o % que você paga o Gateway de Pagamento</t>
      </text>
    </comment>
    <comment authorId="0" ref="H4">
      <text>
        <t xml:space="preserve">Digite o % da sua taxa de reembolso</t>
      </text>
    </comment>
    <comment authorId="0" ref="H5">
      <text>
        <t xml:space="preserve">Digite o % que você paga de Imposto</t>
      </text>
    </comment>
    <comment authorId="0" ref="D6">
      <text>
        <t xml:space="preserve">Digite o preço para simular os resultados para este cenário</t>
      </text>
    </comment>
    <comment authorId="0" ref="H6">
      <text>
        <t xml:space="preserve">Digite o valor médio por venda que você paga hospedar seus vídeos</t>
      </text>
    </comment>
    <comment authorId="0" ref="D9">
      <text>
        <t xml:space="preserve">Digite a média de número de vendas diárias para simular os resultados para este cenário</t>
      </text>
    </comment>
    <comment authorId="0" ref="D10">
      <text>
        <t xml:space="preserve">Digite o Retorno sob o investimento médio para simular os resultados para este cenário</t>
      </text>
    </comment>
    <comment authorId="0" ref="H10">
      <text>
        <t xml:space="preserve">Digite o salário mensal de funcionários que você vai pagar por mês.</t>
      </text>
    </comment>
    <comment authorId="0" ref="H11">
      <text>
        <t xml:space="preserve">Digite o pró labore mensal que você vai retirar.</t>
      </text>
    </comment>
    <comment authorId="0" ref="H17">
      <text>
        <t xml:space="preserve">Este é o % do faturamento que você vai deixar provisionado para conseguir fazer o seu negócio crescer. Muitas vezes você vai precisar de fluxo de caixa para investir na operação, contratar ferramentas, pagar a mídia e outros custos que vão surgir durante o ano.</t>
      </text>
    </comment>
  </commentList>
</comments>
</file>

<file path=xl/sharedStrings.xml><?xml version="1.0" encoding="utf-8"?>
<sst xmlns="http://schemas.openxmlformats.org/spreadsheetml/2006/main" count="139" uniqueCount="36">
  <si>
    <t>Variáveis</t>
  </si>
  <si>
    <t>Extrato do negócio</t>
  </si>
  <si>
    <t>Taxa do Gateway</t>
  </si>
  <si>
    <t>Faturamento Bruto</t>
  </si>
  <si>
    <t>Margem de Reembolso</t>
  </si>
  <si>
    <t>CAC Total</t>
  </si>
  <si>
    <t>Imposto</t>
  </si>
  <si>
    <t>Preco do Produto</t>
  </si>
  <si>
    <t>Taxa fixa (Hospedagem Vídeo)</t>
  </si>
  <si>
    <t>Quantidade Vendida/Dia</t>
  </si>
  <si>
    <t>Fixo</t>
  </si>
  <si>
    <t>Total de Saídas</t>
  </si>
  <si>
    <t>ROI</t>
  </si>
  <si>
    <t>Funcionário</t>
  </si>
  <si>
    <t>CAC médio/ venda</t>
  </si>
  <si>
    <t>Pró Labore</t>
  </si>
  <si>
    <t>Entrada</t>
  </si>
  <si>
    <t>Internet e Luz</t>
  </si>
  <si>
    <t>SALDO</t>
  </si>
  <si>
    <t>Ferramenta de E-mail (50 mil contatos)</t>
  </si>
  <si>
    <t>Quantidade Vendida/Ano</t>
  </si>
  <si>
    <t>Hospedagem Sites</t>
  </si>
  <si>
    <t>Visão dos custo no preco unitário</t>
  </si>
  <si>
    <t>CAC total</t>
  </si>
  <si>
    <t>Custo Mídia/ Unidade</t>
  </si>
  <si>
    <t>Retroalimentação</t>
  </si>
  <si>
    <t>Custo Várivel/ Unidade</t>
  </si>
  <si>
    <t>Reeinvestimento</t>
  </si>
  <si>
    <t>Custo Fixo/ Unidade</t>
  </si>
  <si>
    <t>Margem para Melhorar Oferta</t>
  </si>
  <si>
    <t>MMO</t>
  </si>
  <si>
    <t>Reeinvestimento/Unidade</t>
  </si>
  <si>
    <t>Lucro Liquido/ Unidade</t>
  </si>
  <si>
    <t>Preco</t>
  </si>
  <si>
    <t>Vendas</t>
  </si>
  <si>
    <t>Saldo (R$)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</si>
</sst>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0.0%"/>
    <numFmt numFmtId="166" formatCode="&quot;R$&quot;\ #,##0.00"/>
  </numFmts>
  <fonts count="27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sz val="9.0"/>
      <color rgb="FF0B5394"/>
      <name val="Ubuntu"/>
    </font>
    <font>
      <sz val="11.0"/>
      <color rgb="FFF3F3F3"/>
      <name val="Calibri"/>
    </font>
    <font>
      <sz val="9.0"/>
      <color rgb="FF434343"/>
      <name val="Ubuntu"/>
    </font>
    <font/>
    <font>
      <b/>
      <sz val="11.0"/>
      <color rgb="FFFFFFFF"/>
      <name val="Ubuntu"/>
    </font>
    <font>
      <b/>
      <sz val="11.0"/>
      <color rgb="FF434343"/>
      <name val="Ubuntu"/>
    </font>
    <font>
      <sz val="10.0"/>
      <color rgb="FF999999"/>
      <name val="Ubuntu"/>
    </font>
    <font>
      <sz val="10.0"/>
      <color rgb="FF434343"/>
      <name val="Ubuntu"/>
    </font>
    <font>
      <sz val="10.0"/>
      <color rgb="FFD9D9D9"/>
      <name val="Ubuntu"/>
    </font>
    <font>
      <sz val="9.0"/>
      <color theme="9"/>
      <name val="Ubuntu"/>
    </font>
    <font>
      <sz val="9.0"/>
      <color rgb="FFE06666"/>
      <name val="Ubuntu"/>
    </font>
    <font>
      <b/>
      <sz val="11.0"/>
      <color rgb="FF93C47D"/>
      <name val="Ubuntu"/>
    </font>
    <font>
      <sz val="11.0"/>
      <color rgb="FFF3F3F3"/>
      <name val="Ubuntu"/>
    </font>
    <font>
      <b/>
      <sz val="9.0"/>
      <color rgb="FFE06666"/>
      <name val="Ubuntu"/>
    </font>
    <font>
      <sz val="10.0"/>
      <color rgb="FF727AA7"/>
      <name val="Ubuntu"/>
    </font>
    <font>
      <b/>
      <sz val="10.0"/>
      <color rgb="FF434343"/>
      <name val="Ubuntu"/>
    </font>
    <font>
      <b/>
      <sz val="9.0"/>
      <color rgb="FF434343"/>
      <name val="Ubuntu"/>
    </font>
    <font>
      <sz val="11.0"/>
      <color rgb="FF434343"/>
      <name val="Calibri"/>
    </font>
    <font>
      <sz val="11.0"/>
      <color rgb="FF999999"/>
      <name val="Calibri"/>
    </font>
    <font>
      <sz val="9.0"/>
      <color rgb="FF999999"/>
      <name val="Ubuntu"/>
    </font>
    <font>
      <color rgb="FFF3F3F3"/>
      <name val="Calibri"/>
    </font>
    <font>
      <b/>
      <sz val="10.0"/>
      <color theme="1"/>
      <name val="Exo"/>
    </font>
    <font>
      <b/>
      <sz val="8.0"/>
      <color theme="1"/>
      <name val="Exo"/>
    </font>
    <font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10163A"/>
        <bgColor rgb="FF10163A"/>
      </patternFill>
    </fill>
    <fill>
      <patternFill patternType="solid">
        <fgColor rgb="FFF3F3F3"/>
        <bgColor rgb="FFF3F3F3"/>
      </patternFill>
    </fill>
    <fill>
      <patternFill patternType="solid">
        <fgColor rgb="FFF9CB9C"/>
        <bgColor rgb="FFF9CB9C"/>
      </patternFill>
    </fill>
    <fill>
      <patternFill patternType="solid">
        <fgColor theme="4"/>
        <bgColor theme="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262C49"/>
        <bgColor rgb="FF262C49"/>
      </patternFill>
    </fill>
  </fills>
  <borders count="21">
    <border/>
    <border>
      <left/>
      <top/>
      <bottom/>
    </border>
    <border>
      <left/>
      <right/>
      <top/>
      <bottom/>
    </border>
    <border>
      <left style="dotted">
        <color rgb="FFFFF2CC"/>
      </left>
      <top style="dotted">
        <color rgb="FFFFF2CC"/>
      </top>
      <bottom style="dotted">
        <color rgb="FFFFF2CC"/>
      </bottom>
    </border>
    <border>
      <top style="dotted">
        <color rgb="FFFFF2CC"/>
      </top>
      <bottom style="dotted">
        <color rgb="FFFFF2CC"/>
      </bottom>
    </border>
    <border>
      <right style="dotted">
        <color rgb="FFFFF2CC"/>
      </right>
      <top style="dotted">
        <color rgb="FFFFF2CC"/>
      </top>
      <bottom style="dotted">
        <color rgb="FFFFF2CC"/>
      </bottom>
    </border>
    <border>
      <right/>
      <top/>
      <bottom/>
    </border>
    <border>
      <left/>
      <top/>
    </border>
    <border>
      <top/>
    </border>
    <border>
      <left/>
      <right/>
      <top/>
    </border>
    <border>
      <left style="thick">
        <color rgb="FFF3F3F3"/>
      </left>
      <right style="thick">
        <color rgb="FFF3F3F3"/>
      </right>
      <top style="thick">
        <color rgb="FFF3F3F3"/>
      </top>
      <bottom style="thick">
        <color rgb="FFF3F3F3"/>
      </bottom>
    </border>
    <border>
      <top style="thick">
        <color rgb="FFF3F3F3"/>
      </top>
      <bottom style="thick">
        <color rgb="FFF3F3F3"/>
      </bottom>
    </border>
    <border>
      <left style="dotted">
        <color rgb="FFFFF2CC"/>
      </left>
      <right style="dotted">
        <color rgb="FFFFF2CC"/>
      </right>
      <top style="dotted">
        <color rgb="FFFFF2CC"/>
      </top>
      <bottom style="dotted">
        <color rgb="FFFFF2CC"/>
      </bottom>
    </border>
    <border>
      <left/>
      <top/>
      <bottom style="thin">
        <color rgb="FF1F4664"/>
      </bottom>
    </border>
    <border>
      <left/>
      <right/>
      <top/>
      <bottom style="thin">
        <color rgb="FF1F4664"/>
      </bottom>
    </border>
    <border>
      <bottom/>
    </border>
    <border>
      <left/>
      <bottom/>
    </border>
    <border>
      <left/>
      <right/>
    </border>
    <border>
      <top/>
      <bottom/>
    </border>
    <border>
      <left style="thin">
        <color rgb="FF10163A"/>
      </left>
      <right style="thin">
        <color rgb="FF10163A"/>
      </right>
      <top style="thin">
        <color rgb="FF10163A"/>
      </top>
      <bottom style="thin">
        <color rgb="FF10163A"/>
      </bottom>
    </border>
    <border>
      <left/>
      <right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1" fillId="2" fontId="2" numFmtId="0" xfId="0" applyBorder="1" applyFill="1" applyFont="1"/>
    <xf borderId="1" fillId="2" fontId="3" numFmtId="0" xfId="0" applyAlignment="1" applyBorder="1" applyFont="1">
      <alignment horizontal="right" shrinkToFit="0" vertical="center" wrapText="1"/>
    </xf>
    <xf borderId="2" fillId="2" fontId="4" numFmtId="0" xfId="0" applyBorder="1" applyFont="1"/>
    <xf borderId="2" fillId="3" fontId="4" numFmtId="0" xfId="0" applyBorder="1" applyFill="1" applyFont="1"/>
    <xf borderId="2" fillId="3" fontId="4" numFmtId="0" xfId="0" applyAlignment="1" applyBorder="1" applyFont="1">
      <alignment shrinkToFit="0" wrapText="1"/>
    </xf>
    <xf borderId="2" fillId="3" fontId="4" numFmtId="0" xfId="0" applyAlignment="1" applyBorder="1" applyFont="1">
      <alignment horizontal="center"/>
    </xf>
    <xf borderId="1" fillId="3" fontId="4" numFmtId="0" xfId="0" applyBorder="1" applyFont="1"/>
    <xf borderId="3" fillId="4" fontId="5" numFmtId="0" xfId="0" applyBorder="1" applyFill="1" applyFont="1"/>
    <xf borderId="4" fillId="0" fontId="6" numFmtId="0" xfId="0" applyBorder="1" applyFont="1"/>
    <xf borderId="5" fillId="0" fontId="6" numFmtId="0" xfId="0" applyBorder="1" applyFont="1"/>
    <xf borderId="6" fillId="3" fontId="4" numFmtId="0" xfId="0" applyBorder="1" applyFont="1"/>
    <xf borderId="7" fillId="5" fontId="7" numFmtId="0" xfId="0" applyAlignment="1" applyBorder="1" applyFill="1" applyFont="1">
      <alignment horizontal="center" shrinkToFit="0" vertical="center" wrapText="1"/>
    </xf>
    <xf borderId="8" fillId="0" fontId="6" numFmtId="0" xfId="0" applyBorder="1" applyFont="1"/>
    <xf borderId="3" fillId="6" fontId="8" numFmtId="0" xfId="0" applyAlignment="1" applyBorder="1" applyFill="1" applyFont="1">
      <alignment horizontal="center" vertical="center"/>
    </xf>
    <xf borderId="9" fillId="2" fontId="4" numFmtId="0" xfId="0" applyAlignment="1" applyBorder="1" applyFont="1">
      <alignment shrinkToFit="0" wrapText="1"/>
    </xf>
    <xf borderId="10" fillId="7" fontId="9" numFmtId="0" xfId="0" applyAlignment="1" applyBorder="1" applyFill="1" applyFont="1">
      <alignment shrinkToFit="0" vertical="center" wrapText="1"/>
    </xf>
    <xf borderId="10" fillId="7" fontId="10" numFmtId="9" xfId="0" applyAlignment="1" applyBorder="1" applyFont="1" applyNumberFormat="1">
      <alignment horizontal="center" vertical="center"/>
    </xf>
    <xf borderId="11" fillId="3" fontId="9" numFmtId="0" xfId="0" applyBorder="1" applyFont="1"/>
    <xf borderId="10" fillId="7" fontId="11" numFmtId="164" xfId="0" applyAlignment="1" applyBorder="1" applyFont="1" applyNumberFormat="1">
      <alignment horizontal="center" shrinkToFit="0" vertical="center" wrapText="1"/>
    </xf>
    <xf borderId="12" fillId="6" fontId="5" numFmtId="0" xfId="0" applyBorder="1" applyFont="1"/>
    <xf borderId="12" fillId="6" fontId="12" numFmtId="164" xfId="0" applyBorder="1" applyFont="1" applyNumberFormat="1"/>
    <xf borderId="12" fillId="6" fontId="5" numFmtId="165" xfId="0" applyBorder="1" applyFont="1" applyNumberFormat="1"/>
    <xf borderId="13" fillId="2" fontId="3" numFmtId="0" xfId="0" applyAlignment="1" applyBorder="1" applyFont="1">
      <alignment horizontal="right" shrinkToFit="0" vertical="center" wrapText="1"/>
    </xf>
    <xf borderId="13" fillId="2" fontId="2" numFmtId="0" xfId="0" applyBorder="1" applyFont="1"/>
    <xf borderId="14" fillId="2" fontId="4" numFmtId="0" xfId="0" applyAlignment="1" applyBorder="1" applyFont="1">
      <alignment shrinkToFit="0" wrapText="1"/>
    </xf>
    <xf borderId="15" fillId="3" fontId="9" numFmtId="0" xfId="0" applyBorder="1" applyFont="1"/>
    <xf borderId="12" fillId="6" fontId="13" numFmtId="164" xfId="0" applyBorder="1" applyFont="1" applyNumberFormat="1"/>
    <xf borderId="16" fillId="2" fontId="3" numFmtId="0" xfId="0" applyAlignment="1" applyBorder="1" applyFont="1">
      <alignment horizontal="right" shrinkToFit="0" vertical="center" wrapText="1"/>
    </xf>
    <xf borderId="16" fillId="2" fontId="2" numFmtId="0" xfId="0" applyBorder="1" applyFont="1"/>
    <xf borderId="17" fillId="2" fontId="4" numFmtId="0" xfId="0" applyAlignment="1" applyBorder="1" applyFont="1">
      <alignment shrinkToFit="0" wrapText="1"/>
    </xf>
    <xf borderId="18" fillId="3" fontId="9" numFmtId="0" xfId="0" applyBorder="1" applyFont="1"/>
    <xf borderId="18" fillId="2" fontId="3" numFmtId="0" xfId="0" applyAlignment="1" applyBorder="1" applyFont="1">
      <alignment horizontal="right" shrinkToFit="0" vertical="center" wrapText="1"/>
    </xf>
    <xf borderId="18" fillId="2" fontId="2" numFmtId="0" xfId="0" applyBorder="1" applyFont="1"/>
    <xf borderId="19" fillId="8" fontId="14" numFmtId="164" xfId="0" applyAlignment="1" applyBorder="1" applyFill="1" applyFont="1" applyNumberFormat="1">
      <alignment horizontal="center" shrinkToFit="0" vertical="center" wrapText="1"/>
    </xf>
    <xf borderId="10" fillId="7" fontId="10" numFmtId="164" xfId="0" applyAlignment="1" applyBorder="1" applyFont="1" applyNumberFormat="1">
      <alignment horizontal="center" shrinkToFit="0" vertical="center" wrapText="1"/>
    </xf>
    <xf borderId="9" fillId="2" fontId="15" numFmtId="0" xfId="0" applyAlignment="1" applyBorder="1" applyFont="1">
      <alignment horizontal="center" shrinkToFit="0" wrapText="1"/>
    </xf>
    <xf borderId="20" fillId="3" fontId="9" numFmtId="0" xfId="0" applyAlignment="1" applyBorder="1" applyFont="1">
      <alignment shrinkToFit="0" wrapText="1"/>
    </xf>
    <xf borderId="20" fillId="3" fontId="9" numFmtId="0" xfId="0" applyAlignment="1" applyBorder="1" applyFont="1">
      <alignment horizontal="center"/>
    </xf>
    <xf borderId="2" fillId="3" fontId="9" numFmtId="0" xfId="0" applyBorder="1" applyFont="1"/>
    <xf borderId="2" fillId="3" fontId="9" numFmtId="0" xfId="0" applyAlignment="1" applyBorder="1" applyFont="1">
      <alignment shrinkToFit="0" wrapText="1"/>
    </xf>
    <xf borderId="2" fillId="3" fontId="9" numFmtId="0" xfId="0" applyAlignment="1" applyBorder="1" applyFont="1">
      <alignment horizontal="center"/>
    </xf>
    <xf borderId="19" fillId="8" fontId="15" numFmtId="3" xfId="0" applyAlignment="1" applyBorder="1" applyFont="1" applyNumberFormat="1">
      <alignment horizontal="center" shrinkToFit="0" vertical="center" wrapText="1"/>
    </xf>
    <xf borderId="1" fillId="5" fontId="7" numFmtId="0" xfId="0" applyAlignment="1" applyBorder="1" applyFont="1">
      <alignment horizontal="center" shrinkToFit="0" vertical="center" wrapText="1"/>
    </xf>
    <xf borderId="18" fillId="0" fontId="6" numFmtId="0" xfId="0" applyBorder="1" applyFont="1"/>
    <xf borderId="12" fillId="6" fontId="16" numFmtId="164" xfId="0" applyBorder="1" applyFont="1" applyNumberFormat="1"/>
    <xf borderId="12" fillId="6" fontId="5" numFmtId="164" xfId="0" applyBorder="1" applyFont="1" applyNumberFormat="1"/>
    <xf borderId="19" fillId="8" fontId="17" numFmtId="164" xfId="0" applyAlignment="1" applyBorder="1" applyFont="1" applyNumberFormat="1">
      <alignment horizontal="center" shrinkToFit="0" vertical="center" wrapText="1"/>
    </xf>
    <xf borderId="10" fillId="7" fontId="18" numFmtId="164" xfId="0" applyAlignment="1" applyBorder="1" applyFont="1" applyNumberFormat="1">
      <alignment horizontal="center" shrinkToFit="0" vertical="center" wrapText="1"/>
    </xf>
    <xf borderId="17" fillId="2" fontId="15" numFmtId="0" xfId="0" applyAlignment="1" applyBorder="1" applyFont="1">
      <alignment horizontal="center" shrinkToFit="0" vertical="center" wrapText="1"/>
    </xf>
    <xf borderId="12" fillId="6" fontId="19" numFmtId="164" xfId="0" applyBorder="1" applyFont="1" applyNumberFormat="1"/>
    <xf borderId="9" fillId="2" fontId="15" numFmtId="0" xfId="0" applyAlignment="1" applyBorder="1" applyFont="1">
      <alignment horizontal="center" shrinkToFit="0" vertical="center" wrapText="1"/>
    </xf>
    <xf borderId="12" fillId="6" fontId="20" numFmtId="0" xfId="0" applyBorder="1" applyFont="1"/>
    <xf borderId="19" fillId="8" fontId="17" numFmtId="3" xfId="0" applyAlignment="1" applyBorder="1" applyFont="1" applyNumberFormat="1">
      <alignment horizontal="center" shrinkToFit="0" vertical="center" wrapText="1"/>
    </xf>
    <xf borderId="3" fillId="6" fontId="18" numFmtId="0" xfId="0" applyBorder="1" applyFont="1"/>
    <xf borderId="2" fillId="3" fontId="21" numFmtId="0" xfId="0" applyAlignment="1" applyBorder="1" applyFont="1">
      <alignment shrinkToFit="0" wrapText="1"/>
    </xf>
    <xf borderId="2" fillId="3" fontId="21" numFmtId="0" xfId="0" applyAlignment="1" applyBorder="1" applyFont="1">
      <alignment horizontal="center"/>
    </xf>
    <xf borderId="2" fillId="3" fontId="21" numFmtId="0" xfId="0" applyBorder="1" applyFont="1"/>
    <xf borderId="12" fillId="6" fontId="22" numFmtId="165" xfId="0" applyAlignment="1" applyBorder="1" applyFont="1" applyNumberFormat="1">
      <alignment horizontal="left"/>
    </xf>
    <xf borderId="9" fillId="2" fontId="4" numFmtId="0" xfId="0" applyAlignment="1" applyBorder="1" applyFont="1">
      <alignment horizontal="left" shrinkToFit="0" vertical="center" wrapText="1"/>
    </xf>
    <xf borderId="10" fillId="7" fontId="10" numFmtId="9" xfId="0" applyAlignment="1" applyBorder="1" applyFont="1" applyNumberFormat="1">
      <alignment horizontal="center" shrinkToFit="0" vertical="center" wrapText="1"/>
    </xf>
    <xf borderId="0" fillId="3" fontId="1" numFmtId="0" xfId="0" applyAlignment="1" applyFont="1">
      <alignment horizontal="center"/>
    </xf>
    <xf borderId="20" fillId="3" fontId="4" numFmtId="0" xfId="0" applyBorder="1" applyFont="1"/>
    <xf borderId="0" fillId="2" fontId="3" numFmtId="0" xfId="0" applyAlignment="1" applyFont="1">
      <alignment horizontal="right" shrinkToFit="0" vertical="center" wrapText="1"/>
    </xf>
    <xf borderId="0" fillId="2" fontId="2" numFmtId="0" xfId="0" applyFont="1"/>
    <xf borderId="0" fillId="2" fontId="4" numFmtId="0" xfId="0" applyFont="1"/>
    <xf borderId="2" fillId="3" fontId="22" numFmtId="0" xfId="0" applyBorder="1" applyFont="1"/>
    <xf borderId="2" fillId="3" fontId="22" numFmtId="165" xfId="0" applyBorder="1" applyFont="1" applyNumberFormat="1"/>
    <xf borderId="0" fillId="2" fontId="1" numFmtId="0" xfId="0" applyFont="1"/>
    <xf borderId="0" fillId="2" fontId="23" numFmtId="0" xfId="0" applyFont="1"/>
    <xf borderId="0" fillId="7" fontId="2" numFmtId="0" xfId="0" applyFont="1"/>
    <xf borderId="0" fillId="7" fontId="24" numFmtId="166" xfId="0" applyAlignment="1" applyFont="1" applyNumberFormat="1">
      <alignment horizontal="center" vertical="center"/>
    </xf>
    <xf borderId="0" fillId="7" fontId="24" numFmtId="166" xfId="0" applyAlignment="1" applyFont="1" applyNumberFormat="1">
      <alignment horizontal="right" vertical="center"/>
    </xf>
    <xf borderId="0" fillId="7" fontId="25" numFmtId="166" xfId="0" applyFont="1" applyNumberFormat="1"/>
    <xf borderId="0" fillId="7" fontId="26" numFmtId="3" xfId="0" applyAlignment="1" applyFont="1" applyNumberFormat="1">
      <alignment horizontal="right" vertical="center"/>
    </xf>
    <xf borderId="0" fillId="7" fontId="26" numFmtId="166" xfId="0" applyAlignment="1" applyFont="1" applyNumberFormat="1">
      <alignment horizontal="right" vertical="center"/>
    </xf>
    <xf borderId="0" fillId="7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600">
                <a:solidFill>
                  <a:srgbClr val="757575"/>
                </a:solidFill>
                <a:latin typeface="+mn-lt"/>
              </a:defRPr>
            </a:pPr>
            <a:r>
              <a:rPr b="0" i="0" sz="1600">
                <a:solidFill>
                  <a:srgbClr val="757575"/>
                </a:solidFill>
                <a:latin typeface="+mn-lt"/>
              </a:rPr>
              <a:t>Número de Vendas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'Gráfico Comparativo'!$P$4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'Gráfico Comparativo'!$O$5:$O$8</c:f>
            </c:numRef>
          </c:xVal>
          <c:yVal>
            <c:numRef>
              <c:f>'Gráfico Comparativo'!$P$5:$P$8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642547"/>
        <c:axId val="65111393"/>
      </c:scatterChart>
      <c:valAx>
        <c:axId val="69764254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600">
                <a:solidFill>
                  <a:schemeClr val="dk1"/>
                </a:solidFill>
                <a:latin typeface="+mn-lt"/>
              </a:defRPr>
            </a:pPr>
          </a:p>
        </c:txPr>
        <c:crossAx val="65111393"/>
      </c:valAx>
      <c:valAx>
        <c:axId val="651113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600">
                <a:solidFill>
                  <a:schemeClr val="dk1"/>
                </a:solidFill>
                <a:latin typeface="+mn-lt"/>
              </a:defRPr>
            </a:pPr>
          </a:p>
        </c:txPr>
        <c:crossAx val="697642547"/>
      </c:valAx>
      <c:spPr>
        <a:solidFill>
          <a:schemeClr val="lt1"/>
        </a:solidFill>
      </c:spPr>
    </c:plotArea>
    <c:plotVisOnly val="1"/>
  </c:chart>
  <c:spPr>
    <a:solidFill>
      <a:schemeClr val="lt1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Roboto"/>
              </a:defRPr>
            </a:pPr>
            <a:r>
              <a:rPr b="0" i="0" sz="1400">
                <a:solidFill>
                  <a:srgbClr val="757575"/>
                </a:solidFill>
                <a:latin typeface="Roboto"/>
              </a:rPr>
              <a:t>Valor em Vendas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'Gráfico Comparativo'!$Q$4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'Gráfico Comparativo'!$O$5:$O$8</c:f>
            </c:numRef>
          </c:xVal>
          <c:yVal>
            <c:numRef>
              <c:f>'Gráfico Comparativo'!$Q$5:$Q$8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240470"/>
        <c:axId val="1751883661"/>
      </c:scatterChart>
      <c:valAx>
        <c:axId val="29024047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600">
                <a:solidFill>
                  <a:schemeClr val="dk1"/>
                </a:solidFill>
                <a:latin typeface="+mn-lt"/>
              </a:defRPr>
            </a:pPr>
          </a:p>
        </c:txPr>
        <c:crossAx val="1751883661"/>
      </c:valAx>
      <c:valAx>
        <c:axId val="17518836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600">
                <a:solidFill>
                  <a:schemeClr val="dk1"/>
                </a:solidFill>
                <a:latin typeface="+mn-lt"/>
              </a:defRPr>
            </a:pPr>
          </a:p>
        </c:txPr>
        <c:crossAx val="290240470"/>
      </c:valAx>
      <c:spPr>
        <a:solidFill>
          <a:schemeClr val="lt1"/>
        </a:solidFill>
      </c:spPr>
    </c:plotArea>
    <c:plotVisOnly val="1"/>
  </c:chart>
  <c:spPr>
    <a:solidFill>
      <a:schemeClr val="lt1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Gráfico de Vendas no Perpétuo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'Como funciona as vendas'!$A$1:$A$365</c:f>
              <c:numCache/>
            </c:numRef>
          </c:val>
          <c:smooth val="0"/>
        </c:ser>
        <c:axId val="790691751"/>
        <c:axId val="515260245"/>
      </c:lineChart>
      <c:catAx>
        <c:axId val="790691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15260245"/>
      </c:catAx>
      <c:valAx>
        <c:axId val="5152602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90691751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9525" cy="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0</xdr:row>
      <xdr:rowOff>152400</xdr:rowOff>
    </xdr:from>
    <xdr:ext cx="10563225" cy="524827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1</xdr:row>
      <xdr:rowOff>114300</xdr:rowOff>
    </xdr:from>
    <xdr:ext cx="1571625" cy="5810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9</xdr:row>
      <xdr:rowOff>142875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8</xdr:row>
      <xdr:rowOff>19050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5</xdr:row>
      <xdr:rowOff>47625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1</xdr:row>
      <xdr:rowOff>114300</xdr:rowOff>
    </xdr:from>
    <xdr:ext cx="1571625" cy="5810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9</xdr:row>
      <xdr:rowOff>142875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8</xdr:row>
      <xdr:rowOff>19050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5</xdr:row>
      <xdr:rowOff>47625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1</xdr:row>
      <xdr:rowOff>114300</xdr:rowOff>
    </xdr:from>
    <xdr:ext cx="1571625" cy="5810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9</xdr:row>
      <xdr:rowOff>142875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8</xdr:row>
      <xdr:rowOff>19050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5</xdr:row>
      <xdr:rowOff>47625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1</xdr:row>
      <xdr:rowOff>114300</xdr:rowOff>
    </xdr:from>
    <xdr:ext cx="1571625" cy="5810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9</xdr:row>
      <xdr:rowOff>142875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8</xdr:row>
      <xdr:rowOff>19050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904875</xdr:colOff>
      <xdr:row>5</xdr:row>
      <xdr:rowOff>47625</xdr:rowOff>
    </xdr:from>
    <xdr:ext cx="400050" cy="400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104775</xdr:rowOff>
    </xdr:from>
    <xdr:ext cx="4152900" cy="25336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200025</xdr:colOff>
      <xdr:row>0</xdr:row>
      <xdr:rowOff>104775</xdr:rowOff>
    </xdr:from>
    <xdr:ext cx="4210050" cy="25336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114300</xdr:colOff>
      <xdr:row>0</xdr:row>
      <xdr:rowOff>95250</xdr:rowOff>
    </xdr:from>
    <xdr:ext cx="11525250" cy="49244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</cols>
  <sheetData>
    <row r="6">
      <c r="L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14.0"/>
    <col customWidth="1" min="3" max="3" width="2.63"/>
    <col customWidth="1" min="4" max="4" width="14.0"/>
    <col customWidth="1" min="5" max="5" width="3.63"/>
    <col customWidth="1" min="6" max="6" width="7.88"/>
    <col customWidth="1" min="7" max="7" width="25.63"/>
    <col customWidth="1" min="8" max="8" width="13.25"/>
    <col customWidth="1" min="9" max="9" width="1.38"/>
    <col customWidth="1" min="10" max="10" width="15.0"/>
    <col customWidth="1" min="11" max="11" width="2.88"/>
    <col customWidth="1" min="12" max="12" width="7.0"/>
    <col customWidth="1" min="13" max="13" width="2.0"/>
    <col customWidth="1" min="14" max="14" width="22.88"/>
    <col customWidth="1" min="15" max="15" width="14.0"/>
    <col customWidth="1" min="16" max="16" width="8.13"/>
    <col customWidth="1" min="17" max="17" width="7.63"/>
    <col customWidth="1" min="18" max="18" width="0.38"/>
  </cols>
  <sheetData>
    <row r="1" ht="14.25" customHeight="1">
      <c r="A1" s="2"/>
      <c r="B1" s="3"/>
      <c r="C1" s="2"/>
      <c r="D1" s="4"/>
      <c r="E1" s="2"/>
      <c r="F1" s="5"/>
      <c r="G1" s="6"/>
      <c r="H1" s="7"/>
      <c r="I1" s="5"/>
      <c r="J1" s="7"/>
      <c r="K1" s="5"/>
      <c r="L1" s="8"/>
      <c r="M1" s="9"/>
      <c r="N1" s="10"/>
      <c r="O1" s="10"/>
      <c r="P1" s="11"/>
      <c r="Q1" s="12"/>
      <c r="R1" s="5"/>
    </row>
    <row r="2" ht="24.75" customHeight="1">
      <c r="A2" s="2"/>
      <c r="B2" s="3"/>
      <c r="C2" s="2"/>
      <c r="D2" s="4"/>
      <c r="E2" s="2"/>
      <c r="F2" s="5"/>
      <c r="G2" s="13" t="s">
        <v>0</v>
      </c>
      <c r="H2" s="14"/>
      <c r="I2" s="14"/>
      <c r="J2" s="14"/>
      <c r="K2" s="5"/>
      <c r="L2" s="8"/>
      <c r="M2" s="15" t="s">
        <v>1</v>
      </c>
      <c r="N2" s="10"/>
      <c r="O2" s="10"/>
      <c r="P2" s="11"/>
      <c r="Q2" s="12"/>
      <c r="R2" s="5"/>
    </row>
    <row r="3" ht="30.75" customHeight="1">
      <c r="A3" s="2"/>
      <c r="B3" s="3"/>
      <c r="C3" s="2"/>
      <c r="D3" s="16"/>
      <c r="E3" s="2"/>
      <c r="F3" s="8"/>
      <c r="G3" s="17" t="s">
        <v>2</v>
      </c>
      <c r="H3" s="18">
        <v>0.1</v>
      </c>
      <c r="I3" s="19"/>
      <c r="J3" s="20">
        <f>D9*365*D6*H3</f>
        <v>180565.5</v>
      </c>
      <c r="K3" s="5"/>
      <c r="L3" s="8"/>
      <c r="M3" s="21"/>
      <c r="N3" s="21" t="s">
        <v>3</v>
      </c>
      <c r="O3" s="22">
        <f>D6*D9*365</f>
        <v>1805655</v>
      </c>
      <c r="P3" s="23"/>
      <c r="Q3" s="12"/>
      <c r="R3" s="5"/>
    </row>
    <row r="4" ht="23.25" customHeight="1">
      <c r="A4" s="2"/>
      <c r="B4" s="24"/>
      <c r="C4" s="25"/>
      <c r="D4" s="26"/>
      <c r="E4" s="2"/>
      <c r="F4" s="8"/>
      <c r="G4" s="17" t="s">
        <v>4</v>
      </c>
      <c r="H4" s="18">
        <v>0.05</v>
      </c>
      <c r="I4" s="27"/>
      <c r="J4" s="20">
        <f>D9*365*D6*H4</f>
        <v>90282.75</v>
      </c>
      <c r="K4" s="5"/>
      <c r="L4" s="8"/>
      <c r="M4" s="21"/>
      <c r="N4" s="21" t="s">
        <v>5</v>
      </c>
      <c r="O4" s="28">
        <f>D15</f>
        <v>722262</v>
      </c>
      <c r="P4" s="23"/>
      <c r="Q4" s="12"/>
      <c r="R4" s="5"/>
    </row>
    <row r="5" ht="28.5" customHeight="1">
      <c r="A5" s="2"/>
      <c r="B5" s="29"/>
      <c r="C5" s="30"/>
      <c r="D5" s="31"/>
      <c r="E5" s="2"/>
      <c r="F5" s="8"/>
      <c r="G5" s="17" t="s">
        <v>6</v>
      </c>
      <c r="H5" s="18">
        <v>0.1</v>
      </c>
      <c r="I5" s="32"/>
      <c r="J5" s="20">
        <f>D9*365*D6*H5</f>
        <v>180565.5</v>
      </c>
      <c r="K5" s="5"/>
      <c r="L5" s="8"/>
      <c r="M5" s="21"/>
      <c r="N5" s="21" t="str">
        <f>G2</f>
        <v>Variáveis</v>
      </c>
      <c r="O5" s="28">
        <f>SUM(J3:J6)</f>
        <v>497765.1</v>
      </c>
      <c r="P5" s="23"/>
      <c r="Q5" s="12"/>
      <c r="R5" s="5"/>
    </row>
    <row r="6" ht="29.25" customHeight="1">
      <c r="A6" s="2"/>
      <c r="B6" s="33" t="s">
        <v>7</v>
      </c>
      <c r="C6" s="34"/>
      <c r="D6" s="35">
        <v>97.0</v>
      </c>
      <c r="E6" s="2"/>
      <c r="F6" s="8"/>
      <c r="G6" s="17" t="s">
        <v>8</v>
      </c>
      <c r="H6" s="36">
        <v>2.49</v>
      </c>
      <c r="I6" s="32"/>
      <c r="J6" s="20">
        <f>D9*365*H6</f>
        <v>46351.35</v>
      </c>
      <c r="K6" s="5"/>
      <c r="L6" s="8"/>
      <c r="M6" s="21"/>
      <c r="N6" s="21" t="str">
        <f>G9</f>
        <v>Fixo</v>
      </c>
      <c r="O6" s="28">
        <f>SUM(J10:J14)</f>
        <v>87600</v>
      </c>
      <c r="P6" s="23"/>
      <c r="Q6" s="12"/>
      <c r="R6" s="5"/>
    </row>
    <row r="7" ht="14.25" customHeight="1">
      <c r="A7" s="2"/>
      <c r="B7" s="33"/>
      <c r="C7" s="34"/>
      <c r="D7" s="37"/>
      <c r="E7" s="2"/>
      <c r="F7" s="5"/>
      <c r="G7" s="38"/>
      <c r="H7" s="39"/>
      <c r="I7" s="40"/>
      <c r="J7" s="39"/>
      <c r="K7" s="5"/>
      <c r="L7" s="8"/>
      <c r="M7" s="21"/>
      <c r="N7" s="21" t="str">
        <f>G18</f>
        <v>Margem para Melhorar Oferta</v>
      </c>
      <c r="O7" s="28">
        <f>J18</f>
        <v>54169.65</v>
      </c>
      <c r="P7" s="23"/>
      <c r="Q7" s="12"/>
      <c r="R7" s="5"/>
    </row>
    <row r="8" ht="14.25" customHeight="1">
      <c r="A8" s="2"/>
      <c r="B8" s="3"/>
      <c r="C8" s="2"/>
      <c r="D8" s="37"/>
      <c r="E8" s="2"/>
      <c r="F8" s="5"/>
      <c r="G8" s="41"/>
      <c r="H8" s="42"/>
      <c r="I8" s="40"/>
      <c r="J8" s="42"/>
      <c r="K8" s="5"/>
      <c r="L8" s="8"/>
      <c r="M8" s="21"/>
      <c r="N8" s="21"/>
      <c r="O8" s="21"/>
      <c r="P8" s="23"/>
      <c r="Q8" s="12"/>
      <c r="R8" s="5"/>
    </row>
    <row r="9" ht="14.25" customHeight="1">
      <c r="A9" s="2"/>
      <c r="B9" s="33" t="s">
        <v>9</v>
      </c>
      <c r="C9" s="34"/>
      <c r="D9" s="43">
        <v>51.0</v>
      </c>
      <c r="E9" s="2"/>
      <c r="F9" s="5"/>
      <c r="G9" s="44" t="s">
        <v>10</v>
      </c>
      <c r="H9" s="45"/>
      <c r="I9" s="45"/>
      <c r="J9" s="45"/>
      <c r="K9" s="5"/>
      <c r="L9" s="8"/>
      <c r="M9" s="21"/>
      <c r="N9" s="21" t="s">
        <v>11</v>
      </c>
      <c r="O9" s="46">
        <f>SUM(O4:O7)</f>
        <v>1361796.75</v>
      </c>
      <c r="P9" s="23"/>
      <c r="Q9" s="12"/>
      <c r="R9" s="5"/>
    </row>
    <row r="10" ht="30.0" customHeight="1">
      <c r="A10" s="2"/>
      <c r="B10" s="33" t="s">
        <v>12</v>
      </c>
      <c r="C10" s="34"/>
      <c r="D10" s="43">
        <v>1.5</v>
      </c>
      <c r="E10" s="2"/>
      <c r="F10" s="5"/>
      <c r="G10" s="17" t="s">
        <v>13</v>
      </c>
      <c r="H10" s="36">
        <v>1600.0</v>
      </c>
      <c r="I10" s="19"/>
      <c r="J10" s="20">
        <f t="shared" ref="J10:J14" si="1">H10*12</f>
        <v>19200</v>
      </c>
      <c r="K10" s="5"/>
      <c r="L10" s="8"/>
      <c r="M10" s="21"/>
      <c r="N10" s="21" t="str">
        <f>G17</f>
        <v>Reeinvestimento</v>
      </c>
      <c r="O10" s="47">
        <f>J17</f>
        <v>361131</v>
      </c>
      <c r="P10" s="23"/>
      <c r="Q10" s="12"/>
      <c r="R10" s="5"/>
    </row>
    <row r="11" ht="29.25" customHeight="1">
      <c r="A11" s="2"/>
      <c r="B11" s="33" t="s">
        <v>14</v>
      </c>
      <c r="C11" s="34"/>
      <c r="D11" s="48">
        <f>D6/(D10+1)</f>
        <v>38.8</v>
      </c>
      <c r="E11" s="2"/>
      <c r="F11" s="5"/>
      <c r="G11" s="17" t="s">
        <v>15</v>
      </c>
      <c r="H11" s="49">
        <v>5000.0</v>
      </c>
      <c r="I11" s="40"/>
      <c r="J11" s="20">
        <f t="shared" si="1"/>
        <v>60000</v>
      </c>
      <c r="K11" s="5"/>
      <c r="L11" s="8"/>
      <c r="M11" s="21"/>
      <c r="N11" s="21" t="s">
        <v>16</v>
      </c>
      <c r="O11" s="22">
        <f>O3</f>
        <v>1805655</v>
      </c>
      <c r="P11" s="23"/>
      <c r="Q11" s="12"/>
      <c r="R11" s="5"/>
    </row>
    <row r="12" ht="29.25" customHeight="1">
      <c r="A12" s="2"/>
      <c r="B12" s="3"/>
      <c r="C12" s="2"/>
      <c r="D12" s="50"/>
      <c r="E12" s="2"/>
      <c r="F12" s="5"/>
      <c r="G12" s="17" t="s">
        <v>17</v>
      </c>
      <c r="H12" s="36">
        <v>350.0</v>
      </c>
      <c r="I12" s="40"/>
      <c r="J12" s="20">
        <f t="shared" si="1"/>
        <v>4200</v>
      </c>
      <c r="K12" s="5"/>
      <c r="L12" s="8"/>
      <c r="M12" s="21"/>
      <c r="N12" s="21" t="s">
        <v>18</v>
      </c>
      <c r="O12" s="51">
        <f>O11-O9</f>
        <v>443858.25</v>
      </c>
      <c r="P12" s="23"/>
      <c r="Q12" s="12"/>
      <c r="R12" s="5"/>
    </row>
    <row r="13" ht="35.25" customHeight="1">
      <c r="A13" s="2"/>
      <c r="B13" s="3"/>
      <c r="C13" s="2"/>
      <c r="D13" s="52"/>
      <c r="E13" s="2"/>
      <c r="F13" s="5"/>
      <c r="G13" s="17" t="s">
        <v>19</v>
      </c>
      <c r="H13" s="36">
        <v>300.0</v>
      </c>
      <c r="I13" s="40"/>
      <c r="J13" s="20">
        <f t="shared" si="1"/>
        <v>3600</v>
      </c>
      <c r="K13" s="5"/>
      <c r="L13" s="8"/>
      <c r="M13" s="21"/>
      <c r="N13" s="53"/>
      <c r="O13" s="53"/>
      <c r="P13" s="53"/>
      <c r="Q13" s="12"/>
      <c r="R13" s="5"/>
    </row>
    <row r="14" ht="27.75" customHeight="1">
      <c r="A14" s="2"/>
      <c r="B14" s="3" t="s">
        <v>20</v>
      </c>
      <c r="C14" s="2"/>
      <c r="D14" s="54">
        <f>D9*365</f>
        <v>18615</v>
      </c>
      <c r="E14" s="2"/>
      <c r="F14" s="5"/>
      <c r="G14" s="17" t="s">
        <v>21</v>
      </c>
      <c r="H14" s="36">
        <v>50.0</v>
      </c>
      <c r="I14" s="40"/>
      <c r="J14" s="20">
        <f t="shared" si="1"/>
        <v>600</v>
      </c>
      <c r="K14" s="5"/>
      <c r="L14" s="8"/>
      <c r="M14" s="21"/>
      <c r="N14" s="55" t="s">
        <v>22</v>
      </c>
      <c r="O14" s="11"/>
      <c r="P14" s="23"/>
      <c r="Q14" s="12"/>
      <c r="R14" s="5"/>
    </row>
    <row r="15" ht="28.5" customHeight="1">
      <c r="A15" s="2"/>
      <c r="B15" s="3" t="s">
        <v>23</v>
      </c>
      <c r="C15" s="2"/>
      <c r="D15" s="48">
        <f>D11*D14</f>
        <v>722262</v>
      </c>
      <c r="E15" s="2"/>
      <c r="F15" s="5"/>
      <c r="G15" s="56"/>
      <c r="H15" s="57"/>
      <c r="I15" s="58"/>
      <c r="J15" s="57"/>
      <c r="K15" s="5"/>
      <c r="L15" s="8"/>
      <c r="M15" s="21"/>
      <c r="N15" s="21" t="s">
        <v>24</v>
      </c>
      <c r="O15" s="51">
        <f>(O4/365)/D9</f>
        <v>38.8</v>
      </c>
      <c r="P15" s="59">
        <f t="shared" ref="P15:P20" si="2">O15/O$23</f>
        <v>0.4</v>
      </c>
      <c r="Q15" s="12"/>
      <c r="R15" s="5"/>
    </row>
    <row r="16" ht="30.75" customHeight="1">
      <c r="A16" s="2"/>
      <c r="B16" s="3"/>
      <c r="C16" s="2"/>
      <c r="D16" s="60"/>
      <c r="E16" s="2"/>
      <c r="F16" s="5"/>
      <c r="G16" s="44" t="s">
        <v>25</v>
      </c>
      <c r="H16" s="45"/>
      <c r="I16" s="45"/>
      <c r="J16" s="45"/>
      <c r="K16" s="5"/>
      <c r="L16" s="8"/>
      <c r="M16" s="21"/>
      <c r="N16" s="21" t="s">
        <v>26</v>
      </c>
      <c r="O16" s="51">
        <f>(O5/365)/D9</f>
        <v>26.74</v>
      </c>
      <c r="P16" s="59">
        <f t="shared" si="2"/>
        <v>0.2756701031</v>
      </c>
      <c r="Q16" s="12"/>
      <c r="R16" s="5"/>
    </row>
    <row r="17" ht="31.5" customHeight="1">
      <c r="A17" s="2"/>
      <c r="B17" s="3"/>
      <c r="C17" s="2"/>
      <c r="D17" s="60"/>
      <c r="E17" s="2"/>
      <c r="F17" s="5"/>
      <c r="G17" s="17" t="s">
        <v>27</v>
      </c>
      <c r="H17" s="61">
        <v>0.2</v>
      </c>
      <c r="I17" s="19"/>
      <c r="J17" s="20">
        <f>H17*D9*365*D6</f>
        <v>361131</v>
      </c>
      <c r="K17" s="5"/>
      <c r="L17" s="8"/>
      <c r="M17" s="21"/>
      <c r="N17" s="21" t="s">
        <v>28</v>
      </c>
      <c r="O17" s="51">
        <f>(O6/365)/D9</f>
        <v>4.705882353</v>
      </c>
      <c r="P17" s="59">
        <f t="shared" si="2"/>
        <v>0.04851425106</v>
      </c>
      <c r="Q17" s="12"/>
      <c r="R17" s="5"/>
    </row>
    <row r="18" ht="31.5" customHeight="1">
      <c r="A18" s="2"/>
      <c r="B18" s="3"/>
      <c r="C18" s="2"/>
      <c r="D18" s="16"/>
      <c r="E18" s="2"/>
      <c r="F18" s="5"/>
      <c r="G18" s="17" t="s">
        <v>29</v>
      </c>
      <c r="H18" s="61">
        <v>0.03</v>
      </c>
      <c r="I18" s="40"/>
      <c r="J18" s="20">
        <f>H18*D6*365*D9</f>
        <v>54169.65</v>
      </c>
      <c r="K18" s="5"/>
      <c r="L18" s="8"/>
      <c r="M18" s="21"/>
      <c r="N18" s="21" t="s">
        <v>30</v>
      </c>
      <c r="O18" s="51">
        <f>(O7/365)/D9</f>
        <v>2.91</v>
      </c>
      <c r="P18" s="59">
        <f t="shared" si="2"/>
        <v>0.03</v>
      </c>
      <c r="Q18" s="12"/>
      <c r="R18" s="5"/>
    </row>
    <row r="19" ht="24.0" customHeight="1">
      <c r="A19" s="2"/>
      <c r="B19" s="3"/>
      <c r="C19" s="2"/>
      <c r="D19" s="16"/>
      <c r="E19" s="2"/>
      <c r="F19" s="5"/>
      <c r="G19" s="6"/>
      <c r="H19" s="7"/>
      <c r="I19" s="40"/>
      <c r="J19" s="62"/>
      <c r="K19" s="5"/>
      <c r="L19" s="8"/>
      <c r="M19" s="21"/>
      <c r="N19" s="21" t="s">
        <v>31</v>
      </c>
      <c r="O19" s="51">
        <f>(O10/365)/D9</f>
        <v>19.4</v>
      </c>
      <c r="P19" s="59">
        <f t="shared" si="2"/>
        <v>0.2</v>
      </c>
      <c r="Q19" s="12"/>
      <c r="R19" s="5"/>
    </row>
    <row r="20" ht="14.25" customHeight="1">
      <c r="A20" s="2"/>
      <c r="B20" s="3"/>
      <c r="C20" s="2"/>
      <c r="D20" s="16"/>
      <c r="E20" s="2"/>
      <c r="F20" s="5"/>
      <c r="G20" s="6"/>
      <c r="H20" s="7"/>
      <c r="I20" s="58"/>
      <c r="J20" s="57"/>
      <c r="K20" s="5"/>
      <c r="L20" s="8"/>
      <c r="M20" s="21"/>
      <c r="N20" s="21" t="s">
        <v>32</v>
      </c>
      <c r="O20" s="51">
        <f>((O12/365)/D9)-O19</f>
        <v>4.444117647</v>
      </c>
      <c r="P20" s="59">
        <f t="shared" si="2"/>
        <v>0.04581564585</v>
      </c>
      <c r="Q20" s="12"/>
      <c r="R20" s="5"/>
    </row>
    <row r="21" ht="14.25" customHeight="1">
      <c r="A21" s="2"/>
      <c r="B21" s="3"/>
      <c r="C21" s="2"/>
      <c r="D21" s="16"/>
      <c r="E21" s="2"/>
      <c r="F21" s="5"/>
      <c r="G21" s="6"/>
      <c r="H21" s="7"/>
      <c r="I21" s="58"/>
      <c r="J21" s="57"/>
      <c r="K21" s="5"/>
      <c r="L21" s="8"/>
      <c r="M21" s="21"/>
      <c r="N21" s="21"/>
      <c r="O21" s="21"/>
      <c r="P21" s="23"/>
      <c r="Q21" s="12"/>
      <c r="R21" s="5"/>
    </row>
    <row r="22" ht="14.25" customHeight="1">
      <c r="A22" s="2"/>
      <c r="B22" s="3"/>
      <c r="C22" s="2"/>
      <c r="D22" s="16"/>
      <c r="E22" s="2"/>
      <c r="F22" s="5"/>
      <c r="G22" s="6"/>
      <c r="H22" s="7"/>
      <c r="I22" s="5"/>
      <c r="J22" s="7"/>
      <c r="K22" s="5"/>
      <c r="L22" s="8"/>
      <c r="M22" s="21"/>
      <c r="N22" s="21"/>
      <c r="O22" s="21"/>
      <c r="P22" s="23"/>
      <c r="Q22" s="12"/>
      <c r="R22" s="5"/>
    </row>
    <row r="23" ht="14.25" customHeight="1">
      <c r="A23" s="2"/>
      <c r="B23" s="3"/>
      <c r="C23" s="2"/>
      <c r="D23" s="4"/>
      <c r="E23" s="2"/>
      <c r="F23" s="5"/>
      <c r="G23" s="6"/>
      <c r="H23" s="7"/>
      <c r="I23" s="5"/>
      <c r="J23" s="7"/>
      <c r="K23" s="5"/>
      <c r="L23" s="8"/>
      <c r="M23" s="21"/>
      <c r="N23" s="21" t="s">
        <v>7</v>
      </c>
      <c r="O23" s="51">
        <f>SUM(O15:O20)</f>
        <v>97</v>
      </c>
      <c r="P23" s="23"/>
      <c r="Q23" s="12"/>
      <c r="R23" s="5"/>
    </row>
    <row r="24" ht="14.25" customHeight="1">
      <c r="A24" s="2"/>
      <c r="B24" s="3"/>
      <c r="C24" s="2"/>
      <c r="D24" s="4"/>
      <c r="E24" s="2"/>
      <c r="F24" s="5"/>
      <c r="G24" s="6"/>
      <c r="H24" s="7"/>
      <c r="I24" s="5"/>
      <c r="J24" s="7"/>
      <c r="K24" s="5"/>
      <c r="L24" s="8"/>
      <c r="M24" s="21"/>
      <c r="N24" s="53"/>
      <c r="O24" s="53"/>
      <c r="P24" s="23"/>
      <c r="Q24" s="12"/>
      <c r="R24" s="5"/>
    </row>
    <row r="25" ht="14.25" customHeight="1">
      <c r="A25" s="2"/>
      <c r="B25" s="3"/>
      <c r="C25" s="2"/>
      <c r="D25" s="4"/>
      <c r="E25" s="2"/>
      <c r="F25" s="5"/>
      <c r="G25" s="6"/>
      <c r="H25" s="7"/>
      <c r="I25" s="5"/>
      <c r="J25" s="7"/>
      <c r="K25" s="5"/>
      <c r="L25" s="5"/>
      <c r="M25" s="63"/>
      <c r="N25" s="63"/>
      <c r="O25" s="63"/>
      <c r="P25" s="63"/>
      <c r="Q25" s="5"/>
      <c r="R25" s="5"/>
    </row>
    <row r="26" ht="14.25" customHeight="1">
      <c r="A26" s="2"/>
      <c r="B26" s="64"/>
      <c r="C26" s="65"/>
      <c r="D26" s="66"/>
      <c r="E26" s="2"/>
      <c r="F26" s="5"/>
      <c r="G26" s="6"/>
      <c r="H26" s="7"/>
      <c r="I26" s="5"/>
      <c r="J26" s="7"/>
      <c r="K26" s="5"/>
      <c r="L26" s="5"/>
      <c r="M26" s="67"/>
      <c r="N26" s="67"/>
      <c r="O26" s="67"/>
      <c r="P26" s="68"/>
      <c r="Q26" s="5"/>
      <c r="R26" s="5"/>
    </row>
    <row r="27" ht="14.25" customHeight="1">
      <c r="A27" s="2"/>
      <c r="B27" s="3"/>
      <c r="C27" s="2"/>
      <c r="D27" s="4"/>
      <c r="E27" s="2"/>
      <c r="F27" s="5"/>
      <c r="G27" s="6"/>
      <c r="H27" s="7"/>
      <c r="I27" s="5"/>
      <c r="J27" s="7"/>
      <c r="K27" s="5"/>
      <c r="L27" s="5"/>
      <c r="M27" s="67"/>
      <c r="N27" s="67"/>
      <c r="O27" s="67"/>
      <c r="P27" s="68"/>
      <c r="Q27" s="5"/>
      <c r="R27" s="5"/>
    </row>
    <row r="28" ht="14.25" customHeight="1">
      <c r="A28" s="2"/>
      <c r="B28" s="64"/>
      <c r="C28" s="69"/>
      <c r="D28" s="70"/>
      <c r="E28" s="2"/>
      <c r="F28" s="5"/>
      <c r="G28" s="6"/>
      <c r="H28" s="7"/>
      <c r="I28" s="5"/>
      <c r="J28" s="7"/>
      <c r="K28" s="5"/>
      <c r="L28" s="5"/>
      <c r="M28" s="67"/>
      <c r="N28" s="67"/>
      <c r="O28" s="67"/>
      <c r="P28" s="68"/>
      <c r="Q28" s="5"/>
      <c r="R28" s="5"/>
    </row>
    <row r="29" ht="14.25" customHeight="1">
      <c r="A29" s="2"/>
      <c r="B29" s="64"/>
      <c r="C29" s="69"/>
      <c r="D29" s="70"/>
      <c r="E29" s="2"/>
      <c r="F29" s="5"/>
      <c r="G29" s="6"/>
      <c r="H29" s="7"/>
      <c r="I29" s="5"/>
      <c r="J29" s="7"/>
      <c r="K29" s="5"/>
      <c r="L29" s="5"/>
      <c r="M29" s="67"/>
      <c r="N29" s="67"/>
      <c r="O29" s="67"/>
      <c r="P29" s="68"/>
      <c r="Q29" s="5"/>
      <c r="R29" s="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M1:P1"/>
    <mergeCell ref="G2:J2"/>
    <mergeCell ref="M2:P2"/>
    <mergeCell ref="G9:J9"/>
    <mergeCell ref="N14:O14"/>
    <mergeCell ref="G16:J16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14.0"/>
    <col customWidth="1" min="3" max="3" width="2.63"/>
    <col customWidth="1" min="4" max="4" width="14.0"/>
    <col customWidth="1" min="5" max="5" width="3.63"/>
    <col customWidth="1" min="6" max="6" width="7.88"/>
    <col customWidth="1" min="7" max="7" width="25.63"/>
    <col customWidth="1" min="8" max="8" width="13.25"/>
    <col customWidth="1" min="9" max="9" width="1.38"/>
    <col customWidth="1" min="10" max="10" width="15.0"/>
    <col customWidth="1" min="11" max="11" width="2.88"/>
    <col customWidth="1" min="12" max="12" width="7.0"/>
    <col customWidth="1" min="13" max="13" width="2.0"/>
    <col customWidth="1" min="14" max="14" width="22.88"/>
    <col customWidth="1" min="15" max="15" width="14.0"/>
    <col customWidth="1" min="16" max="16" width="8.13"/>
    <col customWidth="1" min="17" max="17" width="7.63"/>
    <col customWidth="1" min="18" max="18" width="0.38"/>
  </cols>
  <sheetData>
    <row r="1" ht="14.25" customHeight="1">
      <c r="A1" s="2"/>
      <c r="B1" s="3"/>
      <c r="C1" s="2"/>
      <c r="D1" s="4"/>
      <c r="E1" s="2"/>
      <c r="F1" s="5"/>
      <c r="G1" s="6"/>
      <c r="H1" s="7"/>
      <c r="I1" s="5"/>
      <c r="J1" s="7"/>
      <c r="K1" s="5"/>
      <c r="L1" s="8"/>
      <c r="M1" s="9"/>
      <c r="N1" s="10"/>
      <c r="O1" s="10"/>
      <c r="P1" s="11"/>
      <c r="Q1" s="12"/>
      <c r="R1" s="5"/>
    </row>
    <row r="2" ht="24.75" customHeight="1">
      <c r="A2" s="2"/>
      <c r="B2" s="3"/>
      <c r="C2" s="2"/>
      <c r="D2" s="4"/>
      <c r="E2" s="2"/>
      <c r="F2" s="5"/>
      <c r="G2" s="13" t="s">
        <v>0</v>
      </c>
      <c r="H2" s="14"/>
      <c r="I2" s="14"/>
      <c r="J2" s="14"/>
      <c r="K2" s="5"/>
      <c r="L2" s="8"/>
      <c r="M2" s="15" t="s">
        <v>1</v>
      </c>
      <c r="N2" s="10"/>
      <c r="O2" s="10"/>
      <c r="P2" s="11"/>
      <c r="Q2" s="12"/>
      <c r="R2" s="5"/>
    </row>
    <row r="3" ht="30.75" customHeight="1">
      <c r="A3" s="2"/>
      <c r="B3" s="3"/>
      <c r="C3" s="2"/>
      <c r="D3" s="16"/>
      <c r="E3" s="2"/>
      <c r="F3" s="8"/>
      <c r="G3" s="17" t="s">
        <v>2</v>
      </c>
      <c r="H3" s="18">
        <v>0.1</v>
      </c>
      <c r="I3" s="19"/>
      <c r="J3" s="20">
        <f>D9*365*D6*H3</f>
        <v>292693.5</v>
      </c>
      <c r="K3" s="5"/>
      <c r="L3" s="8"/>
      <c r="M3" s="21"/>
      <c r="N3" s="21" t="s">
        <v>3</v>
      </c>
      <c r="O3" s="22">
        <f>D6*D9*365</f>
        <v>2926935</v>
      </c>
      <c r="P3" s="23"/>
      <c r="Q3" s="12"/>
      <c r="R3" s="5"/>
    </row>
    <row r="4" ht="23.25" customHeight="1">
      <c r="A4" s="2"/>
      <c r="B4" s="24"/>
      <c r="C4" s="25"/>
      <c r="D4" s="26"/>
      <c r="E4" s="2"/>
      <c r="F4" s="8"/>
      <c r="G4" s="17" t="s">
        <v>4</v>
      </c>
      <c r="H4" s="18">
        <v>0.05</v>
      </c>
      <c r="I4" s="27"/>
      <c r="J4" s="20">
        <f>D9*365*D6*H4</f>
        <v>146346.75</v>
      </c>
      <c r="K4" s="5"/>
      <c r="L4" s="8"/>
      <c r="M4" s="21"/>
      <c r="N4" s="21" t="s">
        <v>5</v>
      </c>
      <c r="O4" s="28">
        <f>D15</f>
        <v>1170774</v>
      </c>
      <c r="P4" s="23"/>
      <c r="Q4" s="12"/>
      <c r="R4" s="5"/>
    </row>
    <row r="5" ht="28.5" customHeight="1">
      <c r="A5" s="2"/>
      <c r="B5" s="29"/>
      <c r="C5" s="30"/>
      <c r="D5" s="31"/>
      <c r="E5" s="2"/>
      <c r="F5" s="8"/>
      <c r="G5" s="17" t="s">
        <v>6</v>
      </c>
      <c r="H5" s="18">
        <v>0.1</v>
      </c>
      <c r="I5" s="32"/>
      <c r="J5" s="20">
        <f>D9*365*D6*H5</f>
        <v>292693.5</v>
      </c>
      <c r="K5" s="5"/>
      <c r="L5" s="8"/>
      <c r="M5" s="21"/>
      <c r="N5" s="21" t="str">
        <f>G2</f>
        <v>Variáveis</v>
      </c>
      <c r="O5" s="28">
        <f>SUM(J3:J6)</f>
        <v>756272.7</v>
      </c>
      <c r="P5" s="23"/>
      <c r="Q5" s="12"/>
      <c r="R5" s="5"/>
    </row>
    <row r="6" ht="29.25" customHeight="1">
      <c r="A6" s="2"/>
      <c r="B6" s="33" t="s">
        <v>7</v>
      </c>
      <c r="C6" s="34"/>
      <c r="D6" s="35">
        <v>297.0</v>
      </c>
      <c r="E6" s="2"/>
      <c r="F6" s="8"/>
      <c r="G6" s="17" t="s">
        <v>8</v>
      </c>
      <c r="H6" s="36">
        <v>2.49</v>
      </c>
      <c r="I6" s="32"/>
      <c r="J6" s="20">
        <f>D9*365*H6</f>
        <v>24538.95</v>
      </c>
      <c r="K6" s="5"/>
      <c r="L6" s="8"/>
      <c r="M6" s="21"/>
      <c r="N6" s="21" t="str">
        <f>G9</f>
        <v>Fixo</v>
      </c>
      <c r="O6" s="28">
        <f>SUM(J10:J14)</f>
        <v>87600</v>
      </c>
      <c r="P6" s="23"/>
      <c r="Q6" s="12"/>
      <c r="R6" s="5"/>
    </row>
    <row r="7" ht="14.25" customHeight="1">
      <c r="A7" s="2"/>
      <c r="B7" s="33"/>
      <c r="C7" s="34"/>
      <c r="D7" s="37"/>
      <c r="E7" s="2"/>
      <c r="F7" s="5"/>
      <c r="G7" s="38"/>
      <c r="H7" s="39"/>
      <c r="I7" s="40"/>
      <c r="J7" s="39"/>
      <c r="K7" s="5"/>
      <c r="L7" s="8"/>
      <c r="M7" s="21"/>
      <c r="N7" s="21" t="str">
        <f>G18</f>
        <v>Margem para Melhorar Oferta</v>
      </c>
      <c r="O7" s="28">
        <f>J18</f>
        <v>87808.05</v>
      </c>
      <c r="P7" s="23"/>
      <c r="Q7" s="12"/>
      <c r="R7" s="5"/>
    </row>
    <row r="8" ht="14.25" customHeight="1">
      <c r="A8" s="2"/>
      <c r="B8" s="3"/>
      <c r="C8" s="2"/>
      <c r="D8" s="37"/>
      <c r="E8" s="2"/>
      <c r="F8" s="5"/>
      <c r="G8" s="41"/>
      <c r="H8" s="42"/>
      <c r="I8" s="40"/>
      <c r="J8" s="42"/>
      <c r="K8" s="5"/>
      <c r="L8" s="8"/>
      <c r="M8" s="21"/>
      <c r="N8" s="21"/>
      <c r="O8" s="21"/>
      <c r="P8" s="23"/>
      <c r="Q8" s="12"/>
      <c r="R8" s="5"/>
    </row>
    <row r="9" ht="14.25" customHeight="1">
      <c r="A9" s="2"/>
      <c r="B9" s="33" t="s">
        <v>9</v>
      </c>
      <c r="C9" s="34"/>
      <c r="D9" s="43">
        <v>27.0</v>
      </c>
      <c r="E9" s="2"/>
      <c r="F9" s="5"/>
      <c r="G9" s="44" t="s">
        <v>10</v>
      </c>
      <c r="H9" s="45"/>
      <c r="I9" s="45"/>
      <c r="J9" s="45"/>
      <c r="K9" s="5"/>
      <c r="L9" s="8"/>
      <c r="M9" s="21"/>
      <c r="N9" s="21" t="s">
        <v>11</v>
      </c>
      <c r="O9" s="46">
        <f>SUM(O4:O7)</f>
        <v>2102454.75</v>
      </c>
      <c r="P9" s="23"/>
      <c r="Q9" s="12"/>
      <c r="R9" s="5"/>
    </row>
    <row r="10" ht="30.0" customHeight="1">
      <c r="A10" s="2"/>
      <c r="B10" s="33" t="s">
        <v>12</v>
      </c>
      <c r="C10" s="34"/>
      <c r="D10" s="43">
        <v>1.5</v>
      </c>
      <c r="E10" s="2"/>
      <c r="F10" s="5"/>
      <c r="G10" s="17" t="s">
        <v>13</v>
      </c>
      <c r="H10" s="36">
        <v>1600.0</v>
      </c>
      <c r="I10" s="19"/>
      <c r="J10" s="20">
        <f t="shared" ref="J10:J14" si="1">H10*12</f>
        <v>19200</v>
      </c>
      <c r="K10" s="5"/>
      <c r="L10" s="8"/>
      <c r="M10" s="21"/>
      <c r="N10" s="21" t="str">
        <f>G17</f>
        <v>Reeinvestimento</v>
      </c>
      <c r="O10" s="47">
        <f>J17</f>
        <v>585387</v>
      </c>
      <c r="P10" s="23"/>
      <c r="Q10" s="12"/>
      <c r="R10" s="5"/>
    </row>
    <row r="11" ht="29.25" customHeight="1">
      <c r="A11" s="2"/>
      <c r="B11" s="33" t="s">
        <v>14</v>
      </c>
      <c r="C11" s="34"/>
      <c r="D11" s="48">
        <f>D6/(D10+1)</f>
        <v>118.8</v>
      </c>
      <c r="E11" s="2"/>
      <c r="F11" s="5"/>
      <c r="G11" s="17" t="s">
        <v>15</v>
      </c>
      <c r="H11" s="49">
        <v>5000.0</v>
      </c>
      <c r="I11" s="40"/>
      <c r="J11" s="20">
        <f t="shared" si="1"/>
        <v>60000</v>
      </c>
      <c r="K11" s="5"/>
      <c r="L11" s="8"/>
      <c r="M11" s="21"/>
      <c r="N11" s="21" t="s">
        <v>16</v>
      </c>
      <c r="O11" s="22">
        <f>O3</f>
        <v>2926935</v>
      </c>
      <c r="P11" s="23"/>
      <c r="Q11" s="12"/>
      <c r="R11" s="5"/>
    </row>
    <row r="12" ht="29.25" customHeight="1">
      <c r="A12" s="2"/>
      <c r="B12" s="3"/>
      <c r="C12" s="2"/>
      <c r="D12" s="50"/>
      <c r="E12" s="2"/>
      <c r="F12" s="5"/>
      <c r="G12" s="17" t="s">
        <v>17</v>
      </c>
      <c r="H12" s="36">
        <v>350.0</v>
      </c>
      <c r="I12" s="40"/>
      <c r="J12" s="20">
        <f t="shared" si="1"/>
        <v>4200</v>
      </c>
      <c r="K12" s="5"/>
      <c r="L12" s="8"/>
      <c r="M12" s="21"/>
      <c r="N12" s="21" t="s">
        <v>18</v>
      </c>
      <c r="O12" s="51">
        <f>O11-O9</f>
        <v>824480.25</v>
      </c>
      <c r="P12" s="23"/>
      <c r="Q12" s="12"/>
      <c r="R12" s="5"/>
    </row>
    <row r="13" ht="35.25" customHeight="1">
      <c r="A13" s="2"/>
      <c r="B13" s="3"/>
      <c r="C13" s="2"/>
      <c r="D13" s="52"/>
      <c r="E13" s="2"/>
      <c r="F13" s="5"/>
      <c r="G13" s="17" t="s">
        <v>19</v>
      </c>
      <c r="H13" s="36">
        <v>300.0</v>
      </c>
      <c r="I13" s="40"/>
      <c r="J13" s="20">
        <f t="shared" si="1"/>
        <v>3600</v>
      </c>
      <c r="K13" s="5"/>
      <c r="L13" s="8"/>
      <c r="M13" s="21"/>
      <c r="N13" s="53"/>
      <c r="O13" s="53"/>
      <c r="P13" s="53"/>
      <c r="Q13" s="12"/>
      <c r="R13" s="5"/>
    </row>
    <row r="14" ht="27.75" customHeight="1">
      <c r="A14" s="2"/>
      <c r="B14" s="3" t="s">
        <v>20</v>
      </c>
      <c r="C14" s="2"/>
      <c r="D14" s="54">
        <f>D9*365</f>
        <v>9855</v>
      </c>
      <c r="E14" s="2"/>
      <c r="F14" s="5"/>
      <c r="G14" s="17" t="s">
        <v>21</v>
      </c>
      <c r="H14" s="36">
        <v>50.0</v>
      </c>
      <c r="I14" s="40"/>
      <c r="J14" s="20">
        <f t="shared" si="1"/>
        <v>600</v>
      </c>
      <c r="K14" s="5"/>
      <c r="L14" s="8"/>
      <c r="M14" s="21"/>
      <c r="N14" s="55" t="s">
        <v>22</v>
      </c>
      <c r="O14" s="11"/>
      <c r="P14" s="23"/>
      <c r="Q14" s="12"/>
      <c r="R14" s="5"/>
    </row>
    <row r="15" ht="28.5" customHeight="1">
      <c r="A15" s="2"/>
      <c r="B15" s="3" t="s">
        <v>23</v>
      </c>
      <c r="C15" s="2"/>
      <c r="D15" s="48">
        <f>D11*D14</f>
        <v>1170774</v>
      </c>
      <c r="E15" s="2"/>
      <c r="F15" s="5"/>
      <c r="G15" s="56"/>
      <c r="H15" s="57"/>
      <c r="I15" s="58"/>
      <c r="J15" s="57"/>
      <c r="K15" s="5"/>
      <c r="L15" s="8"/>
      <c r="M15" s="21"/>
      <c r="N15" s="21" t="s">
        <v>24</v>
      </c>
      <c r="O15" s="51">
        <f>(O4/365)/D9</f>
        <v>118.8</v>
      </c>
      <c r="P15" s="59">
        <f t="shared" ref="P15:P20" si="2">O15/O$23</f>
        <v>0.4</v>
      </c>
      <c r="Q15" s="12"/>
      <c r="R15" s="5"/>
    </row>
    <row r="16" ht="30.75" customHeight="1">
      <c r="A16" s="2"/>
      <c r="B16" s="3"/>
      <c r="C16" s="2"/>
      <c r="D16" s="60"/>
      <c r="E16" s="2"/>
      <c r="F16" s="5"/>
      <c r="G16" s="44" t="s">
        <v>25</v>
      </c>
      <c r="H16" s="45"/>
      <c r="I16" s="45"/>
      <c r="J16" s="45"/>
      <c r="K16" s="5"/>
      <c r="L16" s="8"/>
      <c r="M16" s="21"/>
      <c r="N16" s="21" t="s">
        <v>26</v>
      </c>
      <c r="O16" s="51">
        <f>(O5/365)/D9</f>
        <v>76.74</v>
      </c>
      <c r="P16" s="59">
        <f t="shared" si="2"/>
        <v>0.2583838384</v>
      </c>
      <c r="Q16" s="12"/>
      <c r="R16" s="5"/>
    </row>
    <row r="17" ht="31.5" customHeight="1">
      <c r="A17" s="2"/>
      <c r="B17" s="3"/>
      <c r="C17" s="2"/>
      <c r="D17" s="60"/>
      <c r="E17" s="2"/>
      <c r="F17" s="5"/>
      <c r="G17" s="17" t="s">
        <v>27</v>
      </c>
      <c r="H17" s="61">
        <v>0.2</v>
      </c>
      <c r="I17" s="19"/>
      <c r="J17" s="20">
        <f>H17*D9*365*D6</f>
        <v>585387</v>
      </c>
      <c r="K17" s="5"/>
      <c r="L17" s="8"/>
      <c r="M17" s="21"/>
      <c r="N17" s="21" t="s">
        <v>28</v>
      </c>
      <c r="O17" s="51">
        <f>(O6/365)/D9</f>
        <v>8.888888889</v>
      </c>
      <c r="P17" s="59">
        <f t="shared" si="2"/>
        <v>0.02992891882</v>
      </c>
      <c r="Q17" s="12"/>
      <c r="R17" s="5"/>
    </row>
    <row r="18" ht="31.5" customHeight="1">
      <c r="A18" s="2"/>
      <c r="B18" s="3"/>
      <c r="C18" s="2"/>
      <c r="D18" s="16"/>
      <c r="E18" s="2"/>
      <c r="F18" s="5"/>
      <c r="G18" s="17" t="s">
        <v>29</v>
      </c>
      <c r="H18" s="61">
        <v>0.03</v>
      </c>
      <c r="I18" s="40"/>
      <c r="J18" s="20">
        <f>H18*D6*365*D9</f>
        <v>87808.05</v>
      </c>
      <c r="K18" s="5"/>
      <c r="L18" s="8"/>
      <c r="M18" s="21"/>
      <c r="N18" s="21" t="s">
        <v>30</v>
      </c>
      <c r="O18" s="51">
        <f>(O7/365)/D9</f>
        <v>8.91</v>
      </c>
      <c r="P18" s="59">
        <f t="shared" si="2"/>
        <v>0.03</v>
      </c>
      <c r="Q18" s="12"/>
      <c r="R18" s="5"/>
    </row>
    <row r="19" ht="24.0" customHeight="1">
      <c r="A19" s="2"/>
      <c r="B19" s="3"/>
      <c r="C19" s="2"/>
      <c r="D19" s="16"/>
      <c r="E19" s="2"/>
      <c r="F19" s="5"/>
      <c r="G19" s="6"/>
      <c r="H19" s="7"/>
      <c r="I19" s="40"/>
      <c r="J19" s="62"/>
      <c r="K19" s="5"/>
      <c r="L19" s="8"/>
      <c r="M19" s="21"/>
      <c r="N19" s="21" t="s">
        <v>31</v>
      </c>
      <c r="O19" s="51">
        <f>(O10/365)/D9</f>
        <v>59.4</v>
      </c>
      <c r="P19" s="59">
        <f t="shared" si="2"/>
        <v>0.2</v>
      </c>
      <c r="Q19" s="12"/>
      <c r="R19" s="5"/>
    </row>
    <row r="20" ht="14.25" customHeight="1">
      <c r="A20" s="2"/>
      <c r="B20" s="3"/>
      <c r="C20" s="2"/>
      <c r="D20" s="16"/>
      <c r="E20" s="2"/>
      <c r="F20" s="5"/>
      <c r="G20" s="6"/>
      <c r="H20" s="7"/>
      <c r="I20" s="58"/>
      <c r="J20" s="57"/>
      <c r="K20" s="5"/>
      <c r="L20" s="8"/>
      <c r="M20" s="21"/>
      <c r="N20" s="21" t="s">
        <v>32</v>
      </c>
      <c r="O20" s="51">
        <f>((O12/365)/D9)-O19</f>
        <v>24.26111111</v>
      </c>
      <c r="P20" s="59">
        <f t="shared" si="2"/>
        <v>0.0816872428</v>
      </c>
      <c r="Q20" s="12"/>
      <c r="R20" s="5"/>
    </row>
    <row r="21" ht="14.25" customHeight="1">
      <c r="A21" s="2"/>
      <c r="B21" s="3"/>
      <c r="C21" s="2"/>
      <c r="D21" s="16"/>
      <c r="E21" s="2"/>
      <c r="F21" s="5"/>
      <c r="G21" s="6"/>
      <c r="H21" s="7"/>
      <c r="I21" s="58"/>
      <c r="J21" s="57"/>
      <c r="K21" s="5"/>
      <c r="L21" s="8"/>
      <c r="M21" s="21"/>
      <c r="N21" s="21"/>
      <c r="O21" s="21"/>
      <c r="P21" s="23"/>
      <c r="Q21" s="12"/>
      <c r="R21" s="5"/>
    </row>
    <row r="22" ht="14.25" customHeight="1">
      <c r="A22" s="2"/>
      <c r="B22" s="3"/>
      <c r="C22" s="2"/>
      <c r="D22" s="16"/>
      <c r="E22" s="2"/>
      <c r="F22" s="5"/>
      <c r="G22" s="6"/>
      <c r="H22" s="7"/>
      <c r="I22" s="5"/>
      <c r="J22" s="7"/>
      <c r="K22" s="5"/>
      <c r="L22" s="8"/>
      <c r="M22" s="21"/>
      <c r="N22" s="21"/>
      <c r="O22" s="21"/>
      <c r="P22" s="23"/>
      <c r="Q22" s="12"/>
      <c r="R22" s="5"/>
    </row>
    <row r="23" ht="14.25" customHeight="1">
      <c r="A23" s="2"/>
      <c r="B23" s="3"/>
      <c r="C23" s="2"/>
      <c r="D23" s="4"/>
      <c r="E23" s="2"/>
      <c r="F23" s="5"/>
      <c r="G23" s="6"/>
      <c r="H23" s="7"/>
      <c r="I23" s="5"/>
      <c r="J23" s="7"/>
      <c r="K23" s="5"/>
      <c r="L23" s="8"/>
      <c r="M23" s="21"/>
      <c r="N23" s="21" t="s">
        <v>7</v>
      </c>
      <c r="O23" s="51">
        <f>SUM(O15:O20)</f>
        <v>297</v>
      </c>
      <c r="P23" s="23"/>
      <c r="Q23" s="12"/>
      <c r="R23" s="5"/>
    </row>
    <row r="24" ht="14.25" customHeight="1">
      <c r="A24" s="2"/>
      <c r="B24" s="3"/>
      <c r="C24" s="2"/>
      <c r="D24" s="4"/>
      <c r="E24" s="2"/>
      <c r="F24" s="5"/>
      <c r="G24" s="6"/>
      <c r="H24" s="7"/>
      <c r="I24" s="5"/>
      <c r="J24" s="7"/>
      <c r="K24" s="5"/>
      <c r="L24" s="8"/>
      <c r="M24" s="21"/>
      <c r="N24" s="53"/>
      <c r="O24" s="53"/>
      <c r="P24" s="23"/>
      <c r="Q24" s="12"/>
      <c r="R24" s="5"/>
    </row>
    <row r="25" ht="14.25" customHeight="1">
      <c r="A25" s="2"/>
      <c r="B25" s="3"/>
      <c r="C25" s="2"/>
      <c r="D25" s="4"/>
      <c r="E25" s="2"/>
      <c r="F25" s="5"/>
      <c r="G25" s="6"/>
      <c r="H25" s="7"/>
      <c r="I25" s="5"/>
      <c r="J25" s="7"/>
      <c r="K25" s="5"/>
      <c r="L25" s="5"/>
      <c r="M25" s="63"/>
      <c r="N25" s="63"/>
      <c r="O25" s="63"/>
      <c r="P25" s="63"/>
      <c r="Q25" s="5"/>
      <c r="R25" s="5"/>
    </row>
    <row r="26" ht="14.25" customHeight="1">
      <c r="A26" s="2"/>
      <c r="B26" s="64"/>
      <c r="C26" s="65"/>
      <c r="D26" s="66"/>
      <c r="E26" s="2"/>
      <c r="F26" s="5"/>
      <c r="G26" s="6"/>
      <c r="H26" s="7"/>
      <c r="I26" s="5"/>
      <c r="J26" s="7"/>
      <c r="K26" s="5"/>
      <c r="L26" s="5"/>
      <c r="M26" s="67"/>
      <c r="N26" s="67"/>
      <c r="O26" s="67"/>
      <c r="P26" s="68"/>
      <c r="Q26" s="5"/>
      <c r="R26" s="5"/>
    </row>
    <row r="27" ht="14.25" customHeight="1">
      <c r="A27" s="2"/>
      <c r="B27" s="3"/>
      <c r="C27" s="2"/>
      <c r="D27" s="4"/>
      <c r="E27" s="2"/>
      <c r="F27" s="5"/>
      <c r="G27" s="6"/>
      <c r="H27" s="7"/>
      <c r="I27" s="5"/>
      <c r="J27" s="7"/>
      <c r="K27" s="5"/>
      <c r="L27" s="5"/>
      <c r="M27" s="67"/>
      <c r="N27" s="67"/>
      <c r="O27" s="67"/>
      <c r="P27" s="68"/>
      <c r="Q27" s="5"/>
      <c r="R27" s="5"/>
    </row>
    <row r="28" ht="14.25" customHeight="1">
      <c r="A28" s="2"/>
      <c r="B28" s="64"/>
      <c r="C28" s="69"/>
      <c r="D28" s="70"/>
      <c r="E28" s="2"/>
      <c r="F28" s="5"/>
      <c r="G28" s="6"/>
      <c r="H28" s="7"/>
      <c r="I28" s="5"/>
      <c r="J28" s="7"/>
      <c r="K28" s="5"/>
      <c r="L28" s="5"/>
      <c r="M28" s="67"/>
      <c r="N28" s="67"/>
      <c r="O28" s="67"/>
      <c r="P28" s="68"/>
      <c r="Q28" s="5"/>
      <c r="R28" s="5"/>
    </row>
    <row r="29" ht="14.25" customHeight="1">
      <c r="A29" s="2"/>
      <c r="B29" s="64"/>
      <c r="C29" s="69"/>
      <c r="D29" s="70"/>
      <c r="E29" s="2"/>
      <c r="F29" s="5"/>
      <c r="G29" s="6"/>
      <c r="H29" s="7"/>
      <c r="I29" s="5"/>
      <c r="J29" s="7"/>
      <c r="K29" s="5"/>
      <c r="L29" s="5"/>
      <c r="M29" s="67"/>
      <c r="N29" s="67"/>
      <c r="O29" s="67"/>
      <c r="P29" s="68"/>
      <c r="Q29" s="5"/>
      <c r="R29" s="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M1:P1"/>
    <mergeCell ref="G2:J2"/>
    <mergeCell ref="M2:P2"/>
    <mergeCell ref="G9:J9"/>
    <mergeCell ref="N14:O14"/>
    <mergeCell ref="G16:J16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14.0"/>
    <col customWidth="1" min="3" max="3" width="2.63"/>
    <col customWidth="1" min="4" max="4" width="14.0"/>
    <col customWidth="1" min="5" max="5" width="3.63"/>
    <col customWidth="1" min="6" max="6" width="7.88"/>
    <col customWidth="1" min="7" max="7" width="25.63"/>
    <col customWidth="1" min="8" max="8" width="13.25"/>
    <col customWidth="1" min="9" max="9" width="1.38"/>
    <col customWidth="1" min="10" max="10" width="15.0"/>
    <col customWidth="1" min="11" max="11" width="2.88"/>
    <col customWidth="1" min="12" max="12" width="7.0"/>
    <col customWidth="1" min="13" max="13" width="2.0"/>
    <col customWidth="1" min="14" max="14" width="22.88"/>
    <col customWidth="1" min="15" max="15" width="14.0"/>
    <col customWidth="1" min="16" max="16" width="8.13"/>
    <col customWidth="1" min="17" max="17" width="7.63"/>
    <col customWidth="1" min="18" max="18" width="0.38"/>
  </cols>
  <sheetData>
    <row r="1" ht="14.25" customHeight="1">
      <c r="A1" s="2"/>
      <c r="B1" s="3"/>
      <c r="C1" s="2"/>
      <c r="D1" s="4"/>
      <c r="E1" s="2"/>
      <c r="F1" s="5"/>
      <c r="G1" s="6"/>
      <c r="H1" s="7"/>
      <c r="I1" s="5"/>
      <c r="J1" s="7"/>
      <c r="K1" s="5"/>
      <c r="L1" s="8"/>
      <c r="M1" s="9"/>
      <c r="N1" s="10"/>
      <c r="O1" s="10"/>
      <c r="P1" s="11"/>
      <c r="Q1" s="12"/>
      <c r="R1" s="5"/>
    </row>
    <row r="2" ht="24.75" customHeight="1">
      <c r="A2" s="2"/>
      <c r="B2" s="3"/>
      <c r="C2" s="2"/>
      <c r="D2" s="4"/>
      <c r="E2" s="2"/>
      <c r="F2" s="5"/>
      <c r="G2" s="13" t="s">
        <v>0</v>
      </c>
      <c r="H2" s="14"/>
      <c r="I2" s="14"/>
      <c r="J2" s="14"/>
      <c r="K2" s="5"/>
      <c r="L2" s="8"/>
      <c r="M2" s="15" t="s">
        <v>1</v>
      </c>
      <c r="N2" s="10"/>
      <c r="O2" s="10"/>
      <c r="P2" s="11"/>
      <c r="Q2" s="12"/>
      <c r="R2" s="5"/>
    </row>
    <row r="3" ht="30.75" customHeight="1">
      <c r="A3" s="2"/>
      <c r="B3" s="3"/>
      <c r="C3" s="2"/>
      <c r="D3" s="16"/>
      <c r="E3" s="2"/>
      <c r="F3" s="8"/>
      <c r="G3" s="17" t="s">
        <v>2</v>
      </c>
      <c r="H3" s="18">
        <v>0.1</v>
      </c>
      <c r="I3" s="19"/>
      <c r="J3" s="20">
        <f>D9*365*D6*H3</f>
        <v>362810</v>
      </c>
      <c r="K3" s="5"/>
      <c r="L3" s="8"/>
      <c r="M3" s="21"/>
      <c r="N3" s="21" t="s">
        <v>3</v>
      </c>
      <c r="O3" s="22">
        <f>D6*D9*365</f>
        <v>3628100</v>
      </c>
      <c r="P3" s="23"/>
      <c r="Q3" s="12"/>
      <c r="R3" s="5"/>
    </row>
    <row r="4" ht="23.25" customHeight="1">
      <c r="A4" s="2"/>
      <c r="B4" s="24"/>
      <c r="C4" s="25"/>
      <c r="D4" s="26"/>
      <c r="E4" s="2"/>
      <c r="F4" s="8"/>
      <c r="G4" s="17" t="s">
        <v>4</v>
      </c>
      <c r="H4" s="18">
        <v>0.05</v>
      </c>
      <c r="I4" s="27"/>
      <c r="J4" s="20">
        <f>D9*365*D6*H4</f>
        <v>181405</v>
      </c>
      <c r="K4" s="5"/>
      <c r="L4" s="8"/>
      <c r="M4" s="21"/>
      <c r="N4" s="21" t="s">
        <v>5</v>
      </c>
      <c r="O4" s="28">
        <f>D15</f>
        <v>1451240</v>
      </c>
      <c r="P4" s="23"/>
      <c r="Q4" s="12"/>
      <c r="R4" s="5"/>
    </row>
    <row r="5" ht="28.5" customHeight="1">
      <c r="A5" s="2"/>
      <c r="B5" s="29"/>
      <c r="C5" s="30"/>
      <c r="D5" s="31"/>
      <c r="E5" s="2"/>
      <c r="F5" s="8"/>
      <c r="G5" s="17" t="s">
        <v>6</v>
      </c>
      <c r="H5" s="18">
        <v>0.1</v>
      </c>
      <c r="I5" s="32"/>
      <c r="J5" s="20">
        <f>D9*365*D6*H5</f>
        <v>362810</v>
      </c>
      <c r="K5" s="5"/>
      <c r="L5" s="8"/>
      <c r="M5" s="21"/>
      <c r="N5" s="21" t="str">
        <f>G2</f>
        <v>Variáveis</v>
      </c>
      <c r="O5" s="28">
        <f>SUM(J3:J6)</f>
        <v>925202</v>
      </c>
      <c r="P5" s="23"/>
      <c r="Q5" s="12"/>
      <c r="R5" s="5"/>
    </row>
    <row r="6" ht="29.25" customHeight="1">
      <c r="A6" s="2"/>
      <c r="B6" s="33" t="s">
        <v>7</v>
      </c>
      <c r="C6" s="34"/>
      <c r="D6" s="35">
        <v>497.0</v>
      </c>
      <c r="E6" s="2"/>
      <c r="F6" s="8"/>
      <c r="G6" s="17" t="s">
        <v>8</v>
      </c>
      <c r="H6" s="36">
        <v>2.49</v>
      </c>
      <c r="I6" s="32"/>
      <c r="J6" s="20">
        <f>D9*365*H6</f>
        <v>18177</v>
      </c>
      <c r="K6" s="5"/>
      <c r="L6" s="8"/>
      <c r="M6" s="21"/>
      <c r="N6" s="21" t="str">
        <f>G9</f>
        <v>Fixo</v>
      </c>
      <c r="O6" s="28">
        <f>SUM(J10:J14)</f>
        <v>87600</v>
      </c>
      <c r="P6" s="23"/>
      <c r="Q6" s="12"/>
      <c r="R6" s="5"/>
    </row>
    <row r="7" ht="14.25" customHeight="1">
      <c r="A7" s="2"/>
      <c r="B7" s="33"/>
      <c r="C7" s="34"/>
      <c r="D7" s="37"/>
      <c r="E7" s="2"/>
      <c r="F7" s="5"/>
      <c r="G7" s="38"/>
      <c r="H7" s="39"/>
      <c r="I7" s="40"/>
      <c r="J7" s="39"/>
      <c r="K7" s="5"/>
      <c r="L7" s="8"/>
      <c r="M7" s="21"/>
      <c r="N7" s="21" t="str">
        <f>G18</f>
        <v>Margem para Melhorar Oferta</v>
      </c>
      <c r="O7" s="28">
        <f>J18</f>
        <v>108843</v>
      </c>
      <c r="P7" s="23"/>
      <c r="Q7" s="12"/>
      <c r="R7" s="5"/>
    </row>
    <row r="8" ht="14.25" customHeight="1">
      <c r="A8" s="2"/>
      <c r="B8" s="3"/>
      <c r="C8" s="2"/>
      <c r="D8" s="37"/>
      <c r="E8" s="2"/>
      <c r="F8" s="5"/>
      <c r="G8" s="41"/>
      <c r="H8" s="42"/>
      <c r="I8" s="40"/>
      <c r="J8" s="42"/>
      <c r="K8" s="5"/>
      <c r="L8" s="8"/>
      <c r="M8" s="21"/>
      <c r="N8" s="21"/>
      <c r="O8" s="21"/>
      <c r="P8" s="23"/>
      <c r="Q8" s="12"/>
      <c r="R8" s="5"/>
    </row>
    <row r="9" ht="14.25" customHeight="1">
      <c r="A9" s="2"/>
      <c r="B9" s="33" t="s">
        <v>9</v>
      </c>
      <c r="C9" s="34"/>
      <c r="D9" s="43">
        <v>20.0</v>
      </c>
      <c r="E9" s="2"/>
      <c r="F9" s="5"/>
      <c r="G9" s="44" t="s">
        <v>10</v>
      </c>
      <c r="H9" s="45"/>
      <c r="I9" s="45"/>
      <c r="J9" s="45"/>
      <c r="K9" s="5"/>
      <c r="L9" s="8"/>
      <c r="M9" s="21"/>
      <c r="N9" s="21" t="s">
        <v>11</v>
      </c>
      <c r="O9" s="46">
        <f>SUM(O4:O7)</f>
        <v>2572885</v>
      </c>
      <c r="P9" s="23"/>
      <c r="Q9" s="12"/>
      <c r="R9" s="5"/>
    </row>
    <row r="10" ht="30.0" customHeight="1">
      <c r="A10" s="2"/>
      <c r="B10" s="33" t="s">
        <v>12</v>
      </c>
      <c r="C10" s="34"/>
      <c r="D10" s="43">
        <v>1.5</v>
      </c>
      <c r="E10" s="2"/>
      <c r="F10" s="5"/>
      <c r="G10" s="17" t="s">
        <v>13</v>
      </c>
      <c r="H10" s="36">
        <v>1600.0</v>
      </c>
      <c r="I10" s="19"/>
      <c r="J10" s="20">
        <f t="shared" ref="J10:J14" si="1">H10*12</f>
        <v>19200</v>
      </c>
      <c r="K10" s="5"/>
      <c r="L10" s="8"/>
      <c r="M10" s="21"/>
      <c r="N10" s="21" t="str">
        <f>G17</f>
        <v>Reeinvestimento</v>
      </c>
      <c r="O10" s="47">
        <f>J17</f>
        <v>725620</v>
      </c>
      <c r="P10" s="23"/>
      <c r="Q10" s="12"/>
      <c r="R10" s="5"/>
    </row>
    <row r="11" ht="29.25" customHeight="1">
      <c r="A11" s="2"/>
      <c r="B11" s="33" t="s">
        <v>14</v>
      </c>
      <c r="C11" s="34"/>
      <c r="D11" s="48">
        <f>D6/(D10+1)</f>
        <v>198.8</v>
      </c>
      <c r="E11" s="2"/>
      <c r="F11" s="5"/>
      <c r="G11" s="17" t="s">
        <v>15</v>
      </c>
      <c r="H11" s="49">
        <v>5000.0</v>
      </c>
      <c r="I11" s="40"/>
      <c r="J11" s="20">
        <f t="shared" si="1"/>
        <v>60000</v>
      </c>
      <c r="K11" s="5"/>
      <c r="L11" s="8"/>
      <c r="M11" s="21"/>
      <c r="N11" s="21" t="s">
        <v>16</v>
      </c>
      <c r="O11" s="22">
        <f>O3</f>
        <v>3628100</v>
      </c>
      <c r="P11" s="23"/>
      <c r="Q11" s="12"/>
      <c r="R11" s="5"/>
    </row>
    <row r="12" ht="29.25" customHeight="1">
      <c r="A12" s="2"/>
      <c r="B12" s="3"/>
      <c r="C12" s="2"/>
      <c r="D12" s="50"/>
      <c r="E12" s="2"/>
      <c r="F12" s="5"/>
      <c r="G12" s="17" t="s">
        <v>17</v>
      </c>
      <c r="H12" s="36">
        <v>350.0</v>
      </c>
      <c r="I12" s="40"/>
      <c r="J12" s="20">
        <f t="shared" si="1"/>
        <v>4200</v>
      </c>
      <c r="K12" s="5"/>
      <c r="L12" s="8"/>
      <c r="M12" s="21"/>
      <c r="N12" s="21" t="s">
        <v>18</v>
      </c>
      <c r="O12" s="51">
        <f>O11-O9</f>
        <v>1055215</v>
      </c>
      <c r="P12" s="23"/>
      <c r="Q12" s="12"/>
      <c r="R12" s="5"/>
    </row>
    <row r="13" ht="35.25" customHeight="1">
      <c r="A13" s="2"/>
      <c r="B13" s="3"/>
      <c r="C13" s="2"/>
      <c r="D13" s="52"/>
      <c r="E13" s="2"/>
      <c r="F13" s="5"/>
      <c r="G13" s="17" t="s">
        <v>19</v>
      </c>
      <c r="H13" s="36">
        <v>300.0</v>
      </c>
      <c r="I13" s="40"/>
      <c r="J13" s="20">
        <f t="shared" si="1"/>
        <v>3600</v>
      </c>
      <c r="K13" s="5"/>
      <c r="L13" s="8"/>
      <c r="M13" s="21"/>
      <c r="N13" s="53"/>
      <c r="O13" s="53"/>
      <c r="P13" s="53"/>
      <c r="Q13" s="12"/>
      <c r="R13" s="5"/>
    </row>
    <row r="14" ht="27.75" customHeight="1">
      <c r="A14" s="2"/>
      <c r="B14" s="3" t="s">
        <v>20</v>
      </c>
      <c r="C14" s="2"/>
      <c r="D14" s="54">
        <f>D9*365</f>
        <v>7300</v>
      </c>
      <c r="E14" s="2"/>
      <c r="F14" s="5"/>
      <c r="G14" s="17" t="s">
        <v>21</v>
      </c>
      <c r="H14" s="36">
        <v>50.0</v>
      </c>
      <c r="I14" s="40"/>
      <c r="J14" s="20">
        <f t="shared" si="1"/>
        <v>600</v>
      </c>
      <c r="K14" s="5"/>
      <c r="L14" s="8"/>
      <c r="M14" s="21"/>
      <c r="N14" s="55" t="s">
        <v>22</v>
      </c>
      <c r="O14" s="11"/>
      <c r="P14" s="23"/>
      <c r="Q14" s="12"/>
      <c r="R14" s="5"/>
    </row>
    <row r="15" ht="28.5" customHeight="1">
      <c r="A15" s="2"/>
      <c r="B15" s="3" t="s">
        <v>23</v>
      </c>
      <c r="C15" s="2"/>
      <c r="D15" s="48">
        <f>D11*D14</f>
        <v>1451240</v>
      </c>
      <c r="E15" s="2"/>
      <c r="F15" s="5"/>
      <c r="G15" s="56"/>
      <c r="H15" s="57"/>
      <c r="I15" s="58"/>
      <c r="J15" s="57"/>
      <c r="K15" s="5"/>
      <c r="L15" s="8"/>
      <c r="M15" s="21"/>
      <c r="N15" s="21" t="s">
        <v>24</v>
      </c>
      <c r="O15" s="51">
        <f>(O4/365)/D9</f>
        <v>198.8</v>
      </c>
      <c r="P15" s="59">
        <f t="shared" ref="P15:P20" si="2">O15/O$23</f>
        <v>0.4</v>
      </c>
      <c r="Q15" s="12"/>
      <c r="R15" s="5"/>
    </row>
    <row r="16" ht="30.75" customHeight="1">
      <c r="A16" s="2"/>
      <c r="B16" s="3"/>
      <c r="C16" s="2"/>
      <c r="D16" s="60"/>
      <c r="E16" s="2"/>
      <c r="F16" s="5"/>
      <c r="G16" s="44" t="s">
        <v>25</v>
      </c>
      <c r="H16" s="45"/>
      <c r="I16" s="45"/>
      <c r="J16" s="45"/>
      <c r="K16" s="5"/>
      <c r="L16" s="8"/>
      <c r="M16" s="21"/>
      <c r="N16" s="21" t="s">
        <v>26</v>
      </c>
      <c r="O16" s="51">
        <f>(O5/365)/D9</f>
        <v>126.74</v>
      </c>
      <c r="P16" s="59">
        <f t="shared" si="2"/>
        <v>0.2550100604</v>
      </c>
      <c r="Q16" s="12"/>
      <c r="R16" s="5"/>
    </row>
    <row r="17" ht="31.5" customHeight="1">
      <c r="A17" s="2"/>
      <c r="B17" s="3"/>
      <c r="C17" s="2"/>
      <c r="D17" s="60"/>
      <c r="E17" s="2"/>
      <c r="F17" s="5"/>
      <c r="G17" s="17" t="s">
        <v>27</v>
      </c>
      <c r="H17" s="61">
        <v>0.2</v>
      </c>
      <c r="I17" s="19"/>
      <c r="J17" s="20">
        <f>H17*D9*365*D6</f>
        <v>725620</v>
      </c>
      <c r="K17" s="5"/>
      <c r="L17" s="8"/>
      <c r="M17" s="21"/>
      <c r="N17" s="21" t="s">
        <v>28</v>
      </c>
      <c r="O17" s="51">
        <f>(O6/365)/D9</f>
        <v>12</v>
      </c>
      <c r="P17" s="59">
        <f t="shared" si="2"/>
        <v>0.02414486922</v>
      </c>
      <c r="Q17" s="12"/>
      <c r="R17" s="5"/>
    </row>
    <row r="18" ht="31.5" customHeight="1">
      <c r="A18" s="2"/>
      <c r="B18" s="3"/>
      <c r="C18" s="2"/>
      <c r="D18" s="16"/>
      <c r="E18" s="2"/>
      <c r="F18" s="5"/>
      <c r="G18" s="17" t="s">
        <v>29</v>
      </c>
      <c r="H18" s="61">
        <v>0.03</v>
      </c>
      <c r="I18" s="40"/>
      <c r="J18" s="20">
        <f>H18*D6*365*D9</f>
        <v>108843</v>
      </c>
      <c r="K18" s="5"/>
      <c r="L18" s="8"/>
      <c r="M18" s="21"/>
      <c r="N18" s="21" t="s">
        <v>30</v>
      </c>
      <c r="O18" s="51">
        <f>(O7/365)/D9</f>
        <v>14.91</v>
      </c>
      <c r="P18" s="59">
        <f t="shared" si="2"/>
        <v>0.03</v>
      </c>
      <c r="Q18" s="12"/>
      <c r="R18" s="5"/>
    </row>
    <row r="19" ht="24.0" customHeight="1">
      <c r="A19" s="2"/>
      <c r="B19" s="3"/>
      <c r="C19" s="2"/>
      <c r="D19" s="16"/>
      <c r="E19" s="2"/>
      <c r="F19" s="5"/>
      <c r="G19" s="6"/>
      <c r="H19" s="7"/>
      <c r="I19" s="40"/>
      <c r="J19" s="62"/>
      <c r="K19" s="5"/>
      <c r="L19" s="8"/>
      <c r="M19" s="21"/>
      <c r="N19" s="21" t="s">
        <v>31</v>
      </c>
      <c r="O19" s="51">
        <f>(O10/365)/D9</f>
        <v>99.4</v>
      </c>
      <c r="P19" s="59">
        <f t="shared" si="2"/>
        <v>0.2</v>
      </c>
      <c r="Q19" s="12"/>
      <c r="R19" s="5"/>
    </row>
    <row r="20" ht="14.25" customHeight="1">
      <c r="A20" s="2"/>
      <c r="B20" s="3"/>
      <c r="C20" s="2"/>
      <c r="D20" s="16"/>
      <c r="E20" s="2"/>
      <c r="F20" s="5"/>
      <c r="G20" s="6"/>
      <c r="H20" s="7"/>
      <c r="I20" s="58"/>
      <c r="J20" s="57"/>
      <c r="K20" s="5"/>
      <c r="L20" s="8"/>
      <c r="M20" s="21"/>
      <c r="N20" s="21" t="s">
        <v>32</v>
      </c>
      <c r="O20" s="51">
        <f>((O12/365)/D9)-O19</f>
        <v>45.15</v>
      </c>
      <c r="P20" s="59">
        <f t="shared" si="2"/>
        <v>0.09084507042</v>
      </c>
      <c r="Q20" s="12"/>
      <c r="R20" s="5"/>
    </row>
    <row r="21" ht="14.25" customHeight="1">
      <c r="A21" s="2"/>
      <c r="B21" s="3"/>
      <c r="C21" s="2"/>
      <c r="D21" s="16"/>
      <c r="E21" s="2"/>
      <c r="F21" s="5"/>
      <c r="G21" s="6"/>
      <c r="H21" s="7"/>
      <c r="I21" s="58"/>
      <c r="J21" s="57"/>
      <c r="K21" s="5"/>
      <c r="L21" s="8"/>
      <c r="M21" s="21"/>
      <c r="N21" s="21"/>
      <c r="O21" s="21"/>
      <c r="P21" s="23"/>
      <c r="Q21" s="12"/>
      <c r="R21" s="5"/>
    </row>
    <row r="22" ht="14.25" customHeight="1">
      <c r="A22" s="2"/>
      <c r="B22" s="3"/>
      <c r="C22" s="2"/>
      <c r="D22" s="16"/>
      <c r="E22" s="2"/>
      <c r="F22" s="5"/>
      <c r="G22" s="6"/>
      <c r="H22" s="7"/>
      <c r="I22" s="5"/>
      <c r="J22" s="7"/>
      <c r="K22" s="5"/>
      <c r="L22" s="8"/>
      <c r="M22" s="21"/>
      <c r="N22" s="21"/>
      <c r="O22" s="21"/>
      <c r="P22" s="23"/>
      <c r="Q22" s="12"/>
      <c r="R22" s="5"/>
    </row>
    <row r="23" ht="14.25" customHeight="1">
      <c r="A23" s="2"/>
      <c r="B23" s="3"/>
      <c r="C23" s="2"/>
      <c r="D23" s="4"/>
      <c r="E23" s="2"/>
      <c r="F23" s="5"/>
      <c r="G23" s="6"/>
      <c r="H23" s="7"/>
      <c r="I23" s="5"/>
      <c r="J23" s="7"/>
      <c r="K23" s="5"/>
      <c r="L23" s="8"/>
      <c r="M23" s="21"/>
      <c r="N23" s="21" t="s">
        <v>7</v>
      </c>
      <c r="O23" s="51">
        <f>SUM(O15:O20)</f>
        <v>497</v>
      </c>
      <c r="P23" s="23"/>
      <c r="Q23" s="12"/>
      <c r="R23" s="5"/>
    </row>
    <row r="24" ht="14.25" customHeight="1">
      <c r="A24" s="2"/>
      <c r="B24" s="3"/>
      <c r="C24" s="2"/>
      <c r="D24" s="4"/>
      <c r="E24" s="2"/>
      <c r="F24" s="5"/>
      <c r="G24" s="6"/>
      <c r="H24" s="7"/>
      <c r="I24" s="5"/>
      <c r="J24" s="7"/>
      <c r="K24" s="5"/>
      <c r="L24" s="8"/>
      <c r="M24" s="21"/>
      <c r="N24" s="53"/>
      <c r="O24" s="53"/>
      <c r="P24" s="23"/>
      <c r="Q24" s="12"/>
      <c r="R24" s="5"/>
    </row>
    <row r="25" ht="14.25" customHeight="1">
      <c r="A25" s="2"/>
      <c r="B25" s="3"/>
      <c r="C25" s="2"/>
      <c r="D25" s="4"/>
      <c r="E25" s="2"/>
      <c r="F25" s="5"/>
      <c r="G25" s="6"/>
      <c r="H25" s="7"/>
      <c r="I25" s="5"/>
      <c r="J25" s="7"/>
      <c r="K25" s="5"/>
      <c r="L25" s="5"/>
      <c r="M25" s="63"/>
      <c r="N25" s="63"/>
      <c r="O25" s="63"/>
      <c r="P25" s="63"/>
      <c r="Q25" s="5"/>
      <c r="R25" s="5"/>
    </row>
    <row r="26" ht="14.25" customHeight="1">
      <c r="A26" s="2"/>
      <c r="B26" s="64"/>
      <c r="C26" s="65"/>
      <c r="D26" s="66"/>
      <c r="E26" s="2"/>
      <c r="F26" s="5"/>
      <c r="G26" s="6"/>
      <c r="H26" s="7"/>
      <c r="I26" s="5"/>
      <c r="J26" s="7"/>
      <c r="K26" s="5"/>
      <c r="L26" s="5"/>
      <c r="M26" s="67"/>
      <c r="N26" s="67"/>
      <c r="O26" s="67"/>
      <c r="P26" s="68"/>
      <c r="Q26" s="5"/>
      <c r="R26" s="5"/>
    </row>
    <row r="27" ht="14.25" customHeight="1">
      <c r="A27" s="2"/>
      <c r="B27" s="3"/>
      <c r="C27" s="2"/>
      <c r="D27" s="4"/>
      <c r="E27" s="2"/>
      <c r="F27" s="5"/>
      <c r="G27" s="6"/>
      <c r="H27" s="7"/>
      <c r="I27" s="5"/>
      <c r="J27" s="7"/>
      <c r="K27" s="5"/>
      <c r="L27" s="5"/>
      <c r="M27" s="67"/>
      <c r="N27" s="67"/>
      <c r="O27" s="67"/>
      <c r="P27" s="68"/>
      <c r="Q27" s="5"/>
      <c r="R27" s="5"/>
    </row>
    <row r="28" ht="14.25" customHeight="1">
      <c r="A28" s="2"/>
      <c r="B28" s="64"/>
      <c r="C28" s="69"/>
      <c r="D28" s="70"/>
      <c r="E28" s="2"/>
      <c r="F28" s="5"/>
      <c r="G28" s="6"/>
      <c r="H28" s="7"/>
      <c r="I28" s="5"/>
      <c r="J28" s="7"/>
      <c r="K28" s="5"/>
      <c r="L28" s="5"/>
      <c r="M28" s="67"/>
      <c r="N28" s="67"/>
      <c r="O28" s="67"/>
      <c r="P28" s="68"/>
      <c r="Q28" s="5"/>
      <c r="R28" s="5"/>
    </row>
    <row r="29" ht="14.25" customHeight="1">
      <c r="A29" s="2"/>
      <c r="B29" s="64"/>
      <c r="C29" s="69"/>
      <c r="D29" s="70"/>
      <c r="E29" s="2"/>
      <c r="F29" s="5"/>
      <c r="G29" s="6"/>
      <c r="H29" s="7"/>
      <c r="I29" s="5"/>
      <c r="J29" s="7"/>
      <c r="K29" s="5"/>
      <c r="L29" s="5"/>
      <c r="M29" s="67"/>
      <c r="N29" s="67"/>
      <c r="O29" s="67"/>
      <c r="P29" s="68"/>
      <c r="Q29" s="5"/>
      <c r="R29" s="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M1:P1"/>
    <mergeCell ref="G2:J2"/>
    <mergeCell ref="M2:P2"/>
    <mergeCell ref="G9:J9"/>
    <mergeCell ref="N14:O14"/>
    <mergeCell ref="G16:J16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14.0"/>
    <col customWidth="1" min="3" max="3" width="2.63"/>
    <col customWidth="1" min="4" max="4" width="14.0"/>
    <col customWidth="1" min="5" max="5" width="3.63"/>
    <col customWidth="1" min="6" max="6" width="7.88"/>
    <col customWidth="1" min="7" max="7" width="25.63"/>
    <col customWidth="1" min="8" max="8" width="13.25"/>
    <col customWidth="1" min="9" max="9" width="1.38"/>
    <col customWidth="1" min="10" max="10" width="15.0"/>
    <col customWidth="1" min="11" max="11" width="2.88"/>
    <col customWidth="1" min="12" max="12" width="7.0"/>
    <col customWidth="1" min="13" max="13" width="2.0"/>
    <col customWidth="1" min="14" max="14" width="22.88"/>
    <col customWidth="1" min="15" max="15" width="14.0"/>
    <col customWidth="1" min="16" max="16" width="8.13"/>
    <col customWidth="1" min="17" max="17" width="7.63"/>
    <col customWidth="1" min="18" max="18" width="0.38"/>
  </cols>
  <sheetData>
    <row r="1" ht="14.25" customHeight="1">
      <c r="A1" s="2"/>
      <c r="B1" s="3"/>
      <c r="C1" s="2"/>
      <c r="D1" s="4"/>
      <c r="E1" s="2"/>
      <c r="F1" s="5"/>
      <c r="G1" s="6"/>
      <c r="H1" s="7"/>
      <c r="I1" s="5"/>
      <c r="J1" s="7"/>
      <c r="K1" s="5"/>
      <c r="L1" s="8"/>
      <c r="M1" s="9"/>
      <c r="N1" s="10"/>
      <c r="O1" s="10"/>
      <c r="P1" s="11"/>
      <c r="Q1" s="12"/>
      <c r="R1" s="5"/>
    </row>
    <row r="2" ht="24.75" customHeight="1">
      <c r="A2" s="2"/>
      <c r="B2" s="3"/>
      <c r="C2" s="2"/>
      <c r="D2" s="4"/>
      <c r="E2" s="2"/>
      <c r="F2" s="5"/>
      <c r="G2" s="13" t="s">
        <v>0</v>
      </c>
      <c r="H2" s="14"/>
      <c r="I2" s="14"/>
      <c r="J2" s="14"/>
      <c r="K2" s="5"/>
      <c r="L2" s="8"/>
      <c r="M2" s="15" t="s">
        <v>1</v>
      </c>
      <c r="N2" s="10"/>
      <c r="O2" s="10"/>
      <c r="P2" s="11"/>
      <c r="Q2" s="12"/>
      <c r="R2" s="5"/>
    </row>
    <row r="3" ht="30.75" customHeight="1">
      <c r="A3" s="2"/>
      <c r="B3" s="3"/>
      <c r="C3" s="2"/>
      <c r="D3" s="16"/>
      <c r="E3" s="2"/>
      <c r="F3" s="8"/>
      <c r="G3" s="17" t="s">
        <v>2</v>
      </c>
      <c r="H3" s="18">
        <v>0.1</v>
      </c>
      <c r="I3" s="19"/>
      <c r="J3" s="20">
        <f>D9*365*D6*H3</f>
        <v>378176.5</v>
      </c>
      <c r="K3" s="5"/>
      <c r="L3" s="8"/>
      <c r="M3" s="21"/>
      <c r="N3" s="21" t="s">
        <v>3</v>
      </c>
      <c r="O3" s="22">
        <f>D6*D9*365</f>
        <v>3781765</v>
      </c>
      <c r="P3" s="23"/>
      <c r="Q3" s="12"/>
      <c r="R3" s="5"/>
    </row>
    <row r="4" ht="23.25" customHeight="1">
      <c r="A4" s="2"/>
      <c r="B4" s="24"/>
      <c r="C4" s="25"/>
      <c r="D4" s="26"/>
      <c r="E4" s="2"/>
      <c r="F4" s="8"/>
      <c r="G4" s="17" t="s">
        <v>4</v>
      </c>
      <c r="H4" s="18">
        <v>0.05</v>
      </c>
      <c r="I4" s="27"/>
      <c r="J4" s="20">
        <f>D9*365*D6*H4</f>
        <v>189088.25</v>
      </c>
      <c r="K4" s="5"/>
      <c r="L4" s="8"/>
      <c r="M4" s="21"/>
      <c r="N4" s="21" t="s">
        <v>5</v>
      </c>
      <c r="O4" s="28">
        <f>D15</f>
        <v>1512706</v>
      </c>
      <c r="P4" s="23"/>
      <c r="Q4" s="12"/>
      <c r="R4" s="5"/>
    </row>
    <row r="5" ht="28.5" customHeight="1">
      <c r="A5" s="2"/>
      <c r="B5" s="29"/>
      <c r="C5" s="30"/>
      <c r="D5" s="31"/>
      <c r="E5" s="2"/>
      <c r="F5" s="8"/>
      <c r="G5" s="17" t="s">
        <v>6</v>
      </c>
      <c r="H5" s="18">
        <v>0.1</v>
      </c>
      <c r="I5" s="32"/>
      <c r="J5" s="20">
        <f>D9*365*D6*H5</f>
        <v>378176.5</v>
      </c>
      <c r="K5" s="5"/>
      <c r="L5" s="8"/>
      <c r="M5" s="21"/>
      <c r="N5" s="21" t="str">
        <f>G2</f>
        <v>Variáveis</v>
      </c>
      <c r="O5" s="28">
        <f>SUM(J3:J6)</f>
        <v>957256.3</v>
      </c>
      <c r="P5" s="23"/>
      <c r="Q5" s="12"/>
      <c r="R5" s="5"/>
    </row>
    <row r="6" ht="29.25" customHeight="1">
      <c r="A6" s="2"/>
      <c r="B6" s="33" t="s">
        <v>7</v>
      </c>
      <c r="C6" s="34"/>
      <c r="D6" s="35">
        <v>797.0</v>
      </c>
      <c r="E6" s="2"/>
      <c r="F6" s="8"/>
      <c r="G6" s="17" t="s">
        <v>8</v>
      </c>
      <c r="H6" s="36">
        <v>2.49</v>
      </c>
      <c r="I6" s="32"/>
      <c r="J6" s="20">
        <f>D9*365*H6</f>
        <v>11815.05</v>
      </c>
      <c r="K6" s="5"/>
      <c r="L6" s="8"/>
      <c r="M6" s="21"/>
      <c r="N6" s="21" t="str">
        <f>G9</f>
        <v>Fixo</v>
      </c>
      <c r="O6" s="28">
        <f>SUM(J10:J14)</f>
        <v>87600</v>
      </c>
      <c r="P6" s="23"/>
      <c r="Q6" s="12"/>
      <c r="R6" s="5"/>
    </row>
    <row r="7" ht="14.25" customHeight="1">
      <c r="A7" s="2"/>
      <c r="B7" s="33"/>
      <c r="C7" s="34"/>
      <c r="D7" s="37"/>
      <c r="E7" s="2"/>
      <c r="F7" s="5"/>
      <c r="G7" s="38"/>
      <c r="H7" s="39"/>
      <c r="I7" s="40"/>
      <c r="J7" s="39"/>
      <c r="K7" s="5"/>
      <c r="L7" s="8"/>
      <c r="M7" s="21"/>
      <c r="N7" s="21" t="str">
        <f>G18</f>
        <v>Margem para Melhorar Oferta</v>
      </c>
      <c r="O7" s="28">
        <f>J18</f>
        <v>113452.95</v>
      </c>
      <c r="P7" s="23"/>
      <c r="Q7" s="12"/>
      <c r="R7" s="5"/>
    </row>
    <row r="8" ht="14.25" customHeight="1">
      <c r="A8" s="2"/>
      <c r="B8" s="3"/>
      <c r="C8" s="2"/>
      <c r="D8" s="37"/>
      <c r="E8" s="2"/>
      <c r="F8" s="5"/>
      <c r="G8" s="41"/>
      <c r="H8" s="42"/>
      <c r="I8" s="40"/>
      <c r="J8" s="42"/>
      <c r="K8" s="5"/>
      <c r="L8" s="8"/>
      <c r="M8" s="21"/>
      <c r="N8" s="21"/>
      <c r="O8" s="21"/>
      <c r="P8" s="23"/>
      <c r="Q8" s="12"/>
      <c r="R8" s="5"/>
    </row>
    <row r="9" ht="14.25" customHeight="1">
      <c r="A9" s="2"/>
      <c r="B9" s="33" t="s">
        <v>9</v>
      </c>
      <c r="C9" s="34"/>
      <c r="D9" s="43">
        <v>13.0</v>
      </c>
      <c r="E9" s="2"/>
      <c r="F9" s="5"/>
      <c r="G9" s="44" t="s">
        <v>10</v>
      </c>
      <c r="H9" s="45"/>
      <c r="I9" s="45"/>
      <c r="J9" s="45"/>
      <c r="K9" s="5"/>
      <c r="L9" s="8"/>
      <c r="M9" s="21"/>
      <c r="N9" s="21" t="s">
        <v>11</v>
      </c>
      <c r="O9" s="46">
        <f>SUM(O4:O7)</f>
        <v>2671015.25</v>
      </c>
      <c r="P9" s="23"/>
      <c r="Q9" s="12"/>
      <c r="R9" s="5"/>
    </row>
    <row r="10" ht="30.0" customHeight="1">
      <c r="A10" s="2"/>
      <c r="B10" s="33" t="s">
        <v>12</v>
      </c>
      <c r="C10" s="34"/>
      <c r="D10" s="43">
        <v>1.5</v>
      </c>
      <c r="E10" s="2"/>
      <c r="F10" s="5"/>
      <c r="G10" s="17" t="s">
        <v>13</v>
      </c>
      <c r="H10" s="36">
        <v>1600.0</v>
      </c>
      <c r="I10" s="19"/>
      <c r="J10" s="20">
        <f t="shared" ref="J10:J14" si="1">H10*12</f>
        <v>19200</v>
      </c>
      <c r="K10" s="5"/>
      <c r="L10" s="8"/>
      <c r="M10" s="21"/>
      <c r="N10" s="21" t="str">
        <f>G17</f>
        <v>Reeinvestimento</v>
      </c>
      <c r="O10" s="47">
        <f>J17</f>
        <v>756353</v>
      </c>
      <c r="P10" s="23"/>
      <c r="Q10" s="12"/>
      <c r="R10" s="5"/>
    </row>
    <row r="11" ht="29.25" customHeight="1">
      <c r="A11" s="2"/>
      <c r="B11" s="33" t="s">
        <v>14</v>
      </c>
      <c r="C11" s="34"/>
      <c r="D11" s="48">
        <f>D6/(D10+1)</f>
        <v>318.8</v>
      </c>
      <c r="E11" s="2"/>
      <c r="F11" s="5"/>
      <c r="G11" s="17" t="s">
        <v>15</v>
      </c>
      <c r="H11" s="49">
        <v>5000.0</v>
      </c>
      <c r="I11" s="40"/>
      <c r="J11" s="20">
        <f t="shared" si="1"/>
        <v>60000</v>
      </c>
      <c r="K11" s="5"/>
      <c r="L11" s="8"/>
      <c r="M11" s="21"/>
      <c r="N11" s="21" t="s">
        <v>16</v>
      </c>
      <c r="O11" s="22">
        <f>O3</f>
        <v>3781765</v>
      </c>
      <c r="P11" s="23"/>
      <c r="Q11" s="12"/>
      <c r="R11" s="5"/>
    </row>
    <row r="12" ht="29.25" customHeight="1">
      <c r="A12" s="2"/>
      <c r="B12" s="3"/>
      <c r="C12" s="2"/>
      <c r="D12" s="50"/>
      <c r="E12" s="2"/>
      <c r="F12" s="5"/>
      <c r="G12" s="17" t="s">
        <v>17</v>
      </c>
      <c r="H12" s="36">
        <v>350.0</v>
      </c>
      <c r="I12" s="40"/>
      <c r="J12" s="20">
        <f t="shared" si="1"/>
        <v>4200</v>
      </c>
      <c r="K12" s="5"/>
      <c r="L12" s="8"/>
      <c r="M12" s="21"/>
      <c r="N12" s="21" t="s">
        <v>18</v>
      </c>
      <c r="O12" s="51">
        <f>O11-O9</f>
        <v>1110749.75</v>
      </c>
      <c r="P12" s="23"/>
      <c r="Q12" s="12"/>
      <c r="R12" s="5"/>
    </row>
    <row r="13" ht="35.25" customHeight="1">
      <c r="A13" s="2"/>
      <c r="B13" s="3"/>
      <c r="C13" s="2"/>
      <c r="D13" s="52"/>
      <c r="E13" s="2"/>
      <c r="F13" s="5"/>
      <c r="G13" s="17" t="s">
        <v>19</v>
      </c>
      <c r="H13" s="36">
        <v>300.0</v>
      </c>
      <c r="I13" s="40"/>
      <c r="J13" s="20">
        <f t="shared" si="1"/>
        <v>3600</v>
      </c>
      <c r="K13" s="5"/>
      <c r="L13" s="8"/>
      <c r="M13" s="21"/>
      <c r="N13" s="53"/>
      <c r="O13" s="53"/>
      <c r="P13" s="53"/>
      <c r="Q13" s="12"/>
      <c r="R13" s="5"/>
    </row>
    <row r="14" ht="27.75" customHeight="1">
      <c r="A14" s="2"/>
      <c r="B14" s="3" t="s">
        <v>20</v>
      </c>
      <c r="C14" s="2"/>
      <c r="D14" s="54">
        <f>D9*365</f>
        <v>4745</v>
      </c>
      <c r="E14" s="2"/>
      <c r="F14" s="5"/>
      <c r="G14" s="17" t="s">
        <v>21</v>
      </c>
      <c r="H14" s="36">
        <v>50.0</v>
      </c>
      <c r="I14" s="40"/>
      <c r="J14" s="20">
        <f t="shared" si="1"/>
        <v>600</v>
      </c>
      <c r="K14" s="5"/>
      <c r="L14" s="8"/>
      <c r="M14" s="21"/>
      <c r="N14" s="55" t="s">
        <v>22</v>
      </c>
      <c r="O14" s="11"/>
      <c r="P14" s="23"/>
      <c r="Q14" s="12"/>
      <c r="R14" s="5"/>
    </row>
    <row r="15" ht="28.5" customHeight="1">
      <c r="A15" s="2"/>
      <c r="B15" s="3" t="s">
        <v>23</v>
      </c>
      <c r="C15" s="2"/>
      <c r="D15" s="48">
        <f>D11*D14</f>
        <v>1512706</v>
      </c>
      <c r="E15" s="2"/>
      <c r="F15" s="5"/>
      <c r="G15" s="56"/>
      <c r="H15" s="57"/>
      <c r="I15" s="58"/>
      <c r="J15" s="57"/>
      <c r="K15" s="5"/>
      <c r="L15" s="8"/>
      <c r="M15" s="21"/>
      <c r="N15" s="21" t="s">
        <v>24</v>
      </c>
      <c r="O15" s="51">
        <f>(O4/365)/D9</f>
        <v>318.8</v>
      </c>
      <c r="P15" s="59">
        <f t="shared" ref="P15:P20" si="2">O15/O$23</f>
        <v>0.4</v>
      </c>
      <c r="Q15" s="12"/>
      <c r="R15" s="5"/>
    </row>
    <row r="16" ht="30.75" customHeight="1">
      <c r="A16" s="2"/>
      <c r="B16" s="3"/>
      <c r="C16" s="2"/>
      <c r="D16" s="60"/>
      <c r="E16" s="2"/>
      <c r="F16" s="5"/>
      <c r="G16" s="44" t="s">
        <v>25</v>
      </c>
      <c r="H16" s="45"/>
      <c r="I16" s="45"/>
      <c r="J16" s="45"/>
      <c r="K16" s="5"/>
      <c r="L16" s="8"/>
      <c r="M16" s="21"/>
      <c r="N16" s="21" t="s">
        <v>26</v>
      </c>
      <c r="O16" s="51">
        <f>(O5/365)/D9</f>
        <v>201.74</v>
      </c>
      <c r="P16" s="59">
        <f t="shared" si="2"/>
        <v>0.2531242158</v>
      </c>
      <c r="Q16" s="12"/>
      <c r="R16" s="5"/>
    </row>
    <row r="17" ht="31.5" customHeight="1">
      <c r="A17" s="2"/>
      <c r="B17" s="3"/>
      <c r="C17" s="2"/>
      <c r="D17" s="60"/>
      <c r="E17" s="2"/>
      <c r="F17" s="5"/>
      <c r="G17" s="17" t="s">
        <v>27</v>
      </c>
      <c r="H17" s="61">
        <v>0.2</v>
      </c>
      <c r="I17" s="19"/>
      <c r="J17" s="20">
        <f>H17*D9*365*D6</f>
        <v>756353</v>
      </c>
      <c r="K17" s="5"/>
      <c r="L17" s="8"/>
      <c r="M17" s="21"/>
      <c r="N17" s="21" t="s">
        <v>28</v>
      </c>
      <c r="O17" s="51">
        <f>(O6/365)/D9</f>
        <v>18.46153846</v>
      </c>
      <c r="P17" s="59">
        <f t="shared" si="2"/>
        <v>0.02316378728</v>
      </c>
      <c r="Q17" s="12"/>
      <c r="R17" s="5"/>
    </row>
    <row r="18" ht="31.5" customHeight="1">
      <c r="A18" s="2"/>
      <c r="B18" s="3"/>
      <c r="C18" s="2"/>
      <c r="D18" s="16"/>
      <c r="E18" s="2"/>
      <c r="F18" s="5"/>
      <c r="G18" s="17" t="s">
        <v>29</v>
      </c>
      <c r="H18" s="61">
        <v>0.03</v>
      </c>
      <c r="I18" s="40"/>
      <c r="J18" s="20">
        <f>H18*D6*365*D9</f>
        <v>113452.95</v>
      </c>
      <c r="K18" s="5"/>
      <c r="L18" s="8"/>
      <c r="M18" s="21"/>
      <c r="N18" s="21" t="s">
        <v>30</v>
      </c>
      <c r="O18" s="51">
        <f>(O7/365)/D9</f>
        <v>23.91</v>
      </c>
      <c r="P18" s="59">
        <f t="shared" si="2"/>
        <v>0.03</v>
      </c>
      <c r="Q18" s="12"/>
      <c r="R18" s="5"/>
    </row>
    <row r="19" ht="24.0" customHeight="1">
      <c r="A19" s="2"/>
      <c r="B19" s="3"/>
      <c r="C19" s="2"/>
      <c r="D19" s="16"/>
      <c r="E19" s="2"/>
      <c r="F19" s="5"/>
      <c r="G19" s="6"/>
      <c r="H19" s="7"/>
      <c r="I19" s="40"/>
      <c r="J19" s="62"/>
      <c r="K19" s="5"/>
      <c r="L19" s="8"/>
      <c r="M19" s="21"/>
      <c r="N19" s="21" t="s">
        <v>31</v>
      </c>
      <c r="O19" s="51">
        <f>(O10/365)/D9</f>
        <v>159.4</v>
      </c>
      <c r="P19" s="59">
        <f t="shared" si="2"/>
        <v>0.2</v>
      </c>
      <c r="Q19" s="12"/>
      <c r="R19" s="5"/>
    </row>
    <row r="20" ht="14.25" customHeight="1">
      <c r="A20" s="2"/>
      <c r="B20" s="3"/>
      <c r="C20" s="2"/>
      <c r="D20" s="16"/>
      <c r="E20" s="2"/>
      <c r="F20" s="5"/>
      <c r="G20" s="6"/>
      <c r="H20" s="7"/>
      <c r="I20" s="58"/>
      <c r="J20" s="57"/>
      <c r="K20" s="5"/>
      <c r="L20" s="8"/>
      <c r="M20" s="21"/>
      <c r="N20" s="21" t="s">
        <v>32</v>
      </c>
      <c r="O20" s="51">
        <f>((O12/365)/D9)-O19</f>
        <v>74.68846154</v>
      </c>
      <c r="P20" s="59">
        <f t="shared" si="2"/>
        <v>0.09371199691</v>
      </c>
      <c r="Q20" s="12"/>
      <c r="R20" s="5"/>
    </row>
    <row r="21" ht="14.25" customHeight="1">
      <c r="A21" s="2"/>
      <c r="B21" s="3"/>
      <c r="C21" s="2"/>
      <c r="D21" s="16"/>
      <c r="E21" s="2"/>
      <c r="F21" s="5"/>
      <c r="G21" s="6"/>
      <c r="H21" s="7"/>
      <c r="I21" s="58"/>
      <c r="J21" s="57"/>
      <c r="K21" s="5"/>
      <c r="L21" s="8"/>
      <c r="M21" s="21"/>
      <c r="N21" s="21"/>
      <c r="O21" s="21"/>
      <c r="P21" s="23"/>
      <c r="Q21" s="12"/>
      <c r="R21" s="5"/>
    </row>
    <row r="22" ht="14.25" customHeight="1">
      <c r="A22" s="2"/>
      <c r="B22" s="3"/>
      <c r="C22" s="2"/>
      <c r="D22" s="16"/>
      <c r="E22" s="2"/>
      <c r="F22" s="5"/>
      <c r="G22" s="6"/>
      <c r="H22" s="7"/>
      <c r="I22" s="5"/>
      <c r="J22" s="7"/>
      <c r="K22" s="5"/>
      <c r="L22" s="8"/>
      <c r="M22" s="21"/>
      <c r="N22" s="21"/>
      <c r="O22" s="21"/>
      <c r="P22" s="23"/>
      <c r="Q22" s="12"/>
      <c r="R22" s="5"/>
    </row>
    <row r="23" ht="14.25" customHeight="1">
      <c r="A23" s="2"/>
      <c r="B23" s="3"/>
      <c r="C23" s="2"/>
      <c r="D23" s="4"/>
      <c r="E23" s="2"/>
      <c r="F23" s="5"/>
      <c r="G23" s="6"/>
      <c r="H23" s="7"/>
      <c r="I23" s="5"/>
      <c r="J23" s="7"/>
      <c r="K23" s="5"/>
      <c r="L23" s="8"/>
      <c r="M23" s="21"/>
      <c r="N23" s="21" t="s">
        <v>7</v>
      </c>
      <c r="O23" s="51">
        <f>SUM(O15:O20)</f>
        <v>797</v>
      </c>
      <c r="P23" s="23"/>
      <c r="Q23" s="12"/>
      <c r="R23" s="5"/>
    </row>
    <row r="24" ht="14.25" customHeight="1">
      <c r="A24" s="2"/>
      <c r="B24" s="3"/>
      <c r="C24" s="2"/>
      <c r="D24" s="4"/>
      <c r="E24" s="2"/>
      <c r="F24" s="5"/>
      <c r="G24" s="6"/>
      <c r="H24" s="7"/>
      <c r="I24" s="5"/>
      <c r="J24" s="7"/>
      <c r="K24" s="5"/>
      <c r="L24" s="8"/>
      <c r="M24" s="21"/>
      <c r="N24" s="53"/>
      <c r="O24" s="53"/>
      <c r="P24" s="23"/>
      <c r="Q24" s="12"/>
      <c r="R24" s="5"/>
    </row>
    <row r="25" ht="14.25" customHeight="1">
      <c r="A25" s="2"/>
      <c r="B25" s="3"/>
      <c r="C25" s="2"/>
      <c r="D25" s="4"/>
      <c r="E25" s="2"/>
      <c r="F25" s="5"/>
      <c r="G25" s="6"/>
      <c r="H25" s="7"/>
      <c r="I25" s="5"/>
      <c r="J25" s="7"/>
      <c r="K25" s="5"/>
      <c r="L25" s="5"/>
      <c r="M25" s="63"/>
      <c r="N25" s="63"/>
      <c r="O25" s="63"/>
      <c r="P25" s="63"/>
      <c r="Q25" s="5"/>
      <c r="R25" s="5"/>
    </row>
    <row r="26" ht="14.25" customHeight="1">
      <c r="A26" s="2"/>
      <c r="B26" s="64"/>
      <c r="C26" s="65"/>
      <c r="D26" s="66"/>
      <c r="E26" s="2"/>
      <c r="F26" s="5"/>
      <c r="G26" s="6"/>
      <c r="H26" s="7"/>
      <c r="I26" s="5"/>
      <c r="J26" s="7"/>
      <c r="K26" s="5"/>
      <c r="L26" s="5"/>
      <c r="M26" s="67"/>
      <c r="N26" s="67"/>
      <c r="O26" s="67"/>
      <c r="P26" s="68"/>
      <c r="Q26" s="5"/>
      <c r="R26" s="5"/>
    </row>
    <row r="27" ht="14.25" customHeight="1">
      <c r="A27" s="2"/>
      <c r="B27" s="3"/>
      <c r="C27" s="2"/>
      <c r="D27" s="4"/>
      <c r="E27" s="2"/>
      <c r="F27" s="5"/>
      <c r="G27" s="6"/>
      <c r="H27" s="7"/>
      <c r="I27" s="5"/>
      <c r="J27" s="7"/>
      <c r="K27" s="5"/>
      <c r="L27" s="5"/>
      <c r="M27" s="67"/>
      <c r="N27" s="67"/>
      <c r="O27" s="67"/>
      <c r="P27" s="68"/>
      <c r="Q27" s="5"/>
      <c r="R27" s="5"/>
    </row>
    <row r="28" ht="14.25" customHeight="1">
      <c r="A28" s="2"/>
      <c r="B28" s="64"/>
      <c r="C28" s="69"/>
      <c r="D28" s="70"/>
      <c r="E28" s="2"/>
      <c r="F28" s="5"/>
      <c r="G28" s="6"/>
      <c r="H28" s="7"/>
      <c r="I28" s="5"/>
      <c r="J28" s="7"/>
      <c r="K28" s="5"/>
      <c r="L28" s="5"/>
      <c r="M28" s="67"/>
      <c r="N28" s="67"/>
      <c r="O28" s="67"/>
      <c r="P28" s="68"/>
      <c r="Q28" s="5"/>
      <c r="R28" s="5"/>
    </row>
    <row r="29" ht="14.25" customHeight="1">
      <c r="A29" s="2"/>
      <c r="B29" s="64"/>
      <c r="C29" s="69"/>
      <c r="D29" s="70"/>
      <c r="E29" s="2"/>
      <c r="F29" s="5"/>
      <c r="G29" s="6"/>
      <c r="H29" s="7"/>
      <c r="I29" s="5"/>
      <c r="J29" s="7"/>
      <c r="K29" s="5"/>
      <c r="L29" s="5"/>
      <c r="M29" s="67"/>
      <c r="N29" s="67"/>
      <c r="O29" s="67"/>
      <c r="P29" s="68"/>
      <c r="Q29" s="5"/>
      <c r="R29" s="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M1:P1"/>
    <mergeCell ref="G2:J2"/>
    <mergeCell ref="M2:P2"/>
    <mergeCell ref="G9:J9"/>
    <mergeCell ref="N14:O14"/>
    <mergeCell ref="G16:J16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3" width="7.63"/>
    <col customWidth="1" min="14" max="14" width="10.88"/>
    <col customWidth="1" min="15" max="15" width="11.0"/>
    <col customWidth="1" min="16" max="16" width="12.38"/>
    <col customWidth="1" min="17" max="17" width="14.5"/>
    <col customWidth="1" min="18" max="18" width="7.63"/>
  </cols>
  <sheetData>
    <row r="1" ht="14.2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14.2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14.2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ht="14.2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 t="s">
        <v>33</v>
      </c>
      <c r="P4" s="73" t="s">
        <v>34</v>
      </c>
      <c r="Q4" s="73" t="s">
        <v>35</v>
      </c>
      <c r="R4" s="71"/>
    </row>
    <row r="5" ht="14.2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4">
        <v>97.0</v>
      </c>
      <c r="P5" s="75">
        <f>'Preco 1'!D14</f>
        <v>18615</v>
      </c>
      <c r="Q5" s="76">
        <f>'Preco 1'!O12</f>
        <v>443858.25</v>
      </c>
      <c r="R5" s="71"/>
    </row>
    <row r="6" ht="14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4">
        <v>297.0</v>
      </c>
      <c r="P6" s="75">
        <f>'Preco 2'!D14</f>
        <v>9855</v>
      </c>
      <c r="Q6" s="76">
        <f>'Preco 2'!O12</f>
        <v>824480.25</v>
      </c>
      <c r="R6" s="71"/>
    </row>
    <row r="7" ht="14.2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4">
        <v>497.0</v>
      </c>
      <c r="P7" s="75">
        <f>'Preco 3'!D14</f>
        <v>7300</v>
      </c>
      <c r="Q7" s="76">
        <f>'Preco 3'!O12</f>
        <v>1055215</v>
      </c>
      <c r="R7" s="71"/>
    </row>
    <row r="8" ht="14.2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4">
        <v>797.0</v>
      </c>
      <c r="P8" s="75">
        <f>'Preco 4'!D14</f>
        <v>4745</v>
      </c>
      <c r="Q8" s="76">
        <f>'Preco 4'!O12</f>
        <v>1110749.75</v>
      </c>
      <c r="R8" s="71"/>
    </row>
    <row r="9" ht="14.25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14.2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14.2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ht="14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ht="14.2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ht="14.2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ht="14.2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ht="14.2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ht="14.25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ht="14.25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6" width="7.63"/>
  </cols>
  <sheetData>
    <row r="1" ht="14.25" customHeight="1">
      <c r="A1" s="78">
        <v>1.0</v>
      </c>
    </row>
    <row r="2" ht="14.25" customHeight="1">
      <c r="A2" s="78">
        <v>2.0</v>
      </c>
    </row>
    <row r="3" ht="14.25" customHeight="1">
      <c r="A3" s="78">
        <v>3.0</v>
      </c>
    </row>
    <row r="4" ht="14.25" customHeight="1">
      <c r="A4" s="78">
        <v>2.0</v>
      </c>
    </row>
    <row r="5" ht="14.25" customHeight="1">
      <c r="A5" s="78">
        <v>0.0</v>
      </c>
    </row>
    <row r="6" ht="14.25" customHeight="1">
      <c r="A6" s="78">
        <v>0.0</v>
      </c>
    </row>
    <row r="7" ht="14.25" customHeight="1">
      <c r="A7" s="78">
        <v>5.0</v>
      </c>
    </row>
    <row r="8" ht="14.25" customHeight="1">
      <c r="A8" s="78">
        <v>1.0</v>
      </c>
    </row>
    <row r="9" ht="14.25" customHeight="1">
      <c r="A9" s="78">
        <v>3.0</v>
      </c>
    </row>
    <row r="10" ht="14.25" customHeight="1">
      <c r="A10" s="78">
        <v>6.0</v>
      </c>
    </row>
    <row r="11" ht="14.25" customHeight="1">
      <c r="A11" s="78">
        <v>5.0</v>
      </c>
    </row>
    <row r="12" ht="14.25" customHeight="1">
      <c r="A12" s="78">
        <v>6.0</v>
      </c>
    </row>
    <row r="13" ht="14.25" customHeight="1">
      <c r="A13" s="78">
        <v>7.0</v>
      </c>
    </row>
    <row r="14" ht="14.25" customHeight="1">
      <c r="A14" s="78">
        <v>8.0</v>
      </c>
    </row>
    <row r="15" ht="14.25" customHeight="1">
      <c r="A15" s="78">
        <v>5.0</v>
      </c>
    </row>
    <row r="16" ht="14.25" customHeight="1">
      <c r="A16" s="78">
        <v>3.0</v>
      </c>
    </row>
    <row r="17" ht="14.25" customHeight="1">
      <c r="A17" s="78">
        <v>5.0</v>
      </c>
    </row>
    <row r="18" ht="14.25" customHeight="1">
      <c r="A18" s="78">
        <v>4.0</v>
      </c>
    </row>
    <row r="19" ht="14.25" customHeight="1">
      <c r="A19" s="78">
        <v>3.0</v>
      </c>
    </row>
    <row r="20" ht="14.25" customHeight="1">
      <c r="A20" s="78">
        <v>8.0</v>
      </c>
    </row>
    <row r="21" ht="14.25" customHeight="1">
      <c r="A21" s="78">
        <v>5.0</v>
      </c>
    </row>
    <row r="22" ht="14.25" customHeight="1">
      <c r="A22" s="78">
        <v>3.0</v>
      </c>
    </row>
    <row r="23" ht="14.25" customHeight="1">
      <c r="A23" s="78">
        <v>1.0</v>
      </c>
    </row>
    <row r="24" ht="14.25" customHeight="1">
      <c r="A24" s="78">
        <v>4.0</v>
      </c>
    </row>
    <row r="25" ht="14.25" customHeight="1">
      <c r="A25" s="78">
        <v>16.0</v>
      </c>
    </row>
    <row r="26" ht="14.25" customHeight="1">
      <c r="A26" s="78">
        <v>3.0</v>
      </c>
    </row>
    <row r="27" ht="14.25" customHeight="1">
      <c r="A27" s="78">
        <v>4.0</v>
      </c>
    </row>
    <row r="28" ht="14.25" customHeight="1">
      <c r="A28" s="78">
        <v>5.0</v>
      </c>
    </row>
    <row r="29" ht="14.25" customHeight="1">
      <c r="A29" s="78">
        <v>6.0</v>
      </c>
    </row>
    <row r="30" ht="14.25" customHeight="1">
      <c r="A30" s="78">
        <v>7.0</v>
      </c>
    </row>
    <row r="31" ht="14.25" customHeight="1">
      <c r="A31" s="78">
        <v>8.0</v>
      </c>
    </row>
    <row r="32" ht="14.25" customHeight="1">
      <c r="A32" s="78">
        <v>16.0</v>
      </c>
    </row>
    <row r="33" ht="14.25" customHeight="1">
      <c r="A33" s="78">
        <v>12.0</v>
      </c>
    </row>
    <row r="34" ht="14.25" customHeight="1">
      <c r="A34" s="78">
        <v>5.0</v>
      </c>
    </row>
    <row r="35" ht="14.25" customHeight="1">
      <c r="A35" s="78">
        <v>4.0</v>
      </c>
    </row>
    <row r="36" ht="14.25" customHeight="1">
      <c r="A36" s="78">
        <v>3.0</v>
      </c>
    </row>
    <row r="37" ht="14.25" customHeight="1">
      <c r="A37" s="78">
        <v>4.0</v>
      </c>
    </row>
    <row r="38" ht="14.25" customHeight="1">
      <c r="A38" s="78">
        <v>5.0</v>
      </c>
    </row>
    <row r="39" ht="14.25" customHeight="1">
      <c r="A39" s="78">
        <v>6.0</v>
      </c>
    </row>
    <row r="40" ht="14.25" customHeight="1">
      <c r="A40" s="78">
        <v>7.0</v>
      </c>
    </row>
    <row r="41" ht="14.25" customHeight="1">
      <c r="A41" s="78">
        <v>8.0</v>
      </c>
    </row>
    <row r="42" ht="14.25" customHeight="1">
      <c r="A42" s="78">
        <v>10.0</v>
      </c>
    </row>
    <row r="43" ht="14.25" customHeight="1">
      <c r="A43" s="78">
        <v>12.0</v>
      </c>
    </row>
    <row r="44" ht="14.25" customHeight="1">
      <c r="A44" s="78">
        <v>5.0</v>
      </c>
    </row>
    <row r="45" ht="14.25" customHeight="1">
      <c r="A45" s="78">
        <v>4.0</v>
      </c>
    </row>
    <row r="46" ht="14.25" customHeight="1">
      <c r="A46" s="78">
        <v>5.0</v>
      </c>
    </row>
    <row r="47" ht="14.25" customHeight="1">
      <c r="A47" s="78">
        <v>6.0</v>
      </c>
    </row>
    <row r="48" ht="14.25" customHeight="1">
      <c r="A48" s="78">
        <v>8.0</v>
      </c>
    </row>
    <row r="49" ht="14.25" customHeight="1">
      <c r="A49" s="78">
        <v>9.0</v>
      </c>
    </row>
    <row r="50" ht="14.25" customHeight="1">
      <c r="A50" s="78">
        <v>10.0</v>
      </c>
    </row>
    <row r="51" ht="14.25" customHeight="1">
      <c r="A51" s="78">
        <v>12.0</v>
      </c>
    </row>
    <row r="52" ht="14.25" customHeight="1">
      <c r="A52" s="78">
        <v>16.0</v>
      </c>
    </row>
    <row r="53" ht="14.25" customHeight="1">
      <c r="A53" s="78">
        <v>12.0</v>
      </c>
    </row>
    <row r="54" ht="14.25" customHeight="1">
      <c r="A54" s="78">
        <v>5.0</v>
      </c>
    </row>
    <row r="55" ht="14.25" customHeight="1">
      <c r="A55" s="78">
        <v>7.0</v>
      </c>
    </row>
    <row r="56" ht="14.25" customHeight="1">
      <c r="A56" s="78">
        <v>8.0</v>
      </c>
    </row>
    <row r="57" ht="14.25" customHeight="1">
      <c r="A57" s="78">
        <v>9.0</v>
      </c>
    </row>
    <row r="58" ht="14.25" customHeight="1">
      <c r="A58" s="78">
        <v>15.0</v>
      </c>
    </row>
    <row r="59" ht="14.25" customHeight="1">
      <c r="A59" s="78">
        <v>13.0</v>
      </c>
    </row>
    <row r="60" ht="14.25" customHeight="1">
      <c r="A60" s="78">
        <v>20.0</v>
      </c>
    </row>
    <row r="61" ht="14.25" customHeight="1">
      <c r="A61" s="78">
        <v>21.0</v>
      </c>
    </row>
    <row r="62" ht="14.25" customHeight="1">
      <c r="A62" s="78">
        <v>16.0</v>
      </c>
    </row>
    <row r="63" ht="14.25" customHeight="1">
      <c r="A63" s="78">
        <v>10.0</v>
      </c>
    </row>
    <row r="64" ht="14.25" customHeight="1">
      <c r="A64" s="78">
        <v>25.0</v>
      </c>
    </row>
    <row r="65" ht="14.25" customHeight="1">
      <c r="A65" s="78">
        <v>15.0</v>
      </c>
    </row>
    <row r="66" ht="14.25" customHeight="1">
      <c r="A66" s="78">
        <v>16.0</v>
      </c>
    </row>
    <row r="67" ht="14.25" customHeight="1">
      <c r="A67" s="78">
        <v>14.0</v>
      </c>
    </row>
    <row r="68" ht="14.25" customHeight="1">
      <c r="A68" s="78">
        <v>15.0</v>
      </c>
    </row>
    <row r="69" ht="14.25" customHeight="1">
      <c r="A69" s="78">
        <v>10.0</v>
      </c>
    </row>
    <row r="70" ht="14.25" customHeight="1">
      <c r="A70" s="78">
        <v>15.0</v>
      </c>
    </row>
    <row r="71" ht="14.25" customHeight="1">
      <c r="A71" s="78">
        <v>20.0</v>
      </c>
    </row>
    <row r="72" ht="14.25" customHeight="1">
      <c r="A72" s="78">
        <v>20.0</v>
      </c>
    </row>
    <row r="73" ht="14.25" customHeight="1">
      <c r="A73" s="78">
        <v>21.0</v>
      </c>
    </row>
    <row r="74" ht="14.25" customHeight="1">
      <c r="A74" s="78">
        <v>3.0</v>
      </c>
    </row>
    <row r="75" ht="14.25" customHeight="1">
      <c r="A75" s="78">
        <v>4.0</v>
      </c>
    </row>
    <row r="76" ht="14.25" customHeight="1">
      <c r="A76" s="78">
        <v>15.0</v>
      </c>
    </row>
    <row r="77" ht="14.25" customHeight="1">
      <c r="A77" s="78">
        <v>16.0</v>
      </c>
    </row>
    <row r="78" ht="14.25" customHeight="1">
      <c r="A78" s="78">
        <v>25.0</v>
      </c>
    </row>
    <row r="79" ht="14.25" customHeight="1">
      <c r="A79" s="78">
        <v>30.0</v>
      </c>
    </row>
    <row r="80" ht="14.25" customHeight="1">
      <c r="A80" s="78">
        <v>23.0</v>
      </c>
    </row>
    <row r="81" ht="14.25" customHeight="1">
      <c r="A81" s="78">
        <v>25.0</v>
      </c>
    </row>
    <row r="82" ht="14.25" customHeight="1">
      <c r="A82" s="78">
        <v>26.0</v>
      </c>
    </row>
    <row r="83" ht="14.25" customHeight="1">
      <c r="A83" s="78">
        <v>25.0</v>
      </c>
    </row>
    <row r="84" ht="14.25" customHeight="1">
      <c r="A84" s="78">
        <v>24.0</v>
      </c>
    </row>
    <row r="85" ht="14.25" customHeight="1">
      <c r="A85" s="78">
        <v>24.0</v>
      </c>
    </row>
    <row r="86" ht="14.25" customHeight="1">
      <c r="A86" s="78">
        <v>12.0</v>
      </c>
    </row>
    <row r="87" ht="14.25" customHeight="1">
      <c r="A87" s="78">
        <v>13.0</v>
      </c>
    </row>
    <row r="88" ht="14.25" customHeight="1">
      <c r="A88" s="78">
        <v>25.0</v>
      </c>
    </row>
    <row r="89" ht="14.25" customHeight="1">
      <c r="A89" s="78">
        <v>16.0</v>
      </c>
    </row>
    <row r="90" ht="14.25" customHeight="1">
      <c r="A90" s="78">
        <v>12.0</v>
      </c>
    </row>
    <row r="91" ht="14.25" customHeight="1">
      <c r="A91" s="78">
        <v>13.0</v>
      </c>
    </row>
    <row r="92" ht="14.25" customHeight="1">
      <c r="A92" s="78">
        <v>15.0</v>
      </c>
    </row>
    <row r="93" ht="14.25" customHeight="1">
      <c r="A93" s="78">
        <v>14.0</v>
      </c>
    </row>
    <row r="94" ht="14.25" customHeight="1">
      <c r="A94" s="78">
        <v>18.0</v>
      </c>
    </row>
    <row r="95" ht="14.25" customHeight="1">
      <c r="A95" s="78">
        <v>19.0</v>
      </c>
    </row>
    <row r="96" ht="14.25" customHeight="1">
      <c r="A96" s="78">
        <v>20.0</v>
      </c>
    </row>
    <row r="97" ht="14.25" customHeight="1">
      <c r="A97" s="78">
        <v>25.0</v>
      </c>
    </row>
    <row r="98" ht="14.25" customHeight="1">
      <c r="A98" s="78">
        <v>26.0</v>
      </c>
    </row>
    <row r="99" ht="14.25" customHeight="1">
      <c r="A99" s="78">
        <v>24.0</v>
      </c>
    </row>
    <row r="100" ht="14.25" customHeight="1">
      <c r="A100" s="78">
        <v>23.0</v>
      </c>
    </row>
    <row r="101" ht="14.25" customHeight="1">
      <c r="A101" s="78">
        <v>15.0</v>
      </c>
    </row>
    <row r="102" ht="14.25" customHeight="1">
      <c r="A102" s="78">
        <v>26.0</v>
      </c>
    </row>
    <row r="103" ht="14.25" customHeight="1">
      <c r="A103" s="78">
        <v>29.0</v>
      </c>
    </row>
    <row r="104" ht="14.25" customHeight="1">
      <c r="A104" s="78">
        <v>29.0</v>
      </c>
    </row>
    <row r="105" ht="14.25" customHeight="1">
      <c r="A105" s="78">
        <v>35.0</v>
      </c>
    </row>
    <row r="106" ht="14.25" customHeight="1">
      <c r="A106" s="78">
        <v>32.0</v>
      </c>
    </row>
    <row r="107" ht="14.25" customHeight="1">
      <c r="A107" s="78">
        <v>35.0</v>
      </c>
    </row>
    <row r="108" ht="14.25" customHeight="1">
      <c r="A108" s="78">
        <v>20.0</v>
      </c>
    </row>
    <row r="109" ht="14.25" customHeight="1">
      <c r="A109" s="78">
        <v>36.0</v>
      </c>
    </row>
    <row r="110" ht="14.25" customHeight="1">
      <c r="A110" s="78">
        <v>35.0</v>
      </c>
    </row>
    <row r="111" ht="14.25" customHeight="1">
      <c r="A111" s="78">
        <v>32.0</v>
      </c>
    </row>
    <row r="112" ht="14.25" customHeight="1">
      <c r="A112" s="78">
        <v>25.0</v>
      </c>
    </row>
    <row r="113" ht="14.25" customHeight="1">
      <c r="A113" s="78">
        <v>26.0</v>
      </c>
    </row>
    <row r="114" ht="14.25" customHeight="1">
      <c r="A114" s="78">
        <v>24.0</v>
      </c>
    </row>
    <row r="115" ht="14.25" customHeight="1">
      <c r="A115" s="78">
        <v>15.0</v>
      </c>
    </row>
    <row r="116" ht="14.25" customHeight="1">
      <c r="A116" s="78">
        <v>14.0</v>
      </c>
    </row>
    <row r="117" ht="14.25" customHeight="1">
      <c r="A117" s="78">
        <v>20.0</v>
      </c>
    </row>
    <row r="118" ht="14.25" customHeight="1">
      <c r="A118" s="78">
        <v>16.0</v>
      </c>
    </row>
    <row r="119" ht="14.25" customHeight="1">
      <c r="A119" s="78">
        <v>25.0</v>
      </c>
    </row>
    <row r="120" ht="14.25" customHeight="1">
      <c r="A120" s="78">
        <v>32.0</v>
      </c>
    </row>
    <row r="121" ht="14.25" customHeight="1">
      <c r="A121" s="78">
        <v>35.0</v>
      </c>
    </row>
    <row r="122" ht="14.25" customHeight="1">
      <c r="A122" s="78">
        <v>33.0</v>
      </c>
    </row>
    <row r="123" ht="14.25" customHeight="1">
      <c r="A123" s="78">
        <v>35.0</v>
      </c>
    </row>
    <row r="124" ht="14.25" customHeight="1">
      <c r="A124" s="78">
        <v>26.0</v>
      </c>
    </row>
    <row r="125" ht="14.25" customHeight="1">
      <c r="A125" s="78">
        <v>35.0</v>
      </c>
    </row>
    <row r="126" ht="14.25" customHeight="1">
      <c r="A126" s="78">
        <v>26.0</v>
      </c>
    </row>
    <row r="127" ht="14.25" customHeight="1">
      <c r="A127" s="78">
        <v>36.0</v>
      </c>
    </row>
    <row r="128" ht="14.25" customHeight="1">
      <c r="A128" s="78">
        <v>25.0</v>
      </c>
    </row>
    <row r="129" ht="14.25" customHeight="1">
      <c r="A129" s="78">
        <v>23.0</v>
      </c>
    </row>
    <row r="130" ht="14.25" customHeight="1">
      <c r="A130" s="78">
        <v>26.0</v>
      </c>
    </row>
    <row r="131" ht="14.25" customHeight="1">
      <c r="A131" s="78">
        <v>35.0</v>
      </c>
    </row>
    <row r="132" ht="14.25" customHeight="1">
      <c r="A132" s="78">
        <v>28.0</v>
      </c>
    </row>
    <row r="133" ht="14.25" customHeight="1">
      <c r="A133" s="78">
        <v>29.0</v>
      </c>
    </row>
    <row r="134" ht="14.25" customHeight="1">
      <c r="A134" s="78">
        <v>26.0</v>
      </c>
    </row>
    <row r="135" ht="14.25" customHeight="1">
      <c r="A135" s="78">
        <v>35.0</v>
      </c>
    </row>
    <row r="136" ht="14.25" customHeight="1">
      <c r="A136" s="78">
        <v>26.0</v>
      </c>
    </row>
    <row r="137" ht="14.25" customHeight="1">
      <c r="A137" s="78">
        <v>34.0</v>
      </c>
    </row>
    <row r="138" ht="14.25" customHeight="1">
      <c r="A138" s="78">
        <v>25.0</v>
      </c>
    </row>
    <row r="139" ht="14.25" customHeight="1">
      <c r="A139" s="78">
        <v>25.0</v>
      </c>
    </row>
    <row r="140" ht="14.25" customHeight="1">
      <c r="A140" s="78">
        <v>40.0</v>
      </c>
    </row>
    <row r="141" ht="14.25" customHeight="1">
      <c r="A141" s="78">
        <v>15.0</v>
      </c>
    </row>
    <row r="142" ht="14.25" customHeight="1">
      <c r="A142" s="78">
        <v>297.0</v>
      </c>
    </row>
    <row r="143" ht="14.25" customHeight="1">
      <c r="A143" s="78">
        <v>134.0</v>
      </c>
    </row>
    <row r="144" ht="14.25" customHeight="1">
      <c r="A144" s="78">
        <v>96.0</v>
      </c>
    </row>
    <row r="145" ht="14.25" customHeight="1">
      <c r="A145" s="78">
        <v>76.0</v>
      </c>
    </row>
    <row r="146" ht="14.25" customHeight="1">
      <c r="A146" s="78">
        <v>98.0</v>
      </c>
    </row>
    <row r="147" ht="14.25" customHeight="1">
      <c r="A147" s="78">
        <v>78.0</v>
      </c>
    </row>
    <row r="148" ht="14.25" customHeight="1">
      <c r="A148" s="78">
        <v>156.0</v>
      </c>
    </row>
    <row r="149" ht="14.25" customHeight="1">
      <c r="A149" s="78">
        <v>45.0</v>
      </c>
    </row>
    <row r="150" ht="14.25" customHeight="1">
      <c r="A150" s="78">
        <v>36.0</v>
      </c>
    </row>
    <row r="151" ht="14.25" customHeight="1">
      <c r="A151" s="78">
        <v>35.0</v>
      </c>
    </row>
    <row r="152" ht="14.25" customHeight="1">
      <c r="A152" s="78">
        <v>32.0</v>
      </c>
    </row>
    <row r="153" ht="14.25" customHeight="1">
      <c r="A153" s="78">
        <v>36.0</v>
      </c>
    </row>
    <row r="154" ht="14.25" customHeight="1">
      <c r="A154" s="78">
        <v>36.0</v>
      </c>
    </row>
    <row r="155" ht="14.25" customHeight="1">
      <c r="A155" s="78">
        <v>32.0</v>
      </c>
    </row>
    <row r="156" ht="14.25" customHeight="1">
      <c r="A156" s="78">
        <v>25.0</v>
      </c>
    </row>
    <row r="157" ht="14.25" customHeight="1">
      <c r="A157" s="78">
        <v>24.0</v>
      </c>
    </row>
    <row r="158" ht="14.25" customHeight="1">
      <c r="A158" s="78">
        <v>23.0</v>
      </c>
    </row>
    <row r="159" ht="14.25" customHeight="1">
      <c r="A159" s="78">
        <v>25.0</v>
      </c>
    </row>
    <row r="160" ht="14.25" customHeight="1">
      <c r="A160" s="78">
        <v>30.0</v>
      </c>
    </row>
    <row r="161" ht="14.25" customHeight="1">
      <c r="A161" s="78">
        <v>36.0</v>
      </c>
    </row>
    <row r="162" ht="14.25" customHeight="1">
      <c r="A162" s="78">
        <v>25.0</v>
      </c>
    </row>
    <row r="163" ht="14.25" customHeight="1">
      <c r="A163" s="78">
        <v>36.0</v>
      </c>
    </row>
    <row r="164" ht="14.25" customHeight="1">
      <c r="A164" s="78">
        <v>32.0</v>
      </c>
    </row>
    <row r="165" ht="14.25" customHeight="1">
      <c r="A165" s="78">
        <v>32.0</v>
      </c>
    </row>
    <row r="166" ht="14.25" customHeight="1">
      <c r="A166" s="78">
        <v>20.0</v>
      </c>
    </row>
    <row r="167" ht="14.25" customHeight="1">
      <c r="A167" s="78">
        <v>15.0</v>
      </c>
    </row>
    <row r="168" ht="14.25" customHeight="1">
      <c r="A168" s="78">
        <v>30.0</v>
      </c>
    </row>
    <row r="169" ht="14.25" customHeight="1">
      <c r="A169" s="78">
        <v>32.0</v>
      </c>
    </row>
    <row r="170" ht="14.25" customHeight="1">
      <c r="A170" s="78">
        <v>32.0</v>
      </c>
    </row>
    <row r="171" ht="14.25" customHeight="1">
      <c r="A171" s="78">
        <v>35.0</v>
      </c>
    </row>
    <row r="172" ht="14.25" customHeight="1">
      <c r="A172" s="78">
        <v>25.0</v>
      </c>
    </row>
    <row r="173" ht="14.25" customHeight="1">
      <c r="A173" s="78">
        <v>15.0</v>
      </c>
    </row>
    <row r="174" ht="14.25" customHeight="1">
      <c r="A174" s="78">
        <v>35.0</v>
      </c>
    </row>
    <row r="175" ht="14.25" customHeight="1">
      <c r="A175" s="78">
        <v>32.0</v>
      </c>
    </row>
    <row r="176" ht="14.25" customHeight="1">
      <c r="A176" s="78">
        <v>15.0</v>
      </c>
    </row>
    <row r="177" ht="14.25" customHeight="1">
      <c r="A177" s="78">
        <v>35.0</v>
      </c>
    </row>
    <row r="178" ht="14.25" customHeight="1">
      <c r="A178" s="78">
        <v>25.0</v>
      </c>
    </row>
    <row r="179" ht="14.25" customHeight="1">
      <c r="A179" s="78">
        <v>35.0</v>
      </c>
    </row>
    <row r="180" ht="14.25" customHeight="1">
      <c r="A180" s="78">
        <v>32.0</v>
      </c>
    </row>
    <row r="181" ht="14.25" customHeight="1">
      <c r="A181" s="78">
        <v>32.0</v>
      </c>
    </row>
    <row r="182" ht="14.25" customHeight="1">
      <c r="A182" s="78">
        <v>30.0</v>
      </c>
    </row>
    <row r="183" ht="14.25" customHeight="1">
      <c r="A183" s="78">
        <v>34.0</v>
      </c>
    </row>
    <row r="184" ht="14.25" customHeight="1">
      <c r="A184" s="78">
        <v>29.0</v>
      </c>
    </row>
    <row r="185" ht="14.25" customHeight="1">
      <c r="A185" s="78">
        <v>28.0</v>
      </c>
    </row>
    <row r="186" ht="14.25" customHeight="1">
      <c r="A186" s="78">
        <v>29.0</v>
      </c>
    </row>
    <row r="187" ht="14.25" customHeight="1">
      <c r="A187" s="78">
        <v>23.0</v>
      </c>
    </row>
    <row r="188" ht="14.25" customHeight="1">
      <c r="A188" s="78">
        <v>32.0</v>
      </c>
    </row>
    <row r="189" ht="14.25" customHeight="1">
      <c r="A189" s="78">
        <v>36.0</v>
      </c>
    </row>
    <row r="190" ht="14.25" customHeight="1">
      <c r="A190" s="78">
        <v>36.0</v>
      </c>
    </row>
    <row r="191" ht="14.25" customHeight="1">
      <c r="A191" s="78">
        <v>25.0</v>
      </c>
    </row>
    <row r="192" ht="14.25" customHeight="1">
      <c r="A192" s="78">
        <v>26.0</v>
      </c>
    </row>
    <row r="193" ht="14.25" customHeight="1">
      <c r="A193" s="78">
        <v>36.0</v>
      </c>
    </row>
    <row r="194" ht="14.25" customHeight="1">
      <c r="A194" s="78">
        <v>25.0</v>
      </c>
    </row>
    <row r="195" ht="14.25" customHeight="1">
      <c r="A195" s="78">
        <v>24.0</v>
      </c>
    </row>
    <row r="196" ht="14.25" customHeight="1">
      <c r="A196" s="78">
        <v>22.0</v>
      </c>
    </row>
    <row r="197" ht="14.25" customHeight="1">
      <c r="A197" s="78">
        <v>21.0</v>
      </c>
    </row>
    <row r="198" ht="14.25" customHeight="1">
      <c r="A198" s="78">
        <v>15.0</v>
      </c>
    </row>
    <row r="199" ht="14.25" customHeight="1">
      <c r="A199" s="78">
        <v>12.0</v>
      </c>
    </row>
    <row r="200" ht="14.25" customHeight="1">
      <c r="A200" s="78">
        <v>13.0</v>
      </c>
    </row>
    <row r="201" ht="14.25" customHeight="1">
      <c r="A201" s="78">
        <v>15.0</v>
      </c>
    </row>
    <row r="202" ht="14.25" customHeight="1">
      <c r="A202" s="78">
        <v>15.0</v>
      </c>
    </row>
    <row r="203" ht="14.25" customHeight="1">
      <c r="A203" s="78">
        <v>36.0</v>
      </c>
    </row>
    <row r="204" ht="14.25" customHeight="1">
      <c r="A204" s="78">
        <v>25.0</v>
      </c>
    </row>
    <row r="205" ht="14.25" customHeight="1">
      <c r="A205" s="78">
        <v>36.0</v>
      </c>
    </row>
    <row r="206" ht="14.25" customHeight="1">
      <c r="A206" s="78">
        <v>34.0</v>
      </c>
    </row>
    <row r="207" ht="14.25" customHeight="1">
      <c r="A207" s="78">
        <v>25.0</v>
      </c>
    </row>
    <row r="208" ht="14.25" customHeight="1">
      <c r="A208" s="78">
        <v>35.0</v>
      </c>
    </row>
    <row r="209" ht="14.25" customHeight="1">
      <c r="A209" s="78">
        <v>32.0</v>
      </c>
    </row>
    <row r="210" ht="14.25" customHeight="1">
      <c r="A210" s="78">
        <v>34.0</v>
      </c>
    </row>
    <row r="211" ht="14.25" customHeight="1">
      <c r="A211" s="78">
        <v>34.0</v>
      </c>
    </row>
    <row r="212" ht="14.25" customHeight="1">
      <c r="A212" s="78">
        <v>32.0</v>
      </c>
    </row>
    <row r="213" ht="14.25" customHeight="1">
      <c r="A213" s="78">
        <v>33.0</v>
      </c>
    </row>
    <row r="214" ht="14.25" customHeight="1">
      <c r="A214" s="78">
        <v>35.0</v>
      </c>
    </row>
    <row r="215" ht="14.25" customHeight="1">
      <c r="A215" s="78">
        <v>24.0</v>
      </c>
    </row>
    <row r="216" ht="14.25" customHeight="1">
      <c r="A216" s="78">
        <v>25.0</v>
      </c>
    </row>
    <row r="217" ht="14.25" customHeight="1">
      <c r="A217" s="78">
        <v>35.0</v>
      </c>
    </row>
    <row r="218" ht="14.25" customHeight="1">
      <c r="A218" s="78">
        <v>35.0</v>
      </c>
    </row>
    <row r="219" ht="14.25" customHeight="1">
      <c r="A219" s="78">
        <v>40.0</v>
      </c>
    </row>
    <row r="220" ht="14.25" customHeight="1">
      <c r="A220" s="78">
        <v>35.0</v>
      </c>
    </row>
    <row r="221" ht="14.25" customHeight="1">
      <c r="A221" s="78">
        <v>42.0</v>
      </c>
    </row>
    <row r="222" ht="14.25" customHeight="1">
      <c r="A222" s="78">
        <v>34.0</v>
      </c>
    </row>
    <row r="223" ht="14.25" customHeight="1">
      <c r="A223" s="78">
        <v>31.0</v>
      </c>
    </row>
    <row r="224" ht="14.25" customHeight="1">
      <c r="A224" s="78">
        <v>45.0</v>
      </c>
    </row>
    <row r="225" ht="14.25" customHeight="1">
      <c r="A225" s="78">
        <v>35.0</v>
      </c>
    </row>
    <row r="226" ht="14.25" customHeight="1">
      <c r="A226" s="78">
        <v>32.0</v>
      </c>
    </row>
    <row r="227" ht="14.25" customHeight="1">
      <c r="A227" s="78">
        <v>20.0</v>
      </c>
    </row>
    <row r="228" ht="14.25" customHeight="1">
      <c r="A228" s="78">
        <v>19.0</v>
      </c>
    </row>
    <row r="229" ht="14.25" customHeight="1">
      <c r="A229" s="78">
        <v>35.0</v>
      </c>
    </row>
    <row r="230" ht="14.25" customHeight="1">
      <c r="A230" s="78">
        <v>19.0</v>
      </c>
    </row>
    <row r="231" ht="14.25" customHeight="1">
      <c r="A231" s="78">
        <v>35.0</v>
      </c>
    </row>
    <row r="232" ht="14.25" customHeight="1">
      <c r="A232" s="78">
        <v>35.0</v>
      </c>
    </row>
    <row r="233" ht="14.25" customHeight="1">
      <c r="A233" s="78">
        <v>34.0</v>
      </c>
    </row>
    <row r="234" ht="14.25" customHeight="1">
      <c r="A234" s="78">
        <v>32.0</v>
      </c>
    </row>
    <row r="235" ht="14.25" customHeight="1">
      <c r="A235" s="78">
        <v>40.0</v>
      </c>
    </row>
    <row r="236" ht="14.25" customHeight="1">
      <c r="A236" s="78">
        <v>45.0</v>
      </c>
    </row>
    <row r="237" ht="14.25" customHeight="1">
      <c r="A237" s="78">
        <v>10.0</v>
      </c>
    </row>
    <row r="238" ht="14.25" customHeight="1">
      <c r="A238" s="78">
        <v>42.0</v>
      </c>
    </row>
    <row r="239" ht="14.25" customHeight="1">
      <c r="A239" s="78">
        <v>34.0</v>
      </c>
    </row>
    <row r="240" ht="14.25" customHeight="1">
      <c r="A240" s="78">
        <v>31.0</v>
      </c>
    </row>
    <row r="241" ht="14.25" customHeight="1">
      <c r="A241" s="78">
        <v>45.0</v>
      </c>
    </row>
    <row r="242" ht="14.25" customHeight="1">
      <c r="A242" s="78">
        <v>35.0</v>
      </c>
    </row>
    <row r="243" ht="14.25" customHeight="1">
      <c r="A243" s="78">
        <v>32.0</v>
      </c>
    </row>
    <row r="244" ht="14.25" customHeight="1">
      <c r="A244" s="78">
        <v>20.0</v>
      </c>
    </row>
    <row r="245" ht="14.25" customHeight="1">
      <c r="A245" s="78">
        <v>19.0</v>
      </c>
    </row>
    <row r="246" ht="14.25" customHeight="1">
      <c r="A246" s="78">
        <v>35.0</v>
      </c>
    </row>
    <row r="247" ht="14.25" customHeight="1">
      <c r="A247" s="78">
        <v>19.0</v>
      </c>
    </row>
    <row r="248" ht="14.25" customHeight="1">
      <c r="A248" s="78">
        <v>35.0</v>
      </c>
    </row>
    <row r="249" ht="14.25" customHeight="1">
      <c r="A249" s="78">
        <v>35.0</v>
      </c>
    </row>
    <row r="250" ht="14.25" customHeight="1">
      <c r="A250" s="78">
        <v>34.0</v>
      </c>
    </row>
    <row r="251" ht="14.25" customHeight="1">
      <c r="A251" s="78">
        <v>23.0</v>
      </c>
    </row>
    <row r="252" ht="14.25" customHeight="1">
      <c r="A252" s="78">
        <v>21.0</v>
      </c>
    </row>
    <row r="253" ht="14.25" customHeight="1">
      <c r="A253" s="78">
        <v>35.0</v>
      </c>
    </row>
    <row r="254" ht="14.25" customHeight="1">
      <c r="A254" s="78">
        <v>16.0</v>
      </c>
    </row>
    <row r="255" ht="14.25" customHeight="1">
      <c r="A255" s="78">
        <v>35.0</v>
      </c>
    </row>
    <row r="256" ht="14.25" customHeight="1">
      <c r="A256" s="78">
        <v>18.0</v>
      </c>
    </row>
    <row r="257" ht="14.25" customHeight="1">
      <c r="A257" s="78">
        <v>34.0</v>
      </c>
    </row>
    <row r="258" ht="14.25" customHeight="1">
      <c r="A258" s="78">
        <v>38.0</v>
      </c>
    </row>
    <row r="259" ht="14.25" customHeight="1">
      <c r="A259" s="78">
        <v>16.0</v>
      </c>
    </row>
    <row r="260" ht="14.25" customHeight="1">
      <c r="A260" s="78">
        <v>45.0</v>
      </c>
    </row>
    <row r="261" ht="14.25" customHeight="1">
      <c r="A261" s="78">
        <v>35.0</v>
      </c>
    </row>
    <row r="262" ht="14.25" customHeight="1">
      <c r="A262" s="78">
        <v>45.0</v>
      </c>
    </row>
    <row r="263" ht="14.25" customHeight="1">
      <c r="A263" s="78">
        <v>13.0</v>
      </c>
    </row>
    <row r="264" ht="14.25" customHeight="1">
      <c r="A264" s="78">
        <v>12.0</v>
      </c>
    </row>
    <row r="265" ht="14.25" customHeight="1">
      <c r="A265" s="78">
        <v>32.0</v>
      </c>
    </row>
    <row r="266" ht="14.25" customHeight="1">
      <c r="A266" s="78">
        <v>15.0</v>
      </c>
    </row>
    <row r="267" ht="14.25" customHeight="1">
      <c r="A267" s="78">
        <v>53.0</v>
      </c>
    </row>
    <row r="268" ht="14.25" customHeight="1">
      <c r="A268" s="78">
        <v>54.0</v>
      </c>
    </row>
    <row r="269" ht="14.25" customHeight="1">
      <c r="A269" s="78">
        <v>40.0</v>
      </c>
    </row>
    <row r="270" ht="14.25" customHeight="1">
      <c r="A270" s="78">
        <v>35.0</v>
      </c>
    </row>
    <row r="271" ht="14.25" customHeight="1">
      <c r="A271" s="78">
        <v>34.0</v>
      </c>
    </row>
    <row r="272" ht="14.25" customHeight="1">
      <c r="A272" s="78">
        <v>12.0</v>
      </c>
    </row>
    <row r="273" ht="14.25" customHeight="1">
      <c r="A273" s="78">
        <v>30.0</v>
      </c>
    </row>
    <row r="274" ht="14.25" customHeight="1">
      <c r="A274" s="78">
        <v>14.0</v>
      </c>
    </row>
    <row r="275" ht="14.25" customHeight="1">
      <c r="A275" s="78">
        <v>33.0</v>
      </c>
    </row>
    <row r="276" ht="14.25" customHeight="1">
      <c r="A276" s="78">
        <v>15.0</v>
      </c>
    </row>
    <row r="277" ht="14.25" customHeight="1">
      <c r="A277" s="78">
        <v>33.0</v>
      </c>
    </row>
    <row r="278" ht="14.25" customHeight="1">
      <c r="A278" s="78">
        <v>32.0</v>
      </c>
    </row>
    <row r="279" ht="14.25" customHeight="1">
      <c r="A279" s="78">
        <v>32.0</v>
      </c>
    </row>
    <row r="280" ht="14.25" customHeight="1">
      <c r="A280" s="78">
        <v>35.0</v>
      </c>
    </row>
    <row r="281" ht="14.25" customHeight="1">
      <c r="A281" s="78">
        <v>36.0</v>
      </c>
    </row>
    <row r="282" ht="14.25" customHeight="1">
      <c r="A282" s="78">
        <v>37.0</v>
      </c>
    </row>
    <row r="283" ht="14.25" customHeight="1">
      <c r="A283" s="78">
        <v>34.0</v>
      </c>
    </row>
    <row r="284" ht="14.25" customHeight="1">
      <c r="A284" s="78">
        <v>24.0</v>
      </c>
    </row>
    <row r="285" ht="14.25" customHeight="1">
      <c r="A285" s="78">
        <v>21.0</v>
      </c>
    </row>
    <row r="286" ht="14.25" customHeight="1">
      <c r="A286" s="78">
        <v>36.0</v>
      </c>
    </row>
    <row r="287" ht="14.25" customHeight="1">
      <c r="A287" s="78">
        <v>34.0</v>
      </c>
    </row>
    <row r="288" ht="14.25" customHeight="1">
      <c r="A288" s="78">
        <v>34.0</v>
      </c>
    </row>
    <row r="289" ht="14.25" customHeight="1">
      <c r="A289" s="78">
        <v>36.0</v>
      </c>
    </row>
    <row r="290" ht="14.25" customHeight="1">
      <c r="A290" s="78">
        <v>37.0</v>
      </c>
    </row>
    <row r="291" ht="14.25" customHeight="1">
      <c r="A291" s="78">
        <v>25.0</v>
      </c>
    </row>
    <row r="292" ht="14.25" customHeight="1">
      <c r="A292" s="78">
        <v>15.0</v>
      </c>
    </row>
    <row r="293" ht="14.25" customHeight="1">
      <c r="A293" s="78">
        <v>33.0</v>
      </c>
    </row>
    <row r="294" ht="14.25" customHeight="1">
      <c r="A294" s="78">
        <v>15.0</v>
      </c>
    </row>
    <row r="295" ht="14.25" customHeight="1">
      <c r="A295" s="78">
        <v>33.0</v>
      </c>
    </row>
    <row r="296" ht="14.25" customHeight="1">
      <c r="A296" s="78">
        <v>32.0</v>
      </c>
    </row>
    <row r="297" ht="14.25" customHeight="1">
      <c r="A297" s="78">
        <v>32.0</v>
      </c>
    </row>
    <row r="298" ht="14.25" customHeight="1">
      <c r="A298" s="78">
        <v>35.0</v>
      </c>
    </row>
    <row r="299" ht="14.25" customHeight="1">
      <c r="A299" s="78">
        <v>36.0</v>
      </c>
    </row>
    <row r="300" ht="14.25" customHeight="1">
      <c r="A300" s="78">
        <v>37.0</v>
      </c>
    </row>
    <row r="301" ht="14.25" customHeight="1">
      <c r="A301" s="78">
        <v>34.0</v>
      </c>
    </row>
    <row r="302" ht="14.25" customHeight="1">
      <c r="A302" s="78">
        <v>24.0</v>
      </c>
    </row>
    <row r="303" ht="14.25" customHeight="1">
      <c r="A303" s="78">
        <v>21.0</v>
      </c>
    </row>
    <row r="304" ht="14.25" customHeight="1">
      <c r="A304" s="78">
        <v>36.0</v>
      </c>
    </row>
    <row r="305" ht="14.25" customHeight="1">
      <c r="A305" s="78">
        <v>34.0</v>
      </c>
    </row>
    <row r="306" ht="14.25" customHeight="1">
      <c r="A306" s="78">
        <v>34.0</v>
      </c>
    </row>
    <row r="307" ht="14.25" customHeight="1">
      <c r="A307" s="78">
        <v>34.0</v>
      </c>
    </row>
    <row r="308" ht="14.25" customHeight="1">
      <c r="A308" s="78">
        <v>24.0</v>
      </c>
    </row>
    <row r="309" ht="14.25" customHeight="1">
      <c r="A309" s="78">
        <v>21.0</v>
      </c>
    </row>
    <row r="310" ht="14.25" customHeight="1">
      <c r="A310" s="78">
        <v>36.0</v>
      </c>
    </row>
    <row r="311" ht="14.25" customHeight="1">
      <c r="A311" s="78">
        <v>34.0</v>
      </c>
    </row>
    <row r="312" ht="14.25" customHeight="1">
      <c r="A312" s="78">
        <v>34.0</v>
      </c>
    </row>
    <row r="313" ht="14.25" customHeight="1">
      <c r="A313" s="78">
        <v>36.0</v>
      </c>
    </row>
    <row r="314" ht="14.25" customHeight="1">
      <c r="A314" s="78">
        <v>37.0</v>
      </c>
    </row>
    <row r="315" ht="14.25" customHeight="1">
      <c r="A315" s="78">
        <v>25.0</v>
      </c>
    </row>
    <row r="316" ht="14.25" customHeight="1">
      <c r="A316" s="78">
        <v>15.0</v>
      </c>
    </row>
    <row r="317" ht="14.25" customHeight="1">
      <c r="A317" s="78">
        <v>33.0</v>
      </c>
    </row>
    <row r="318" ht="14.25" customHeight="1">
      <c r="A318" s="78">
        <v>15.0</v>
      </c>
    </row>
    <row r="319" ht="14.25" customHeight="1">
      <c r="A319" s="78">
        <v>33.0</v>
      </c>
    </row>
    <row r="320" ht="14.25" customHeight="1">
      <c r="A320" s="78">
        <v>32.0</v>
      </c>
    </row>
    <row r="321" ht="14.25" customHeight="1">
      <c r="A321" s="78">
        <v>32.0</v>
      </c>
    </row>
    <row r="322" ht="14.25" customHeight="1">
      <c r="A322" s="78">
        <v>35.0</v>
      </c>
    </row>
    <row r="323" ht="14.25" customHeight="1">
      <c r="A323" s="78">
        <v>37.0</v>
      </c>
    </row>
    <row r="324" ht="14.25" customHeight="1">
      <c r="A324" s="78">
        <v>34.0</v>
      </c>
    </row>
    <row r="325" ht="14.25" customHeight="1">
      <c r="A325" s="78">
        <v>24.0</v>
      </c>
    </row>
    <row r="326" ht="14.25" customHeight="1">
      <c r="A326" s="78">
        <v>21.0</v>
      </c>
    </row>
    <row r="327" ht="14.25" customHeight="1">
      <c r="A327" s="78">
        <v>36.0</v>
      </c>
    </row>
    <row r="328" ht="14.25" customHeight="1">
      <c r="A328" s="78">
        <v>34.0</v>
      </c>
    </row>
    <row r="329" ht="14.25" customHeight="1">
      <c r="A329" s="78">
        <v>34.0</v>
      </c>
    </row>
    <row r="330" ht="14.25" customHeight="1">
      <c r="A330" s="78">
        <v>34.0</v>
      </c>
    </row>
    <row r="331" ht="14.25" customHeight="1">
      <c r="A331" s="78">
        <v>24.0</v>
      </c>
    </row>
    <row r="332" ht="14.25" customHeight="1">
      <c r="A332" s="78">
        <v>21.0</v>
      </c>
    </row>
    <row r="333" ht="14.25" customHeight="1">
      <c r="A333" s="78">
        <v>36.0</v>
      </c>
    </row>
    <row r="334" ht="14.25" customHeight="1">
      <c r="A334" s="78">
        <v>34.0</v>
      </c>
    </row>
    <row r="335" ht="14.25" customHeight="1">
      <c r="A335" s="78">
        <v>34.0</v>
      </c>
    </row>
    <row r="336" ht="14.25" customHeight="1">
      <c r="A336" s="78">
        <v>36.0</v>
      </c>
    </row>
    <row r="337" ht="14.25" customHeight="1">
      <c r="A337" s="78">
        <v>37.0</v>
      </c>
    </row>
    <row r="338" ht="14.25" customHeight="1">
      <c r="A338" s="78">
        <v>25.0</v>
      </c>
    </row>
    <row r="339" ht="14.25" customHeight="1">
      <c r="A339" s="78">
        <v>15.0</v>
      </c>
    </row>
    <row r="340" ht="14.25" customHeight="1">
      <c r="A340" s="78">
        <v>33.0</v>
      </c>
    </row>
    <row r="341" ht="14.25" customHeight="1">
      <c r="A341" s="78">
        <v>40.0</v>
      </c>
    </row>
    <row r="342" ht="14.25" customHeight="1">
      <c r="A342" s="78">
        <v>41.0</v>
      </c>
    </row>
    <row r="343" ht="14.25" customHeight="1">
      <c r="A343" s="78">
        <v>36.0</v>
      </c>
    </row>
    <row r="344" ht="14.25" customHeight="1">
      <c r="A344" s="78">
        <v>45.0</v>
      </c>
    </row>
    <row r="345" ht="14.25" customHeight="1">
      <c r="A345" s="78">
        <v>35.0</v>
      </c>
    </row>
    <row r="346" ht="14.25" customHeight="1">
      <c r="A346" s="78">
        <v>15.0</v>
      </c>
    </row>
    <row r="347" ht="14.25" customHeight="1">
      <c r="A347" s="78">
        <v>36.0</v>
      </c>
    </row>
    <row r="348" ht="14.25" customHeight="1">
      <c r="A348" s="78">
        <v>25.0</v>
      </c>
    </row>
    <row r="349" ht="14.25" customHeight="1">
      <c r="A349" s="78">
        <v>34.0</v>
      </c>
    </row>
    <row r="350" ht="14.25" customHeight="1">
      <c r="A350" s="78">
        <v>25.0</v>
      </c>
    </row>
    <row r="351" ht="14.25" customHeight="1">
      <c r="A351" s="78">
        <v>10.0</v>
      </c>
    </row>
    <row r="352" ht="14.25" customHeight="1">
      <c r="A352" s="78">
        <v>36.0</v>
      </c>
    </row>
    <row r="353" ht="14.25" customHeight="1">
      <c r="A353" s="78">
        <v>35.0</v>
      </c>
    </row>
    <row r="354" ht="14.25" customHeight="1">
      <c r="A354" s="78">
        <v>38.0</v>
      </c>
    </row>
    <row r="355" ht="14.25" customHeight="1">
      <c r="A355" s="78">
        <v>40.0</v>
      </c>
    </row>
    <row r="356" ht="14.25" customHeight="1">
      <c r="A356" s="78">
        <v>41.0</v>
      </c>
    </row>
    <row r="357" ht="14.25" customHeight="1">
      <c r="A357" s="78">
        <v>42.0</v>
      </c>
    </row>
    <row r="358" ht="14.25" customHeight="1">
      <c r="A358" s="78">
        <v>46.0</v>
      </c>
    </row>
    <row r="359" ht="14.25" customHeight="1">
      <c r="A359" s="78">
        <v>47.0</v>
      </c>
    </row>
    <row r="360" ht="14.25" customHeight="1">
      <c r="A360" s="78">
        <v>48.0</v>
      </c>
    </row>
    <row r="361" ht="14.25" customHeight="1">
      <c r="A361" s="78">
        <v>45.0</v>
      </c>
    </row>
    <row r="362" ht="14.25" customHeight="1">
      <c r="A362" s="78">
        <v>34.0</v>
      </c>
    </row>
    <row r="363" ht="14.25" customHeight="1">
      <c r="A363" s="78">
        <v>25.0</v>
      </c>
    </row>
    <row r="364" ht="14.25" customHeight="1">
      <c r="A364" s="78">
        <v>35.0</v>
      </c>
    </row>
    <row r="365" ht="14.25" customHeight="1">
      <c r="A365" s="78">
        <v>36.0</v>
      </c>
    </row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