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4"/>
  <workbookPr date1904="1"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Financeiro/Order Bump/Kit Planilhas Financeiras/"/>
    </mc:Choice>
  </mc:AlternateContent>
  <xr:revisionPtr revIDLastSave="3" documentId="8_{CEABDB2A-3F2F-44A3-A7FF-7D59622A058C}" xr6:coauthVersionLast="47" xr6:coauthVersionMax="47" xr10:uidLastSave="{6A1EB154-521B-4183-9E5A-A5117E8238B0}"/>
  <bookViews>
    <workbookView xWindow="-20610" yWindow="-120" windowWidth="20730" windowHeight="11160" tabRatio="781" activeTab="1" xr2:uid="{E10EF949-4D48-4FEC-AC39-072B4E9CD0CD}"/>
  </bookViews>
  <sheets>
    <sheet name="INÍCIO" sheetId="33" r:id="rId1"/>
    <sheet name="01-Insumos" sheetId="12" r:id="rId2"/>
    <sheet name="02-CIF" sheetId="26" r:id="rId3"/>
    <sheet name="03-BasePratos" sheetId="27" r:id="rId4"/>
    <sheet name="04-Pratos" sheetId="28" r:id="rId5"/>
  </sheets>
  <externalReferences>
    <externalReference r:id="rId6"/>
    <externalReference r:id="rId7"/>
    <externalReference r:id="rId8"/>
  </externalReferences>
  <definedNames>
    <definedName name="_xlnm._FilterDatabase" localSheetId="1" hidden="1">'01-Insumos'!$B$6:$F$15</definedName>
    <definedName name="_xlnm._FilterDatabase" localSheetId="2" hidden="1">'02-CIF'!$B$6:$D$15</definedName>
    <definedName name="_xlnm._FilterDatabase" localSheetId="3" hidden="1">'03-BasePratos'!$B$6:$D$15</definedName>
    <definedName name="_xlnm._FilterDatabase" localSheetId="4" hidden="1">'04-Pratos'!$B$6:$D$15</definedName>
    <definedName name="Cargo">OFFSET([1]Configurações!$I$7:$I$506,0,0,COUNTA([1]Configurações!$I$7:$I$506),1)</definedName>
    <definedName name="CentroCusto">OFFSET([1]Configurações!$G$7:$G$506,0,0,COUNTA([1]Configurações!$G$7:$G$506),1)</definedName>
    <definedName name="CustoDiario">OFFSET([1]Configurações!$W$7:$W$11,0,0,COUNTA([1]Configurações!$W$7:$W$11),1)</definedName>
    <definedName name="Departamento">OFFSET([1]Configurações!$D$7:$D$506,0,0,COUNTA([1]Configurações!$D$7:$D$506),1)</definedName>
    <definedName name="Empresa">OFFSET([1]Configurações!$C$7:$C$506,0,0,COUNTA([1]Configurações!$C$7:$C$506),1)</definedName>
    <definedName name="Grupo">OFFSET([1]Configurações!$B$7:$C$506,0,MATCH([1]Dashboard!$D$8,[1]Configurações!$B$5:$I$5,0)-1,INDEX([1]Configurações!$B$6:$I$6,1,MATCH([1]Dashboard!$D$8,[1]Configurações!$B$5:$I$5,0)),1)</definedName>
    <definedName name="Insumos" localSheetId="0">'[2]01-Insumos'!$C$6:$C$40</definedName>
    <definedName name="Insumos">'01-Insumos'!$C$7:$C$41</definedName>
    <definedName name="Localidade">OFFSET([1]Configurações!$E$7:$E$506,0,0,COUNTA([1]Configurações!$E$7:$E$506),1)</definedName>
    <definedName name="Salário_Base">'[3]Recursos Humanos'!#REF!</definedName>
    <definedName name="Sindicato">OFFSET([1]Configurações!$H$7:$H$506,0,0,COUNTA([1]Configurações!$H$7:$H$506),1)</definedName>
    <definedName name="UF">OFFSET([1]Configurações!$F$7:$F$506,0,0,COUNTA([1]Configurações!$F$7:$F$506),1)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28" l="1"/>
  <c r="E47" i="28"/>
  <c r="F46" i="28"/>
  <c r="E46" i="28"/>
  <c r="F45" i="28"/>
  <c r="E45" i="28"/>
  <c r="F44" i="28"/>
  <c r="E44" i="28"/>
  <c r="D44" i="28"/>
  <c r="F43" i="28"/>
  <c r="E43" i="28"/>
  <c r="D43" i="28"/>
  <c r="F42" i="28"/>
  <c r="E42" i="28"/>
  <c r="D42" i="28"/>
  <c r="F41" i="28"/>
  <c r="E41" i="28"/>
  <c r="D41" i="28"/>
  <c r="F40" i="28"/>
  <c r="E40" i="28"/>
  <c r="D40" i="28"/>
  <c r="F39" i="28"/>
  <c r="E39" i="28"/>
  <c r="D39" i="28"/>
  <c r="F38" i="28"/>
  <c r="E38" i="28"/>
  <c r="D38" i="28"/>
  <c r="F32" i="28"/>
  <c r="E32" i="28"/>
  <c r="D32" i="28"/>
  <c r="F31" i="28"/>
  <c r="E31" i="28"/>
  <c r="D31" i="28"/>
  <c r="F30" i="28"/>
  <c r="E30" i="28"/>
  <c r="D30" i="28"/>
  <c r="F29" i="28"/>
  <c r="E29" i="28"/>
  <c r="D29" i="28"/>
  <c r="F28" i="28"/>
  <c r="E28" i="28"/>
  <c r="D28" i="28"/>
  <c r="F27" i="28"/>
  <c r="E27" i="28"/>
  <c r="F26" i="28"/>
  <c r="E26" i="28"/>
  <c r="F25" i="28"/>
  <c r="E25" i="28"/>
  <c r="F24" i="28"/>
  <c r="E24" i="28"/>
  <c r="D24" i="28"/>
  <c r="F23" i="28"/>
  <c r="E23" i="28"/>
  <c r="D23" i="28"/>
  <c r="F9" i="28"/>
  <c r="F10" i="28"/>
  <c r="F11" i="28"/>
  <c r="F12" i="28"/>
  <c r="F13" i="28"/>
  <c r="F14" i="28"/>
  <c r="F15" i="28"/>
  <c r="F16" i="28"/>
  <c r="F17" i="28"/>
  <c r="F8" i="28"/>
  <c r="F32" i="27"/>
  <c r="E32" i="27"/>
  <c r="D32" i="27"/>
  <c r="F31" i="27"/>
  <c r="E31" i="27"/>
  <c r="D31" i="27"/>
  <c r="F30" i="27"/>
  <c r="E30" i="27"/>
  <c r="D30" i="27"/>
  <c r="F29" i="27"/>
  <c r="E29" i="27"/>
  <c r="D29" i="27"/>
  <c r="F28" i="27"/>
  <c r="E28" i="27"/>
  <c r="D28" i="27"/>
  <c r="F27" i="27"/>
  <c r="E27" i="27"/>
  <c r="D27" i="27"/>
  <c r="F26" i="27"/>
  <c r="E26" i="27"/>
  <c r="D26" i="27"/>
  <c r="F25" i="27"/>
  <c r="E25" i="27"/>
  <c r="D25" i="27"/>
  <c r="F24" i="27"/>
  <c r="E24" i="27"/>
  <c r="D24" i="27"/>
  <c r="F23" i="27"/>
  <c r="E23" i="27"/>
  <c r="D23" i="27"/>
  <c r="F9" i="27"/>
  <c r="F10" i="27"/>
  <c r="F11" i="27"/>
  <c r="F12" i="27"/>
  <c r="F13" i="27"/>
  <c r="F14" i="27"/>
  <c r="F15" i="27"/>
  <c r="F16" i="27"/>
  <c r="F17" i="27"/>
  <c r="F8" i="27"/>
  <c r="E17" i="28"/>
  <c r="D17" i="28"/>
  <c r="E16" i="28"/>
  <c r="D16" i="28"/>
  <c r="E15" i="28"/>
  <c r="D15" i="28"/>
  <c r="E14" i="28"/>
  <c r="D14" i="28"/>
  <c r="E13" i="28"/>
  <c r="E12" i="28"/>
  <c r="E11" i="28"/>
  <c r="E10" i="28"/>
  <c r="D10" i="28"/>
  <c r="E9" i="28"/>
  <c r="D9" i="28"/>
  <c r="E8" i="28"/>
  <c r="D8" i="28"/>
  <c r="E9" i="27"/>
  <c r="E10" i="27"/>
  <c r="E11" i="27"/>
  <c r="E12" i="27"/>
  <c r="E13" i="27"/>
  <c r="E14" i="27"/>
  <c r="E15" i="27"/>
  <c r="E16" i="27"/>
  <c r="E17" i="27"/>
  <c r="E8" i="27"/>
  <c r="D17" i="27"/>
  <c r="D9" i="27"/>
  <c r="D10" i="27"/>
  <c r="D11" i="27"/>
  <c r="D12" i="27"/>
  <c r="D13" i="27"/>
  <c r="D14" i="27"/>
  <c r="D15" i="27"/>
  <c r="D16" i="27"/>
  <c r="D8" i="27"/>
  <c r="D17" i="26"/>
  <c r="D19" i="26" s="1"/>
  <c r="F35" i="12" s="1"/>
  <c r="H8" i="27" l="1"/>
  <c r="H38" i="28"/>
  <c r="D47" i="28"/>
  <c r="H47" i="28" s="1"/>
  <c r="D27" i="28"/>
  <c r="H27" i="28" s="1"/>
  <c r="D13" i="28"/>
  <c r="H13" i="28" s="1"/>
  <c r="H17" i="27"/>
  <c r="H44" i="28"/>
  <c r="H42" i="28"/>
  <c r="H40" i="28"/>
  <c r="H39" i="28"/>
  <c r="H43" i="28"/>
  <c r="H41" i="28"/>
  <c r="H15" i="27"/>
  <c r="H11" i="27"/>
  <c r="H25" i="27"/>
  <c r="H29" i="27"/>
  <c r="H8" i="28"/>
  <c r="H16" i="28"/>
  <c r="H29" i="28"/>
  <c r="H23" i="27"/>
  <c r="H27" i="27"/>
  <c r="H31" i="27"/>
  <c r="H10" i="28"/>
  <c r="H14" i="28"/>
  <c r="H23" i="28"/>
  <c r="H32" i="28"/>
  <c r="H24" i="28"/>
  <c r="H28" i="28"/>
  <c r="H31" i="28"/>
  <c r="H30" i="28"/>
  <c r="H9" i="28"/>
  <c r="H17" i="28"/>
  <c r="H16" i="27"/>
  <c r="H12" i="27"/>
  <c r="H15" i="28"/>
  <c r="H24" i="27"/>
  <c r="H32" i="27"/>
  <c r="H14" i="27"/>
  <c r="H10" i="27"/>
  <c r="H28" i="27"/>
  <c r="H30" i="27"/>
  <c r="H26" i="27"/>
  <c r="H13" i="27"/>
  <c r="H9" i="27"/>
  <c r="H18" i="27" l="1"/>
  <c r="H19" i="27" s="1"/>
  <c r="F36" i="12" s="1"/>
  <c r="H33" i="27"/>
  <c r="H34" i="27" s="1"/>
  <c r="F37" i="12" s="1"/>
  <c r="D12" i="28" l="1"/>
  <c r="H12" i="28" s="1"/>
  <c r="D25" i="28"/>
  <c r="H25" i="28" s="1"/>
  <c r="D45" i="28"/>
  <c r="H45" i="28" s="1"/>
  <c r="D11" i="28"/>
  <c r="H11" i="28" s="1"/>
  <c r="D46" i="28"/>
  <c r="H46" i="28" s="1"/>
  <c r="D26" i="28"/>
  <c r="H26" i="28" s="1"/>
  <c r="H18" i="28" l="1"/>
  <c r="H19" i="28" s="1"/>
  <c r="H48" i="28"/>
  <c r="H49" i="28" s="1"/>
  <c r="H33" i="28"/>
  <c r="H34" i="28" s="1"/>
</calcChain>
</file>

<file path=xl/sharedStrings.xml><?xml version="1.0" encoding="utf-8"?>
<sst xmlns="http://schemas.openxmlformats.org/spreadsheetml/2006/main" count="220" uniqueCount="92">
  <si>
    <t>Qt.</t>
  </si>
  <si>
    <t>Total</t>
  </si>
  <si>
    <t>Nº</t>
  </si>
  <si>
    <t>Itens</t>
  </si>
  <si>
    <t>Unidade</t>
  </si>
  <si>
    <t>Custo Unitário</t>
  </si>
  <si>
    <t>Alho</t>
  </si>
  <si>
    <t>Azeitona</t>
  </si>
  <si>
    <t>Bacalhau</t>
  </si>
  <si>
    <t>Bacon</t>
  </si>
  <si>
    <t>Batata</t>
  </si>
  <si>
    <t>Caldo Knorr</t>
  </si>
  <si>
    <t>Camarão</t>
  </si>
  <si>
    <t>Carne Seca</t>
  </si>
  <si>
    <t>Catupiry</t>
  </si>
  <si>
    <t>Cebola</t>
  </si>
  <si>
    <t>Cheddar</t>
  </si>
  <si>
    <t>Colorau</t>
  </si>
  <si>
    <t>Creme de Cebola</t>
  </si>
  <si>
    <t>Farinha de Trigo</t>
  </si>
  <si>
    <t>Frango (Peito)</t>
  </si>
  <si>
    <t>Gordura</t>
  </si>
  <si>
    <t>Leite</t>
  </si>
  <si>
    <t>Margarina</t>
  </si>
  <si>
    <t>Molho de Alho</t>
  </si>
  <si>
    <t>Molho de Pimenta</t>
  </si>
  <si>
    <t>Muçarela</t>
  </si>
  <si>
    <t>Orégano</t>
  </si>
  <si>
    <t>Ovos</t>
  </si>
  <si>
    <t>Palmito</t>
  </si>
  <si>
    <t>Presunto</t>
  </si>
  <si>
    <t>Queijo</t>
  </si>
  <si>
    <t>Sal</t>
  </si>
  <si>
    <t>Salsinha</t>
  </si>
  <si>
    <t>Kg</t>
  </si>
  <si>
    <t>Litro</t>
  </si>
  <si>
    <t>ml</t>
  </si>
  <si>
    <t>Unid.</t>
  </si>
  <si>
    <t>Custo Estimado</t>
  </si>
  <si>
    <t>Gás de cozinha</t>
  </si>
  <si>
    <t>Touca descartável 100 unid.</t>
  </si>
  <si>
    <t>Luva descartável 100 uind.</t>
  </si>
  <si>
    <t>CIF por empada produzida</t>
  </si>
  <si>
    <t>Projeção empadas produzidas por mês</t>
  </si>
  <si>
    <t>Base para Empadas</t>
  </si>
  <si>
    <t>Tempero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</si>
  <si>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</si>
  <si>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</si>
  <si>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</si>
  <si>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</si>
  <si>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</si>
  <si>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</si>
  <si>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</si>
  <si>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</si>
  <si>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</si>
  <si>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Unidade Medida</t>
  </si>
  <si>
    <t>1.10</t>
  </si>
  <si>
    <t>-</t>
  </si>
  <si>
    <t>Custo / Unidade</t>
  </si>
  <si>
    <t>Consumo por Produção</t>
  </si>
  <si>
    <t>Custo por Produção</t>
  </si>
  <si>
    <t>Massa (Fundo + Tampa)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</si>
  <si>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</si>
  <si>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</si>
  <si>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</si>
  <si>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</si>
  <si>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</si>
  <si>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</si>
  <si>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</si>
  <si>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</si>
  <si>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</si>
  <si>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</si>
  <si>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Empada de Frango</t>
  </si>
  <si>
    <t>CIF</t>
  </si>
  <si>
    <t>Empada de Frango c/ Azeitona</t>
  </si>
  <si>
    <t>Composição</t>
  </si>
  <si>
    <t>Empada de Camarão c/ Catupiry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</si>
  <si>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</si>
  <si>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</si>
  <si>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</si>
  <si>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</si>
  <si>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</si>
  <si>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</si>
  <si>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</si>
  <si>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</si>
  <si>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</si>
  <si>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</si>
  <si>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r>
      <rPr>
        <b/>
        <sz val="14"/>
        <color theme="1"/>
        <rFont val="Segoe UI"/>
        <family val="2"/>
      </rPr>
      <t>PRECIFICAÇÃO INDÚSTRIA DE ALIMENTOS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CADASTRO DE INSUMOS</t>
    </r>
  </si>
  <si>
    <r>
      <rPr>
        <b/>
        <sz val="14"/>
        <color theme="1"/>
        <rFont val="Segoe UI"/>
        <family val="2"/>
      </rPr>
      <t>PRECIFICAÇÃO INDÚSTRIA DE ALIMENTOS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CUSTOS INDIRETOS DE FABRICAÇÃO</t>
    </r>
  </si>
  <si>
    <r>
      <rPr>
        <b/>
        <sz val="14"/>
        <color theme="1"/>
        <rFont val="Segoe UI"/>
        <family val="2"/>
      </rPr>
      <t>PRECIFICAÇÃO INDÚSTRIA DE ALIMENTOS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COMPOSIÇÃO DOS PRATOS</t>
    </r>
  </si>
  <si>
    <r>
      <rPr>
        <b/>
        <sz val="14"/>
        <color theme="1"/>
        <rFont val="Segoe UI"/>
        <family val="2"/>
      </rPr>
      <t>PRECIFICAÇÃO INDÚSTRIA DE ALIMENTOS</t>
    </r>
    <r>
      <rPr>
        <b/>
        <sz val="18"/>
        <color theme="1"/>
        <rFont val="Segoe UI"/>
        <family val="2"/>
      </rPr>
      <t xml:space="preserve">
</t>
    </r>
    <r>
      <rPr>
        <b/>
        <sz val="12"/>
        <color theme="7"/>
        <rFont val="Segoe UI"/>
        <family val="2"/>
      </rPr>
      <t>BASE PARA OS PRATOS</t>
    </r>
  </si>
  <si>
    <t>Ver Planilha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</si>
</sst>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5" formatCode="#,##0.00_ ;[Red]\-#,##0.00\ "/>
    <numFmt numFmtId="166" formatCode="#,##0_ ;[Red]\-#,##0\ "/>
    <numFmt numFmtId="167" formatCode="#,##0.000"/>
    <numFmt numFmtId="168" formatCode="#,##0.000_ ;[Red]\-#,##0.000\ "/>
    <numFmt numFmtId="171" formatCode="_(&quot;R$&quot;* #,##0.00_);_(&quot;R$&quot;* \(#,##0.00\);_(&quot;R$&quot;* &quot;-&quot;??_);_(@_)"/>
  </numFmts>
  <fonts count="18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  <font>
      <sz val="10"/>
      <color theme="0"/>
      <name val="Segoe UI"/>
      <family val="2"/>
    </font>
    <font>
      <b/>
      <sz val="22"/>
      <color theme="0"/>
      <name val="Segoe UI"/>
      <family val="2"/>
    </font>
    <font>
      <sz val="12"/>
      <name val="Segoe UI"/>
      <family val="2"/>
    </font>
    <font>
      <sz val="14"/>
      <color theme="1"/>
      <name val="Segoe UI"/>
      <family val="2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i/>
      <sz val="14"/>
      <name val="Segoe UI"/>
      <family val="2"/>
    </font>
    <font>
      <b/>
      <sz val="22"/>
      <name val="Segoe UI"/>
      <family val="2"/>
    </font>
    <font>
      <sz val="8"/>
      <name val="Segoe UI"/>
      <family val="2"/>
    </font>
    <font>
      <sz val="10"/>
      <name val="Times New Roman"/>
      <family val="1"/>
    </font>
    <font>
      <b/>
      <sz val="22"/>
      <color theme="1"/>
      <name val="Segoe UI"/>
      <family val="2"/>
    </font>
    <font>
      <b/>
      <sz val="18"/>
      <color theme="1"/>
      <name val="Segoe UI"/>
      <family val="2"/>
    </font>
    <font>
      <b/>
      <sz val="12"/>
      <color theme="7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4" fillId="0" borderId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0" xfId="0" applyFill="1"/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5" fontId="0" fillId="0" borderId="10" xfId="0" applyNumberForma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6" xfId="0" applyFont="1" applyFill="1" applyBorder="1" applyAlignment="1">
      <alignment vertical="center"/>
    </xf>
    <xf numFmtId="0" fontId="0" fillId="0" borderId="10" xfId="0" applyNumberForma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center" vertical="center"/>
    </xf>
    <xf numFmtId="165" fontId="0" fillId="5" borderId="10" xfId="0" applyNumberForma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 indent="1"/>
    </xf>
    <xf numFmtId="165" fontId="0" fillId="5" borderId="10" xfId="0" applyNumberFormat="1" applyFont="1" applyFill="1" applyBorder="1" applyAlignment="1">
      <alignment horizontal="center" vertical="center"/>
    </xf>
    <xf numFmtId="166" fontId="0" fillId="0" borderId="10" xfId="0" applyNumberFormat="1" applyFont="1" applyFill="1" applyBorder="1" applyAlignment="1">
      <alignment horizontal="center" vertical="center"/>
    </xf>
    <xf numFmtId="165" fontId="0" fillId="6" borderId="10" xfId="0" applyNumberFormat="1" applyFont="1" applyFill="1" applyBorder="1" applyAlignment="1">
      <alignment horizontal="center" vertical="center"/>
    </xf>
    <xf numFmtId="165" fontId="0" fillId="6" borderId="10" xfId="0" applyNumberFormat="1" applyFill="1" applyBorder="1" applyAlignment="1">
      <alignment horizontal="center" vertical="center"/>
    </xf>
    <xf numFmtId="168" fontId="0" fillId="6" borderId="10" xfId="0" applyNumberFormat="1" applyFill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indent="1"/>
    </xf>
    <xf numFmtId="165" fontId="0" fillId="2" borderId="12" xfId="0" applyNumberFormat="1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left" vertical="center"/>
    </xf>
    <xf numFmtId="165" fontId="0" fillId="2" borderId="13" xfId="0" applyNumberForma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indent="1"/>
    </xf>
    <xf numFmtId="0" fontId="0" fillId="6" borderId="10" xfId="0" applyFill="1" applyBorder="1" applyAlignment="1">
      <alignment horizontal="center" vertical="center"/>
    </xf>
    <xf numFmtId="167" fontId="0" fillId="6" borderId="1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</cellXfs>
  <cellStyles count="6">
    <cellStyle name="Moeda 2" xfId="5" xr:uid="{55821316-0A30-432C-8915-5B181305E250}"/>
    <cellStyle name="Normal" xfId="0" builtinId="0"/>
    <cellStyle name="Normal 2" xfId="1" xr:uid="{499F0E9E-AF72-49AE-8D1E-9B1F545BDBDE}"/>
    <cellStyle name="Normal 3" xfId="2" xr:uid="{453161CD-92BC-4BF2-83FF-B9962EFBA343}"/>
    <cellStyle name="Normal 4" xfId="3" xr:uid="{A210E85E-91EB-4FD3-92A2-EDF71820E48A}"/>
    <cellStyle name="Porcentagem 2" xfId="4" xr:uid="{7EF16AF1-5B6E-424A-A246-0E5F6BF83825}"/>
  </cellStyles>
  <dxfs count="3">
    <dxf>
      <fill>
        <patternFill>
          <bgColor theme="0" tint="-4.9989318521683403E-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/>
      </border>
    </dxf>
  </dxfs>
  <tableStyles count="1" defaultTableStyle="TableStyleMedium2" defaultPivotStyle="PivotStyleLight16">
    <tableStyle name="TableStyleLight1 2" pivot="0" count="3" xr9:uid="{9AA30422-08A4-4C6C-A280-1A55A3A94533}">
      <tableStyleElement type="wholeTable" dxfId="2"/>
      <tableStyleElement type="totalRow" dxfId="1"/>
      <tableStyleElement type="secondRowStripe" dxfId="0"/>
    </tableStyle>
  </tableStyles>
  <colors>
    <mruColors>
      <color rgb="FF000E2A"/>
      <color rgb="FF82D68E"/>
      <color rgb="FF37FF5D"/>
      <color rgb="FF349E43"/>
      <color rgb="FFF5896C"/>
      <color rgb="FFF589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#'01-Insumos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thiagoterra.com.br/instagra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thiagoterra.com.br/instagra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thiagoterra.com.br/instagra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thiagoterra.com.br/instagra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152400</xdr:rowOff>
    </xdr:from>
    <xdr:to>
      <xdr:col>0</xdr:col>
      <xdr:colOff>9524</xdr:colOff>
      <xdr:row>13</xdr:row>
      <xdr:rowOff>14288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60CB427-BB6E-41F2-8CE6-BEF0E96783BA}"/>
            </a:ext>
          </a:extLst>
        </xdr:cNvPr>
        <xdr:cNvSpPr/>
      </xdr:nvSpPr>
      <xdr:spPr>
        <a:xfrm>
          <a:off x="0" y="1390650"/>
          <a:ext cx="9524" cy="1595438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9524</xdr:colOff>
      <xdr:row>41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338C9C4-CA9F-4DD3-ACA6-C51ECB769BC1}"/>
            </a:ext>
          </a:extLst>
        </xdr:cNvPr>
        <xdr:cNvSpPr/>
      </xdr:nvSpPr>
      <xdr:spPr>
        <a:xfrm>
          <a:off x="0" y="6191250"/>
          <a:ext cx="9524" cy="3714750"/>
        </a:xfrm>
        <a:prstGeom prst="rect">
          <a:avLst/>
        </a:prstGeom>
        <a:ln>
          <a:noFill/>
        </a:ln>
      </xdr:spPr>
    </xdr:sp>
    <xdr:clientData/>
  </xdr:twoCellAnchor>
  <xdr:twoCellAnchor>
    <xdr:from>
      <xdr:col>17</xdr:col>
      <xdr:colOff>0</xdr:colOff>
      <xdr:row>1</xdr:row>
      <xdr:rowOff>9525</xdr:rowOff>
    </xdr:from>
    <xdr:to>
      <xdr:col>17</xdr:col>
      <xdr:colOff>704850</xdr:colOff>
      <xdr:row>1</xdr:row>
      <xdr:rowOff>238125</xdr:rowOff>
    </xdr:to>
    <xdr:sp macro="[0]!TelaCheiaON" textlink="">
      <xdr:nvSpPr>
        <xdr:cNvPr id="4" name="Retângulo 3">
          <a:extLst>
            <a:ext uri="{FF2B5EF4-FFF2-40B4-BE49-F238E27FC236}">
              <a16:creationId xmlns:a16="http://schemas.microsoft.com/office/drawing/2014/main" id="{FC2CDA92-B309-4BEE-B700-BB261DFB3F49}"/>
            </a:ext>
          </a:extLst>
        </xdr:cNvPr>
        <xdr:cNvSpPr/>
      </xdr:nvSpPr>
      <xdr:spPr>
        <a:xfrm>
          <a:off x="11677650" y="133350"/>
          <a:ext cx="70485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0</xdr:colOff>
      <xdr:row>2</xdr:row>
      <xdr:rowOff>19050</xdr:rowOff>
    </xdr:from>
    <xdr:to>
      <xdr:col>17</xdr:col>
      <xdr:colOff>704850</xdr:colOff>
      <xdr:row>3</xdr:row>
      <xdr:rowOff>0</xdr:rowOff>
    </xdr:to>
    <xdr:sp macro="[0]!TelaCheiaOFF" textlink="">
      <xdr:nvSpPr>
        <xdr:cNvPr id="5" name="Retângulo 4">
          <a:extLst>
            <a:ext uri="{FF2B5EF4-FFF2-40B4-BE49-F238E27FC236}">
              <a16:creationId xmlns:a16="http://schemas.microsoft.com/office/drawing/2014/main" id="{2758A1A0-C590-4319-8B4E-A1E69AA27F2A}"/>
            </a:ext>
          </a:extLst>
        </xdr:cNvPr>
        <xdr:cNvSpPr/>
      </xdr:nvSpPr>
      <xdr:spPr>
        <a:xfrm>
          <a:off x="11677650" y="390525"/>
          <a:ext cx="704850" cy="228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166687</xdr:colOff>
      <xdr:row>0</xdr:row>
      <xdr:rowOff>76200</xdr:rowOff>
    </xdr:from>
    <xdr:to>
      <xdr:col>10</xdr:col>
      <xdr:colOff>557213</xdr:colOff>
      <xdr:row>3</xdr:row>
      <xdr:rowOff>73401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E5ED507-54AC-43D6-815E-F2EDCFBF4799}"/>
            </a:ext>
          </a:extLst>
        </xdr:cNvPr>
        <xdr:cNvGrpSpPr/>
      </xdr:nvGrpSpPr>
      <xdr:grpSpPr>
        <a:xfrm>
          <a:off x="5414962" y="76200"/>
          <a:ext cx="1819276" cy="616326"/>
          <a:chOff x="4819649" y="619124"/>
          <a:chExt cx="2333625" cy="790575"/>
        </a:xfrm>
      </xdr:grpSpPr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4A2898B4-0B02-4200-937D-5BF89AD9F5B1}"/>
              </a:ext>
            </a:extLst>
          </xdr:cNvPr>
          <xdr:cNvSpPr/>
        </xdr:nvSpPr>
        <xdr:spPr>
          <a:xfrm>
            <a:off x="4819649" y="619124"/>
            <a:ext cx="2333625" cy="790575"/>
          </a:xfrm>
          <a:prstGeom prst="roundRect">
            <a:avLst>
              <a:gd name="adj" fmla="val 7858"/>
            </a:avLst>
          </a:prstGeom>
          <a:solidFill>
            <a:srgbClr val="000E2A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8" name="Imagem 7">
            <a:extLst>
              <a:ext uri="{FF2B5EF4-FFF2-40B4-BE49-F238E27FC236}">
                <a16:creationId xmlns:a16="http://schemas.microsoft.com/office/drawing/2014/main" id="{589B926A-10BB-4D13-B174-4AA6024657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296901" y="667997"/>
            <a:ext cx="1435640" cy="7081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</xdr:colOff>
      <xdr:row>33</xdr:row>
      <xdr:rowOff>152399</xdr:rowOff>
    </xdr:from>
    <xdr:to>
      <xdr:col>12</xdr:col>
      <xdr:colOff>8378</xdr:colOff>
      <xdr:row>38</xdr:row>
      <xdr:rowOff>123824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338ED-CC99-4424-9EC8-709AD0F06173}"/>
            </a:ext>
          </a:extLst>
        </xdr:cNvPr>
        <xdr:cNvSpPr/>
      </xdr:nvSpPr>
      <xdr:spPr>
        <a:xfrm>
          <a:off x="4543425" y="8077199"/>
          <a:ext cx="3570728" cy="1209675"/>
        </a:xfrm>
        <a:prstGeom prst="roundRect">
          <a:avLst>
            <a:gd name="adj" fmla="val 7858"/>
          </a:avLst>
        </a:prstGeom>
        <a:solidFill>
          <a:srgbClr val="FF7700"/>
        </a:solidFill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3200" b="1" i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VER</a:t>
          </a:r>
          <a:endParaRPr lang="pt-BR" sz="2000" b="1" i="0">
            <a:solidFill>
              <a:schemeClr val="bg1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9525</xdr:colOff>
      <xdr:row>6</xdr:row>
      <xdr:rowOff>9525</xdr:rowOff>
    </xdr:from>
    <xdr:to>
      <xdr:col>18</xdr:col>
      <xdr:colOff>9525</xdr:colOff>
      <xdr:row>10</xdr:row>
      <xdr:rowOff>19050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9322C7FC-1CE7-45AA-8E77-4DFFD786C8DF}"/>
            </a:ext>
          </a:extLst>
        </xdr:cNvPr>
        <xdr:cNvSpPr txBox="1"/>
      </xdr:nvSpPr>
      <xdr:spPr>
        <a:xfrm>
          <a:off x="257175" y="1247775"/>
          <a:ext cx="12144375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0" i="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PLANILHA DE PRECIFICAÇÃO:</a:t>
          </a:r>
        </a:p>
        <a:p>
          <a:r>
            <a:rPr lang="pt-BR" sz="1800" b="1" i="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INDÚSTRIA DE ALIMENTOS (LANCHONETE DE EMPADAS)</a:t>
          </a:r>
        </a:p>
      </xdr:txBody>
    </xdr:sp>
    <xdr:clientData/>
  </xdr:twoCellAnchor>
  <xdr:twoCellAnchor>
    <xdr:from>
      <xdr:col>9</xdr:col>
      <xdr:colOff>104774</xdr:colOff>
      <xdr:row>10</xdr:row>
      <xdr:rowOff>228599</xdr:rowOff>
    </xdr:from>
    <xdr:to>
      <xdr:col>17</xdr:col>
      <xdr:colOff>190499</xdr:colOff>
      <xdr:row>25</xdr:row>
      <xdr:rowOff>19049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214D6478-EDCE-4E05-AA7C-FE2CAE81E90B}"/>
            </a:ext>
          </a:extLst>
        </xdr:cNvPr>
        <xdr:cNvSpPr txBox="1"/>
      </xdr:nvSpPr>
      <xdr:spPr>
        <a:xfrm>
          <a:off x="6067424" y="2457449"/>
          <a:ext cx="5800725" cy="3505200"/>
        </a:xfrm>
        <a:prstGeom prst="rect">
          <a:avLst/>
        </a:prstGeom>
        <a:solidFill>
          <a:schemeClr val="lt1"/>
        </a:solidFill>
        <a:ln w="1270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 b="1" i="0">
              <a:solidFill>
                <a:srgbClr val="FF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LEIA IMPORTANTE:</a:t>
          </a:r>
          <a:endParaRPr lang="pt-BR" sz="1400" b="1" i="0" baseline="0">
            <a:solidFill>
              <a:srgbClr val="FF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Esta planilha é resultado de um Plano de Negócios desenvolvido para um cliente.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Utilizamos esta estutrura para encontrar todos os custos envolvidos na fabrição do produto, mesmo que você não trabalhe em uma indústria de alimentos analise a estrutura da planilha e faça adaptações para sua realidade.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Pois, não há diferenças kilométricas entre precificações de produtos, mesmo de segmentos diferentes.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Lembre-se também que você pode solicitar ajuda na Comunidade e no Grupo dos Alunos.</a:t>
          </a:r>
        </a:p>
        <a:p>
          <a:pPr algn="l"/>
          <a:endParaRPr lang="pt-BR" sz="1200" b="0" i="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l"/>
          <a:r>
            <a:rPr lang="pt-BR" sz="1200" b="0" i="0" baseline="0">
              <a:latin typeface="Segoe UI" panose="020B0502040204020203" pitchFamily="34" charset="0"/>
              <a:cs typeface="Segoe UI" panose="020B0502040204020203" pitchFamily="34" charset="0"/>
            </a:rPr>
            <a:t>Um abraço!</a:t>
          </a:r>
        </a:p>
      </xdr:txBody>
    </xdr:sp>
    <xdr:clientData/>
  </xdr:twoCellAnchor>
  <xdr:twoCellAnchor editAs="oneCell">
    <xdr:from>
      <xdr:col>1</xdr:col>
      <xdr:colOff>676275</xdr:colOff>
      <xdr:row>10</xdr:row>
      <xdr:rowOff>228599</xdr:rowOff>
    </xdr:from>
    <xdr:to>
      <xdr:col>8</xdr:col>
      <xdr:colOff>628650</xdr:colOff>
      <xdr:row>25</xdr:row>
      <xdr:rowOff>24553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734FE2BA-4C30-42E2-8D2E-69788872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925" y="2457449"/>
          <a:ext cx="4953000" cy="3510704"/>
        </a:xfrm>
        <a:prstGeom prst="rect">
          <a:avLst/>
        </a:prstGeom>
        <a:ln w="9525"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76200</xdr:colOff>
      <xdr:row>1</xdr:row>
      <xdr:rowOff>38100</xdr:rowOff>
    </xdr:from>
    <xdr:to>
      <xdr:col>7</xdr:col>
      <xdr:colOff>762000</xdr:colOff>
      <xdr:row>2</xdr:row>
      <xdr:rowOff>95779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0D85BF5F-E420-41DB-B96C-555E69DEB293}"/>
            </a:ext>
          </a:extLst>
        </xdr:cNvPr>
        <xdr:cNvGrpSpPr/>
      </xdr:nvGrpSpPr>
      <xdr:grpSpPr>
        <a:xfrm>
          <a:off x="6172200" y="228600"/>
          <a:ext cx="1733550" cy="372004"/>
          <a:chOff x="7696200" y="161396"/>
          <a:chExt cx="1733550" cy="372004"/>
        </a:xfrm>
      </xdr:grpSpPr>
      <xdr:sp macro="" textlink="">
        <xdr:nvSpPr>
          <xdr:cNvPr id="17" name="Retângulo: Cantos Arredondados 16">
            <a:extLst>
              <a:ext uri="{FF2B5EF4-FFF2-40B4-BE49-F238E27FC236}">
                <a16:creationId xmlns:a16="http://schemas.microsoft.com/office/drawing/2014/main" id="{0224DB55-AFDD-4E78-B684-52716B73D0B0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18" name="Imagem 1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AFD6933-595A-47D3-93CF-1A62AA953B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95250</xdr:rowOff>
    </xdr:from>
    <xdr:to>
      <xdr:col>7</xdr:col>
      <xdr:colOff>161925</xdr:colOff>
      <xdr:row>2</xdr:row>
      <xdr:rowOff>152929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59028FD9-E248-4517-8412-E2482C810D71}"/>
            </a:ext>
          </a:extLst>
        </xdr:cNvPr>
        <xdr:cNvGrpSpPr/>
      </xdr:nvGrpSpPr>
      <xdr:grpSpPr>
        <a:xfrm>
          <a:off x="5362575" y="285750"/>
          <a:ext cx="1733550" cy="372004"/>
          <a:chOff x="7696200" y="161396"/>
          <a:chExt cx="1733550" cy="372004"/>
        </a:xfrm>
      </xdr:grpSpPr>
      <xdr:sp macro="" textlink="">
        <xdr:nvSpPr>
          <xdr:cNvPr id="18" name="Retângulo: Cantos Arredondados 17">
            <a:extLst>
              <a:ext uri="{FF2B5EF4-FFF2-40B4-BE49-F238E27FC236}">
                <a16:creationId xmlns:a16="http://schemas.microsoft.com/office/drawing/2014/main" id="{4992C682-0CE4-4121-B109-AF7C1C857919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19" name="Imagem 1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5D0B7D1-54D1-49D4-92DC-B232769FE1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</xdr:row>
      <xdr:rowOff>85725</xdr:rowOff>
    </xdr:from>
    <xdr:to>
      <xdr:col>7</xdr:col>
      <xdr:colOff>742950</xdr:colOff>
      <xdr:row>2</xdr:row>
      <xdr:rowOff>143404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9B5546E-3237-4B6D-8BEA-BBFD48E17E18}"/>
            </a:ext>
          </a:extLst>
        </xdr:cNvPr>
        <xdr:cNvGrpSpPr/>
      </xdr:nvGrpSpPr>
      <xdr:grpSpPr>
        <a:xfrm>
          <a:off x="7410450" y="276225"/>
          <a:ext cx="1733550" cy="372004"/>
          <a:chOff x="7696200" y="161396"/>
          <a:chExt cx="1733550" cy="372004"/>
        </a:xfrm>
      </xdr:grpSpPr>
      <xdr:sp macro="" textlink="">
        <xdr:nvSpPr>
          <xdr:cNvPr id="15" name="Retângulo: Cantos Arredondados 14">
            <a:extLst>
              <a:ext uri="{FF2B5EF4-FFF2-40B4-BE49-F238E27FC236}">
                <a16:creationId xmlns:a16="http://schemas.microsoft.com/office/drawing/2014/main" id="{BB196280-C105-43A8-B8B0-751B5D888883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16" name="Imagem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3395B7B-3E3D-48D8-94EE-A8B78BD419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1</xdr:row>
      <xdr:rowOff>114300</xdr:rowOff>
    </xdr:from>
    <xdr:to>
      <xdr:col>7</xdr:col>
      <xdr:colOff>809625</xdr:colOff>
      <xdr:row>2</xdr:row>
      <xdr:rowOff>171979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6B3A50C8-9361-4232-AB56-77E20657CCD7}"/>
            </a:ext>
          </a:extLst>
        </xdr:cNvPr>
        <xdr:cNvGrpSpPr/>
      </xdr:nvGrpSpPr>
      <xdr:grpSpPr>
        <a:xfrm>
          <a:off x="7477125" y="304800"/>
          <a:ext cx="1733550" cy="372004"/>
          <a:chOff x="7696200" y="161396"/>
          <a:chExt cx="1733550" cy="372004"/>
        </a:xfrm>
      </xdr:grpSpPr>
      <xdr:sp macro="" textlink="">
        <xdr:nvSpPr>
          <xdr:cNvPr id="15" name="Retângulo: Cantos Arredondados 14">
            <a:extLst>
              <a:ext uri="{FF2B5EF4-FFF2-40B4-BE49-F238E27FC236}">
                <a16:creationId xmlns:a16="http://schemas.microsoft.com/office/drawing/2014/main" id="{B9C888D6-BCC1-432F-8E70-45672975342E}"/>
              </a:ext>
            </a:extLst>
          </xdr:cNvPr>
          <xdr:cNvSpPr/>
        </xdr:nvSpPr>
        <xdr:spPr>
          <a:xfrm>
            <a:off x="7696200" y="161396"/>
            <a:ext cx="1733550" cy="372004"/>
          </a:xfrm>
          <a:prstGeom prst="roundRect">
            <a:avLst/>
          </a:prstGeom>
          <a:solidFill>
            <a:sysClr val="window" lastClr="FFFFFF"/>
          </a:solidFill>
          <a:ln w="1270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>
                <a:solidFill>
                  <a:sysClr val="windowText" lastClr="000000"/>
                </a:solidFill>
              </a:rPr>
              <a:t>Me Siga</a:t>
            </a:r>
            <a:r>
              <a:rPr lang="pt-BR" sz="1100" baseline="0">
                <a:solidFill>
                  <a:sysClr val="windowText" lastClr="000000"/>
                </a:solidFill>
              </a:rPr>
              <a:t> no Instagram</a:t>
            </a:r>
            <a:endParaRPr lang="pt-BR" sz="1100">
              <a:solidFill>
                <a:sysClr val="windowText" lastClr="000000"/>
              </a:solidFill>
            </a:endParaRPr>
          </a:p>
        </xdr:txBody>
      </xdr:sp>
      <xdr:pic>
        <xdr:nvPicPr>
          <xdr:cNvPr id="16" name="Imagem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9600902-B890-45DD-88FA-44A7687DA5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69707" y="203398"/>
            <a:ext cx="295338" cy="28800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ago%20Terra\OneDrive\Trabalho\Drive\NextLevel.run\Produtos\Curso%20Excel%20Online\Conte&#250;do\Lives\Terra%20Ao%20Vivo\2019-10-01%20-11-%20Como%20Impressionar%20Seu%20Chefe\Download\Exemplo-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3a4bd2f3ab69961/Trabalho/Produtos/Curso%20Excel%20Online/Conte&#250;do/Arquivo/Lives/Terra%20Ao%20Vivo/2019-10-09%20-12-%20Forma&#231;&#227;o%20Pre&#231;o%20Venda/Downloads/NextLevel_Formata&#231;&#227;oPre&#231;oVenda_vAu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ago%20Terra\OneDrive\Trabalho\Drive\NextLevel.run\Projetos\2018-09-%20High%20Torque\Projetos\Franquias\Guarulhos\DRE%20High%20Torque%20-%20Guarulh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Dashboard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Ano"/>
      <sheetName val="Previsão"/>
      <sheetName val="Outros Custos"/>
      <sheetName val="Encargos"/>
      <sheetName val="Configurações"/>
    </sheetNames>
    <sheetDataSet>
      <sheetData sheetId="0" refreshError="1"/>
      <sheetData sheetId="1">
        <row r="8">
          <cell r="D8" t="str">
            <v>Departamento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B5" t="str">
            <v>Todos</v>
          </cell>
          <cell r="C5" t="str">
            <v>Empresa</v>
          </cell>
          <cell r="D5" t="str">
            <v>Serviço</v>
          </cell>
          <cell r="E5" t="str">
            <v>Localidade</v>
          </cell>
          <cell r="F5" t="str">
            <v>UF</v>
          </cell>
          <cell r="G5" t="str">
            <v>Operação</v>
          </cell>
          <cell r="H5" t="str">
            <v>Sindicatos</v>
          </cell>
          <cell r="I5" t="str">
            <v>Cargo</v>
          </cell>
        </row>
        <row r="6">
          <cell r="B6">
            <v>1</v>
          </cell>
          <cell r="C6">
            <v>4</v>
          </cell>
          <cell r="D6">
            <v>4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</row>
        <row r="7">
          <cell r="B7" t="str">
            <v>Todos</v>
          </cell>
          <cell r="C7" t="str">
            <v>Empresa 1</v>
          </cell>
          <cell r="D7" t="str">
            <v>Distribuição Urbana</v>
          </cell>
          <cell r="E7" t="str">
            <v>Maceió</v>
          </cell>
          <cell r="F7" t="str">
            <v>AL</v>
          </cell>
          <cell r="G7" t="str">
            <v>Logistica</v>
          </cell>
          <cell r="H7" t="str">
            <v>SIND DOS TRAB EM TRANSP RODV DE CARGAS DA CID DE MACEIO</v>
          </cell>
          <cell r="I7" t="str">
            <v>Motorista Truck</v>
          </cell>
          <cell r="W7" t="str">
            <v>Diária</v>
          </cell>
        </row>
        <row r="8">
          <cell r="C8" t="str">
            <v>Empresa 2</v>
          </cell>
          <cell r="D8" t="str">
            <v>Distribuição Urbana</v>
          </cell>
          <cell r="E8" t="str">
            <v>Salvador</v>
          </cell>
          <cell r="F8" t="str">
            <v>BA</v>
          </cell>
          <cell r="G8" t="str">
            <v>Logistica</v>
          </cell>
          <cell r="H8" t="str">
            <v>SINDICATO DOS TRABALHADORES EM TRANSPORTES INTERMUNICIP</v>
          </cell>
          <cell r="I8" t="str">
            <v>Motorista Truck</v>
          </cell>
          <cell r="W8" t="str">
            <v>Ticket Rest.</v>
          </cell>
        </row>
        <row r="9">
          <cell r="C9" t="str">
            <v>Empresa 3</v>
          </cell>
          <cell r="D9" t="str">
            <v>Distribuição Urbana</v>
          </cell>
          <cell r="E9" t="str">
            <v>Anapólis</v>
          </cell>
          <cell r="F9" t="str">
            <v>GO</v>
          </cell>
          <cell r="G9" t="str">
            <v>Logistica</v>
          </cell>
          <cell r="H9" t="str">
            <v>SINDICATO DOS TRAB EM TRANSPORTES ROD DE ANAPOLISE MUNC</v>
          </cell>
          <cell r="I9" t="str">
            <v>Motorista Truck</v>
          </cell>
        </row>
        <row r="10">
          <cell r="C10" t="str">
            <v>Empresa 4</v>
          </cell>
          <cell r="D10" t="str">
            <v>Distribuição Urbana</v>
          </cell>
          <cell r="E10" t="str">
            <v>Cuiabá</v>
          </cell>
          <cell r="F10" t="str">
            <v>MT</v>
          </cell>
          <cell r="G10" t="str">
            <v>Logistica</v>
          </cell>
          <cell r="H10" t="str">
            <v>SINDICATO DOS MOTORISTAS PROFISSIONAIS E TRABALHADORES EM EMPRESAS DE TRANSPORTES TERRESTRE DE CUIABA E REGIAO</v>
          </cell>
          <cell r="I10" t="str">
            <v>Motorista Truck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o-Caso-01"/>
      <sheetName val="01-Insumos"/>
      <sheetName val="02-CIF"/>
      <sheetName val="03-BasePratos"/>
      <sheetName val="04-Pratos"/>
      <sheetName val="Estudo-Caso-02"/>
      <sheetName val="01-Projeção"/>
      <sheetName val="02-Precificação"/>
      <sheetName val="Aprender Mais"/>
    </sheetNames>
    <sheetDataSet>
      <sheetData sheetId="0" refreshError="1"/>
      <sheetData sheetId="1">
        <row r="6">
          <cell r="C6" t="str">
            <v>Alho</v>
          </cell>
        </row>
        <row r="7">
          <cell r="C7" t="str">
            <v>Azeitona</v>
          </cell>
        </row>
        <row r="8">
          <cell r="C8" t="str">
            <v>Bacalhau</v>
          </cell>
        </row>
        <row r="9">
          <cell r="C9" t="str">
            <v>Bacon</v>
          </cell>
        </row>
        <row r="10">
          <cell r="C10" t="str">
            <v>Batata</v>
          </cell>
        </row>
        <row r="11">
          <cell r="C11" t="str">
            <v>Caldo Knorr</v>
          </cell>
        </row>
        <row r="12">
          <cell r="C12" t="str">
            <v>Camarão</v>
          </cell>
        </row>
        <row r="13">
          <cell r="C13" t="str">
            <v>Carne Seca</v>
          </cell>
        </row>
        <row r="14">
          <cell r="C14" t="str">
            <v>Catupiry</v>
          </cell>
        </row>
        <row r="15">
          <cell r="C15" t="str">
            <v>Cebola</v>
          </cell>
        </row>
        <row r="16">
          <cell r="C16" t="str">
            <v>Cheddar</v>
          </cell>
        </row>
        <row r="17">
          <cell r="C17" t="str">
            <v>Colorau</v>
          </cell>
        </row>
        <row r="18">
          <cell r="C18" t="str">
            <v>Creme de Cebola</v>
          </cell>
        </row>
        <row r="19">
          <cell r="C19" t="str">
            <v>Farinha de Trigo</v>
          </cell>
        </row>
        <row r="20">
          <cell r="C20" t="str">
            <v>Frango (Peito)</v>
          </cell>
        </row>
        <row r="21">
          <cell r="C21" t="str">
            <v>Gordura</v>
          </cell>
        </row>
        <row r="22">
          <cell r="C22" t="str">
            <v>Leite</v>
          </cell>
        </row>
        <row r="23">
          <cell r="C23" t="str">
            <v>Margarina</v>
          </cell>
        </row>
        <row r="24">
          <cell r="C24" t="str">
            <v>Molho de Alho</v>
          </cell>
        </row>
        <row r="25">
          <cell r="C25" t="str">
            <v>Molho de Pimenta</v>
          </cell>
        </row>
        <row r="26">
          <cell r="C26" t="str">
            <v>Muçarela</v>
          </cell>
        </row>
        <row r="27">
          <cell r="C27" t="str">
            <v>Orégano</v>
          </cell>
        </row>
        <row r="28">
          <cell r="C28" t="str">
            <v>Ovos</v>
          </cell>
        </row>
        <row r="29">
          <cell r="C29" t="str">
            <v>Palmito</v>
          </cell>
        </row>
        <row r="30">
          <cell r="C30" t="str">
            <v>Presunto</v>
          </cell>
        </row>
        <row r="31">
          <cell r="C31" t="str">
            <v>Queijo</v>
          </cell>
        </row>
        <row r="32">
          <cell r="C32" t="str">
            <v>Sal</v>
          </cell>
        </row>
        <row r="33">
          <cell r="C33" t="str">
            <v>Salsinha</v>
          </cell>
        </row>
        <row r="34">
          <cell r="C34" t="str">
            <v>CIF</v>
          </cell>
        </row>
        <row r="35">
          <cell r="C35" t="str">
            <v>Tempero</v>
          </cell>
        </row>
        <row r="36">
          <cell r="C36" t="str">
            <v>Massa (Fundo + Tampa)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RE Padrão"/>
      <sheetName val="Investimento Inicial"/>
      <sheetName val="Recursos Humanos"/>
      <sheetName val="Despesas Fixas"/>
      <sheetName val="Receita"/>
      <sheetName val="Premissas"/>
      <sheetName val="Dashboard Franqueadora"/>
      <sheetName val="Histograma"/>
      <sheetName val="DRE Franqueadora"/>
      <sheetName val="DRE Simulação"/>
      <sheetName val="Simulação-Investimento Inicial"/>
      <sheetName val="Simulação-Recursos Humanos"/>
      <sheetName val="Simulação-Despesas Fixas"/>
      <sheetName val="Simulação-Receita"/>
      <sheetName val="Precificação"/>
      <sheetName val="Fiscal"/>
      <sheetName val="AliqSimpl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1637-6BBE-412F-874D-BAB3F16DC359}">
  <sheetPr>
    <tabColor rgb="FF82D68E"/>
  </sheetPr>
  <dimension ref="A1:S41"/>
  <sheetViews>
    <sheetView showGridLines="0" zoomScaleNormal="100" workbookViewId="0">
      <selection activeCell="B30" sqref="B30:R33"/>
    </sheetView>
  </sheetViews>
  <sheetFormatPr defaultColWidth="0" defaultRowHeight="20.100000000000001" customHeight="1" x14ac:dyDescent="0.25"/>
  <cols>
    <col min="1" max="1" width="3.7109375" customWidth="1"/>
    <col min="2" max="18" width="10.7109375" customWidth="1"/>
    <col min="19" max="19" width="3.7109375" customWidth="1"/>
    <col min="20" max="16384" width="9.140625" hidden="1"/>
  </cols>
  <sheetData>
    <row r="1" spans="1:19" s="2" customFormat="1" ht="9.9499999999999993" customHeight="1" x14ac:dyDescent="0.25">
      <c r="A1" s="19"/>
      <c r="B1" s="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  <c r="P1" s="1"/>
      <c r="Q1" s="1"/>
      <c r="R1" s="1"/>
      <c r="S1" s="1"/>
    </row>
    <row r="2" spans="1:19" s="2" customFormat="1" ht="20.100000000000001" customHeight="1" x14ac:dyDescent="0.25">
      <c r="A2" s="19"/>
      <c r="B2" s="53"/>
      <c r="C2" s="53"/>
      <c r="D2" s="53"/>
      <c r="E2" s="53"/>
      <c r="F2" s="19"/>
      <c r="G2" s="19"/>
      <c r="H2" s="19"/>
      <c r="I2" s="19"/>
      <c r="J2" s="19"/>
      <c r="K2" s="19"/>
      <c r="L2" s="19"/>
      <c r="M2" s="19"/>
      <c r="N2" s="1"/>
      <c r="O2" s="1"/>
      <c r="P2" s="1"/>
      <c r="Q2" s="9"/>
      <c r="R2" s="9"/>
      <c r="S2" s="1"/>
    </row>
    <row r="3" spans="1:19" s="2" customFormat="1" ht="20.100000000000001" customHeight="1" x14ac:dyDescent="0.25">
      <c r="A3" s="19"/>
      <c r="B3" s="53"/>
      <c r="C3" s="53"/>
      <c r="D3" s="53"/>
      <c r="E3" s="53"/>
      <c r="F3" s="19"/>
      <c r="G3" s="19"/>
      <c r="H3" s="19"/>
      <c r="I3" s="19"/>
      <c r="J3" s="19"/>
      <c r="K3" s="19"/>
      <c r="L3" s="19"/>
      <c r="M3" s="19"/>
      <c r="N3" s="1"/>
      <c r="O3" s="1"/>
      <c r="P3" s="1"/>
      <c r="Q3" s="9"/>
      <c r="R3" s="9"/>
      <c r="S3" s="1"/>
    </row>
    <row r="4" spans="1:19" s="2" customFormat="1" ht="9.9499999999999993" customHeight="1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2"/>
      <c r="P4" s="22"/>
      <c r="Q4" s="22"/>
      <c r="R4" s="22"/>
      <c r="S4" s="22"/>
    </row>
    <row r="5" spans="1:19" s="2" customFormat="1" ht="20.100000000000001" customHeight="1" x14ac:dyDescent="0.25"/>
    <row r="6" spans="1:19" s="2" customFormat="1" ht="20.100000000000001" customHeight="1" x14ac:dyDescent="0.25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9" s="2" customFormat="1" ht="20.100000000000001" customHeight="1" x14ac:dyDescent="0.25"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</row>
    <row r="8" spans="1:19" s="2" customFormat="1" ht="20.100000000000001" customHeight="1" x14ac:dyDescent="0.25"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9"/>
    </row>
    <row r="9" spans="1:19" s="2" customFormat="1" ht="20.100000000000001" customHeight="1" x14ac:dyDescent="0.25"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</row>
    <row r="10" spans="1:19" s="2" customFormat="1" ht="20.100000000000001" customHeight="1" x14ac:dyDescent="0.25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</row>
    <row r="11" spans="1:19" s="2" customFormat="1" ht="20.100000000000001" customHeight="1" x14ac:dyDescent="0.2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  <row r="12" spans="1:19" s="2" customFormat="1" ht="20.100000000000001" customHeight="1" x14ac:dyDescent="0.25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6"/>
    </row>
    <row r="13" spans="1:19" s="2" customFormat="1" ht="20.100000000000001" customHeight="1" x14ac:dyDescent="0.2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3"/>
    </row>
    <row r="14" spans="1:19" s="2" customFormat="1" ht="20.100000000000001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3"/>
    </row>
    <row r="15" spans="1:19" s="2" customFormat="1" ht="20.100000000000001" customHeight="1" x14ac:dyDescent="0.25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3"/>
    </row>
    <row r="16" spans="1:19" s="2" customFormat="1" ht="20.100000000000001" customHeight="1" x14ac:dyDescent="0.25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3"/>
    </row>
    <row r="17" spans="2:18" s="2" customFormat="1" ht="20.100000000000001" customHeight="1" x14ac:dyDescent="0.25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2"/>
      <c r="Q17" s="12"/>
      <c r="R17" s="13"/>
    </row>
    <row r="18" spans="2:18" s="2" customFormat="1" ht="20.100000000000001" customHeight="1" x14ac:dyDescent="0.25"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3"/>
    </row>
    <row r="19" spans="2:18" s="2" customFormat="1" ht="20.100000000000001" customHeight="1" x14ac:dyDescent="0.25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3"/>
    </row>
    <row r="20" spans="2:18" s="2" customFormat="1" ht="20.100000000000001" customHeight="1" x14ac:dyDescent="0.2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3"/>
    </row>
    <row r="21" spans="2:18" s="2" customFormat="1" ht="20.100000000000001" customHeight="1" x14ac:dyDescent="0.25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2"/>
      <c r="P21" s="12"/>
      <c r="Q21" s="12"/>
      <c r="R21" s="13"/>
    </row>
    <row r="22" spans="2:18" s="2" customFormat="1" ht="20.100000000000001" customHeight="1" x14ac:dyDescent="0.25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3"/>
    </row>
    <row r="23" spans="2:18" s="2" customFormat="1" ht="20.100000000000001" customHeight="1" x14ac:dyDescent="0.2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3"/>
    </row>
    <row r="24" spans="2:18" s="2" customFormat="1" ht="20.100000000000001" customHeight="1" x14ac:dyDescent="0.25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2"/>
      <c r="P24" s="12"/>
      <c r="Q24" s="12"/>
      <c r="R24" s="13"/>
    </row>
    <row r="25" spans="2:18" s="2" customFormat="1" ht="20.100000000000001" customHeight="1" x14ac:dyDescent="0.25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2"/>
      <c r="P25" s="12"/>
      <c r="Q25" s="12"/>
      <c r="R25" s="13"/>
    </row>
    <row r="26" spans="2:18" s="2" customFormat="1" ht="20.100000000000001" customHeight="1" x14ac:dyDescent="0.25"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2"/>
      <c r="P26" s="12"/>
      <c r="Q26" s="12"/>
      <c r="R26" s="13"/>
    </row>
    <row r="27" spans="2:18" s="2" customFormat="1" ht="20.100000000000001" customHeight="1" x14ac:dyDescent="0.2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6"/>
      <c r="P27" s="16"/>
      <c r="Q27" s="16"/>
      <c r="R27" s="17"/>
    </row>
    <row r="28" spans="2:18" s="2" customFormat="1" ht="20.100000000000001" customHeight="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2:18" s="2" customFormat="1" ht="20.100000000000001" customHeight="1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2:18" s="2" customFormat="1" ht="20.100000000000001" customHeight="1" x14ac:dyDescent="0.25">
      <c r="B30" s="60" t="s">
        <v>91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</row>
    <row r="31" spans="2:18" s="2" customFormat="1" ht="20.100000000000001" customHeight="1" x14ac:dyDescent="0.25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5"/>
    </row>
    <row r="32" spans="2:18" s="2" customFormat="1" ht="20.100000000000001" customHeight="1" x14ac:dyDescent="0.25"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5"/>
    </row>
    <row r="33" spans="2:18" s="2" customFormat="1" ht="20.100000000000001" customHeight="1" x14ac:dyDescent="0.25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5"/>
    </row>
    <row r="34" spans="2:18" s="2" customFormat="1" ht="20.100000000000001" customHeight="1" x14ac:dyDescent="0.25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2"/>
      <c r="P34" s="12"/>
      <c r="Q34" s="12"/>
      <c r="R34" s="13"/>
    </row>
    <row r="35" spans="2:18" s="2" customFormat="1" ht="20.100000000000001" customHeight="1" x14ac:dyDescent="0.25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  <c r="O35" s="12"/>
      <c r="P35" s="12"/>
      <c r="Q35" s="12"/>
      <c r="R35" s="13"/>
    </row>
    <row r="36" spans="2:18" s="2" customFormat="1" ht="20.100000000000001" customHeight="1" x14ac:dyDescent="0.25"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3"/>
    </row>
    <row r="37" spans="2:18" s="2" customFormat="1" ht="20.100000000000001" customHeight="1" x14ac:dyDescent="0.25"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3"/>
    </row>
    <row r="38" spans="2:18" s="2" customFormat="1" ht="20.100000000000001" customHeight="1" x14ac:dyDescent="0.25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3"/>
    </row>
    <row r="39" spans="2:18" s="2" customFormat="1" ht="20.100000000000001" customHeight="1" x14ac:dyDescent="0.25"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3"/>
    </row>
    <row r="40" spans="2:18" s="2" customFormat="1" ht="20.100000000000001" customHeight="1" x14ac:dyDescent="0.25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O40" s="16"/>
      <c r="P40" s="16"/>
      <c r="Q40" s="16"/>
      <c r="R40" s="17"/>
    </row>
    <row r="41" spans="2:18" s="2" customFormat="1" ht="20.100000000000001" customHeight="1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</sheetData>
  <mergeCells count="3">
    <mergeCell ref="B2:E3"/>
    <mergeCell ref="B7:R10"/>
    <mergeCell ref="B30:R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D418-4359-44BB-837B-7012224F1222}">
  <sheetPr codeName="Planilha3">
    <tabColor theme="7" tint="0.59999389629810485"/>
  </sheetPr>
  <dimension ref="A1:H41"/>
  <sheetViews>
    <sheetView showGridLines="0" tabSelected="1" zoomScaleNormal="100" workbookViewId="0">
      <selection sqref="A1:XFD4"/>
    </sheetView>
  </sheetViews>
  <sheetFormatPr defaultColWidth="9.140625" defaultRowHeight="20.100000000000001" customHeight="1" x14ac:dyDescent="0.25"/>
  <cols>
    <col min="1" max="1" width="1.7109375" style="2" customWidth="1"/>
    <col min="2" max="2" width="10.7109375" style="2" customWidth="1"/>
    <col min="3" max="3" width="30.7109375" style="2" customWidth="1"/>
    <col min="4" max="5" width="15.7109375" style="2" customWidth="1"/>
    <col min="6" max="6" width="16.85546875" style="2" customWidth="1"/>
    <col min="7" max="8" width="15.7109375" style="2" customWidth="1"/>
    <col min="9" max="16384" width="9.140625" style="2"/>
  </cols>
  <sheetData>
    <row r="1" spans="1:8" customFormat="1" ht="15" customHeight="1" x14ac:dyDescent="0.25">
      <c r="A1" s="1"/>
      <c r="B1" s="47"/>
      <c r="C1" s="48"/>
      <c r="D1" s="1"/>
      <c r="E1" s="1"/>
      <c r="F1" s="47"/>
      <c r="G1" s="48"/>
      <c r="H1" s="47"/>
    </row>
    <row r="2" spans="1:8" customFormat="1" ht="24.95" customHeight="1" x14ac:dyDescent="0.25">
      <c r="A2" s="49"/>
      <c r="B2" s="66" t="s">
        <v>87</v>
      </c>
      <c r="C2" s="67"/>
      <c r="D2" s="67"/>
      <c r="E2" s="67"/>
      <c r="F2" s="67"/>
      <c r="G2" s="1"/>
      <c r="H2" s="50"/>
    </row>
    <row r="3" spans="1:8" customFormat="1" ht="24.95" customHeight="1" x14ac:dyDescent="0.25">
      <c r="A3" s="49"/>
      <c r="B3" s="67"/>
      <c r="C3" s="67"/>
      <c r="D3" s="67"/>
      <c r="E3" s="67"/>
      <c r="F3" s="67"/>
      <c r="G3" s="1"/>
      <c r="H3" s="50"/>
    </row>
    <row r="4" spans="1:8" customFormat="1" ht="9.9499999999999993" customHeight="1" x14ac:dyDescent="0.25">
      <c r="A4" s="8"/>
      <c r="B4" s="8"/>
      <c r="C4" s="8"/>
      <c r="D4" s="8"/>
      <c r="E4" s="8"/>
      <c r="F4" s="51"/>
      <c r="G4" s="52"/>
      <c r="H4" s="51"/>
    </row>
    <row r="6" spans="1:8" ht="30" customHeight="1" x14ac:dyDescent="0.25">
      <c r="B6" s="3" t="s">
        <v>2</v>
      </c>
      <c r="C6" s="4" t="s">
        <v>3</v>
      </c>
      <c r="D6" s="4" t="s">
        <v>4</v>
      </c>
      <c r="E6" s="4" t="s">
        <v>0</v>
      </c>
      <c r="F6" s="5" t="s">
        <v>5</v>
      </c>
    </row>
    <row r="7" spans="1:8" ht="20.100000000000001" customHeight="1" x14ac:dyDescent="0.25">
      <c r="B7" s="27">
        <v>1</v>
      </c>
      <c r="C7" s="6" t="s">
        <v>6</v>
      </c>
      <c r="D7" s="7" t="s">
        <v>34</v>
      </c>
      <c r="E7" s="28">
        <v>1</v>
      </c>
      <c r="F7" s="18">
        <v>15</v>
      </c>
    </row>
    <row r="8" spans="1:8" ht="20.100000000000001" customHeight="1" x14ac:dyDescent="0.25">
      <c r="B8" s="27">
        <v>2</v>
      </c>
      <c r="C8" s="6" t="s">
        <v>7</v>
      </c>
      <c r="D8" s="7" t="s">
        <v>35</v>
      </c>
      <c r="E8" s="28">
        <v>1</v>
      </c>
      <c r="F8" s="18">
        <v>11.5</v>
      </c>
    </row>
    <row r="9" spans="1:8" ht="20.100000000000001" customHeight="1" x14ac:dyDescent="0.25">
      <c r="B9" s="27">
        <v>3</v>
      </c>
      <c r="C9" s="6" t="s">
        <v>8</v>
      </c>
      <c r="D9" s="7" t="s">
        <v>34</v>
      </c>
      <c r="E9" s="28">
        <v>1</v>
      </c>
      <c r="F9" s="18">
        <v>22</v>
      </c>
    </row>
    <row r="10" spans="1:8" ht="20.100000000000001" customHeight="1" x14ac:dyDescent="0.25">
      <c r="B10" s="27">
        <v>4</v>
      </c>
      <c r="C10" s="6" t="s">
        <v>9</v>
      </c>
      <c r="D10" s="7" t="s">
        <v>34</v>
      </c>
      <c r="E10" s="28">
        <v>1</v>
      </c>
      <c r="F10" s="18">
        <v>9</v>
      </c>
    </row>
    <row r="11" spans="1:8" ht="20.100000000000001" customHeight="1" x14ac:dyDescent="0.25">
      <c r="B11" s="27">
        <v>5</v>
      </c>
      <c r="C11" s="6" t="s">
        <v>10</v>
      </c>
      <c r="D11" s="7" t="s">
        <v>34</v>
      </c>
      <c r="E11" s="28">
        <v>1</v>
      </c>
      <c r="F11" s="18">
        <v>1.3</v>
      </c>
    </row>
    <row r="12" spans="1:8" ht="20.100000000000001" customHeight="1" x14ac:dyDescent="0.25">
      <c r="B12" s="27">
        <v>6</v>
      </c>
      <c r="C12" s="6" t="s">
        <v>11</v>
      </c>
      <c r="D12" s="7" t="s">
        <v>34</v>
      </c>
      <c r="E12" s="28">
        <v>1</v>
      </c>
      <c r="F12" s="18">
        <v>7</v>
      </c>
    </row>
    <row r="13" spans="1:8" ht="20.100000000000001" customHeight="1" x14ac:dyDescent="0.25">
      <c r="B13" s="27">
        <v>7</v>
      </c>
      <c r="C13" s="6" t="s">
        <v>12</v>
      </c>
      <c r="D13" s="7" t="s">
        <v>34</v>
      </c>
      <c r="E13" s="28">
        <v>1</v>
      </c>
      <c r="F13" s="18">
        <v>40</v>
      </c>
    </row>
    <row r="14" spans="1:8" ht="20.100000000000001" customHeight="1" x14ac:dyDescent="0.25">
      <c r="B14" s="27">
        <v>8</v>
      </c>
      <c r="C14" s="6" t="s">
        <v>13</v>
      </c>
      <c r="D14" s="7" t="s">
        <v>34</v>
      </c>
      <c r="E14" s="28">
        <v>1</v>
      </c>
      <c r="F14" s="18">
        <v>15</v>
      </c>
    </row>
    <row r="15" spans="1:8" ht="20.100000000000001" customHeight="1" x14ac:dyDescent="0.25">
      <c r="B15" s="27">
        <v>9</v>
      </c>
      <c r="C15" s="6" t="s">
        <v>14</v>
      </c>
      <c r="D15" s="7" t="s">
        <v>34</v>
      </c>
      <c r="E15" s="28">
        <v>1.8</v>
      </c>
      <c r="F15" s="18">
        <v>20</v>
      </c>
    </row>
    <row r="16" spans="1:8" ht="20.100000000000001" customHeight="1" x14ac:dyDescent="0.25">
      <c r="B16" s="27">
        <v>10</v>
      </c>
      <c r="C16" s="6" t="s">
        <v>15</v>
      </c>
      <c r="D16" s="7" t="s">
        <v>34</v>
      </c>
      <c r="E16" s="28">
        <v>1</v>
      </c>
      <c r="F16" s="18">
        <v>3</v>
      </c>
    </row>
    <row r="17" spans="2:6" ht="20.100000000000001" customHeight="1" x14ac:dyDescent="0.25">
      <c r="B17" s="27">
        <v>11</v>
      </c>
      <c r="C17" s="6" t="s">
        <v>16</v>
      </c>
      <c r="D17" s="7" t="s">
        <v>34</v>
      </c>
      <c r="E17" s="28">
        <v>1.8</v>
      </c>
      <c r="F17" s="18">
        <v>20</v>
      </c>
    </row>
    <row r="18" spans="2:6" ht="20.100000000000001" customHeight="1" x14ac:dyDescent="0.25">
      <c r="B18" s="27">
        <v>12</v>
      </c>
      <c r="C18" s="6" t="s">
        <v>17</v>
      </c>
      <c r="D18" s="7" t="s">
        <v>34</v>
      </c>
      <c r="E18" s="28">
        <v>1</v>
      </c>
      <c r="F18" s="18">
        <v>10</v>
      </c>
    </row>
    <row r="19" spans="2:6" ht="20.100000000000001" customHeight="1" x14ac:dyDescent="0.25">
      <c r="B19" s="27">
        <v>13</v>
      </c>
      <c r="C19" s="6" t="s">
        <v>18</v>
      </c>
      <c r="D19" s="7" t="s">
        <v>34</v>
      </c>
      <c r="E19" s="28">
        <v>1</v>
      </c>
      <c r="F19" s="18">
        <v>6.1</v>
      </c>
    </row>
    <row r="20" spans="2:6" ht="20.100000000000001" customHeight="1" x14ac:dyDescent="0.25">
      <c r="B20" s="27">
        <v>14</v>
      </c>
      <c r="C20" s="6" t="s">
        <v>19</v>
      </c>
      <c r="D20" s="7" t="s">
        <v>34</v>
      </c>
      <c r="E20" s="28">
        <v>1</v>
      </c>
      <c r="F20" s="18">
        <v>1.84</v>
      </c>
    </row>
    <row r="21" spans="2:6" ht="20.100000000000001" customHeight="1" x14ac:dyDescent="0.25">
      <c r="B21" s="27">
        <v>15</v>
      </c>
      <c r="C21" s="6" t="s">
        <v>20</v>
      </c>
      <c r="D21" s="7" t="s">
        <v>34</v>
      </c>
      <c r="E21" s="28">
        <v>1</v>
      </c>
      <c r="F21" s="18">
        <v>7</v>
      </c>
    </row>
    <row r="22" spans="2:6" ht="20.100000000000001" customHeight="1" x14ac:dyDescent="0.25">
      <c r="B22" s="27">
        <v>16</v>
      </c>
      <c r="C22" s="6" t="s">
        <v>21</v>
      </c>
      <c r="D22" s="7" t="s">
        <v>34</v>
      </c>
      <c r="E22" s="28">
        <v>1</v>
      </c>
      <c r="F22" s="18">
        <v>5.2</v>
      </c>
    </row>
    <row r="23" spans="2:6" ht="20.100000000000001" customHeight="1" x14ac:dyDescent="0.25">
      <c r="B23" s="27">
        <v>17</v>
      </c>
      <c r="C23" s="6" t="s">
        <v>22</v>
      </c>
      <c r="D23" s="7" t="s">
        <v>35</v>
      </c>
      <c r="E23" s="28">
        <v>1</v>
      </c>
      <c r="F23" s="18">
        <v>2</v>
      </c>
    </row>
    <row r="24" spans="2:6" ht="20.100000000000001" customHeight="1" x14ac:dyDescent="0.25">
      <c r="B24" s="27">
        <v>18</v>
      </c>
      <c r="C24" s="6" t="s">
        <v>23</v>
      </c>
      <c r="D24" s="7" t="s">
        <v>34</v>
      </c>
      <c r="E24" s="28">
        <v>1</v>
      </c>
      <c r="F24" s="18">
        <v>14</v>
      </c>
    </row>
    <row r="25" spans="2:6" ht="20.100000000000001" customHeight="1" x14ac:dyDescent="0.25">
      <c r="B25" s="27">
        <v>19</v>
      </c>
      <c r="C25" s="6" t="s">
        <v>24</v>
      </c>
      <c r="D25" s="7" t="s">
        <v>36</v>
      </c>
      <c r="E25" s="28">
        <v>0.9</v>
      </c>
      <c r="F25" s="18">
        <v>7</v>
      </c>
    </row>
    <row r="26" spans="2:6" ht="20.100000000000001" customHeight="1" x14ac:dyDescent="0.25">
      <c r="B26" s="27">
        <v>20</v>
      </c>
      <c r="C26" s="6" t="s">
        <v>25</v>
      </c>
      <c r="D26" s="7" t="s">
        <v>36</v>
      </c>
      <c r="E26" s="28">
        <v>0.9</v>
      </c>
      <c r="F26" s="18">
        <v>4.58</v>
      </c>
    </row>
    <row r="27" spans="2:6" ht="20.100000000000001" customHeight="1" x14ac:dyDescent="0.25">
      <c r="B27" s="27">
        <v>21</v>
      </c>
      <c r="C27" s="6" t="s">
        <v>26</v>
      </c>
      <c r="D27" s="7" t="s">
        <v>34</v>
      </c>
      <c r="E27" s="28">
        <v>1</v>
      </c>
      <c r="F27" s="18">
        <v>14</v>
      </c>
    </row>
    <row r="28" spans="2:6" ht="20.100000000000001" customHeight="1" x14ac:dyDescent="0.25">
      <c r="B28" s="27">
        <v>22</v>
      </c>
      <c r="C28" s="6" t="s">
        <v>27</v>
      </c>
      <c r="D28" s="7" t="s">
        <v>34</v>
      </c>
      <c r="E28" s="28">
        <v>1</v>
      </c>
      <c r="F28" s="18">
        <v>16</v>
      </c>
    </row>
    <row r="29" spans="2:6" ht="20.100000000000001" customHeight="1" x14ac:dyDescent="0.25">
      <c r="B29" s="27">
        <v>23</v>
      </c>
      <c r="C29" s="6" t="s">
        <v>28</v>
      </c>
      <c r="D29" s="7" t="s">
        <v>37</v>
      </c>
      <c r="E29" s="28">
        <v>1</v>
      </c>
      <c r="F29" s="18">
        <v>0.23</v>
      </c>
    </row>
    <row r="30" spans="2:6" ht="20.100000000000001" customHeight="1" x14ac:dyDescent="0.25">
      <c r="B30" s="27">
        <v>24</v>
      </c>
      <c r="C30" s="6" t="s">
        <v>29</v>
      </c>
      <c r="D30" s="7" t="s">
        <v>34</v>
      </c>
      <c r="E30" s="28">
        <v>1</v>
      </c>
      <c r="F30" s="18">
        <v>25</v>
      </c>
    </row>
    <row r="31" spans="2:6" ht="20.100000000000001" customHeight="1" x14ac:dyDescent="0.25">
      <c r="B31" s="27">
        <v>25</v>
      </c>
      <c r="C31" s="6" t="s">
        <v>30</v>
      </c>
      <c r="D31" s="7" t="s">
        <v>34</v>
      </c>
      <c r="E31" s="28">
        <v>1</v>
      </c>
      <c r="F31" s="18">
        <v>11</v>
      </c>
    </row>
    <row r="32" spans="2:6" ht="20.100000000000001" customHeight="1" x14ac:dyDescent="0.25">
      <c r="B32" s="27">
        <v>26</v>
      </c>
      <c r="C32" s="6" t="s">
        <v>31</v>
      </c>
      <c r="D32" s="7" t="s">
        <v>34</v>
      </c>
      <c r="E32" s="28">
        <v>1</v>
      </c>
      <c r="F32" s="18">
        <v>14</v>
      </c>
    </row>
    <row r="33" spans="2:6" ht="20.100000000000001" customHeight="1" x14ac:dyDescent="0.25">
      <c r="B33" s="27">
        <v>27</v>
      </c>
      <c r="C33" s="6" t="s">
        <v>32</v>
      </c>
      <c r="D33" s="7" t="s">
        <v>34</v>
      </c>
      <c r="E33" s="28">
        <v>1</v>
      </c>
      <c r="F33" s="18">
        <v>1.38</v>
      </c>
    </row>
    <row r="34" spans="2:6" ht="20.100000000000001" customHeight="1" x14ac:dyDescent="0.25">
      <c r="B34" s="27">
        <v>28</v>
      </c>
      <c r="C34" s="6" t="s">
        <v>33</v>
      </c>
      <c r="D34" s="7" t="s">
        <v>37</v>
      </c>
      <c r="E34" s="28">
        <v>1</v>
      </c>
      <c r="F34" s="18">
        <v>0.9</v>
      </c>
    </row>
    <row r="35" spans="2:6" ht="20.100000000000001" customHeight="1" x14ac:dyDescent="0.25">
      <c r="B35" s="27">
        <v>29</v>
      </c>
      <c r="C35" s="44" t="s">
        <v>73</v>
      </c>
      <c r="D35" s="45" t="s">
        <v>37</v>
      </c>
      <c r="E35" s="46">
        <v>1</v>
      </c>
      <c r="F35" s="36">
        <f>'02-CIF'!D19</f>
        <v>4.2440740740740737E-2</v>
      </c>
    </row>
    <row r="36" spans="2:6" ht="20.100000000000001" customHeight="1" x14ac:dyDescent="0.25">
      <c r="B36" s="27">
        <v>30</v>
      </c>
      <c r="C36" s="44" t="s">
        <v>45</v>
      </c>
      <c r="D36" s="45" t="s">
        <v>37</v>
      </c>
      <c r="E36" s="46">
        <v>1</v>
      </c>
      <c r="F36" s="36">
        <f>'03-BasePratos'!H19</f>
        <v>2.8658133333333332E-2</v>
      </c>
    </row>
    <row r="37" spans="2:6" ht="20.100000000000001" customHeight="1" x14ac:dyDescent="0.25">
      <c r="B37" s="27">
        <v>31</v>
      </c>
      <c r="C37" s="44" t="s">
        <v>61</v>
      </c>
      <c r="D37" s="45" t="s">
        <v>37</v>
      </c>
      <c r="E37" s="46">
        <v>1</v>
      </c>
      <c r="F37" s="36">
        <f>'03-BasePratos'!H34</f>
        <v>0.16536000000000001</v>
      </c>
    </row>
    <row r="38" spans="2:6" ht="20.100000000000001" customHeight="1" x14ac:dyDescent="0.25">
      <c r="B38" s="27">
        <v>32</v>
      </c>
      <c r="C38" s="6"/>
      <c r="D38" s="7"/>
      <c r="E38" s="28"/>
      <c r="F38" s="18"/>
    </row>
    <row r="39" spans="2:6" ht="20.100000000000001" customHeight="1" x14ac:dyDescent="0.25">
      <c r="B39" s="27">
        <v>33</v>
      </c>
      <c r="C39" s="6"/>
      <c r="D39" s="7"/>
      <c r="E39" s="28"/>
      <c r="F39" s="18"/>
    </row>
    <row r="40" spans="2:6" ht="20.100000000000001" customHeight="1" x14ac:dyDescent="0.25">
      <c r="B40" s="27">
        <v>34</v>
      </c>
      <c r="C40" s="6"/>
      <c r="D40" s="7"/>
      <c r="E40" s="28"/>
      <c r="F40" s="18"/>
    </row>
    <row r="41" spans="2:6" ht="20.100000000000001" customHeight="1" x14ac:dyDescent="0.25">
      <c r="B41" s="27">
        <v>35</v>
      </c>
      <c r="C41" s="6"/>
      <c r="D41" s="7"/>
      <c r="E41" s="28"/>
      <c r="F41" s="18"/>
    </row>
  </sheetData>
  <mergeCells count="1">
    <mergeCell ref="B2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9885-DA92-4258-8BEF-D40DA0BBE339}">
  <sheetPr>
    <tabColor theme="7" tint="0.59999389629810485"/>
  </sheetPr>
  <dimension ref="A1:H19"/>
  <sheetViews>
    <sheetView showGridLines="0" zoomScaleNormal="100" workbookViewId="0">
      <selection sqref="A1:XFD4"/>
    </sheetView>
  </sheetViews>
  <sheetFormatPr defaultColWidth="9.140625" defaultRowHeight="20.100000000000001" customHeight="1" x14ac:dyDescent="0.25"/>
  <cols>
    <col min="1" max="1" width="1.7109375" style="2" customWidth="1"/>
    <col min="2" max="2" width="10.7109375" style="2" customWidth="1"/>
    <col min="3" max="3" width="50.7109375" style="2" customWidth="1"/>
    <col min="4" max="4" width="16.85546875" style="2" customWidth="1"/>
    <col min="5" max="5" width="5.7109375" style="2" customWidth="1"/>
    <col min="6" max="16384" width="9.140625" style="2"/>
  </cols>
  <sheetData>
    <row r="1" spans="1:8" customFormat="1" ht="15" customHeight="1" x14ac:dyDescent="0.25">
      <c r="A1" s="1"/>
      <c r="B1" s="47"/>
      <c r="C1" s="48"/>
      <c r="D1" s="1"/>
      <c r="E1" s="1"/>
      <c r="F1" s="47"/>
      <c r="G1" s="48"/>
      <c r="H1" s="47"/>
    </row>
    <row r="2" spans="1:8" customFormat="1" ht="24.95" customHeight="1" x14ac:dyDescent="0.25">
      <c r="A2" s="49"/>
      <c r="B2" s="66" t="s">
        <v>88</v>
      </c>
      <c r="C2" s="67"/>
      <c r="D2" s="67"/>
      <c r="E2" s="67"/>
      <c r="F2" s="67"/>
      <c r="G2" s="1"/>
      <c r="H2" s="50"/>
    </row>
    <row r="3" spans="1:8" customFormat="1" ht="24.95" customHeight="1" x14ac:dyDescent="0.25">
      <c r="A3" s="49"/>
      <c r="B3" s="67"/>
      <c r="C3" s="67"/>
      <c r="D3" s="67"/>
      <c r="E3" s="67"/>
      <c r="F3" s="67"/>
      <c r="G3" s="1"/>
      <c r="H3" s="50"/>
    </row>
    <row r="4" spans="1:8" customFormat="1" ht="9.9499999999999993" customHeight="1" x14ac:dyDescent="0.25">
      <c r="A4" s="8"/>
      <c r="B4" s="8"/>
      <c r="C4" s="8"/>
      <c r="D4" s="8"/>
      <c r="E4" s="8"/>
      <c r="F4" s="51"/>
      <c r="G4" s="52"/>
      <c r="H4" s="51"/>
    </row>
    <row r="6" spans="1:8" ht="30" customHeight="1" x14ac:dyDescent="0.25">
      <c r="B6" s="3" t="s">
        <v>2</v>
      </c>
      <c r="C6" s="4" t="s">
        <v>3</v>
      </c>
      <c r="D6" s="5" t="s">
        <v>38</v>
      </c>
    </row>
    <row r="7" spans="1:8" ht="20.100000000000001" customHeight="1" x14ac:dyDescent="0.25">
      <c r="B7" s="27">
        <v>1</v>
      </c>
      <c r="C7" s="6" t="s">
        <v>39</v>
      </c>
      <c r="D7" s="18">
        <v>350</v>
      </c>
    </row>
    <row r="8" spans="1:8" ht="20.100000000000001" customHeight="1" x14ac:dyDescent="0.25">
      <c r="B8" s="27">
        <v>2</v>
      </c>
      <c r="C8" s="6" t="s">
        <v>40</v>
      </c>
      <c r="D8" s="18">
        <v>7.833333333333333</v>
      </c>
    </row>
    <row r="9" spans="1:8" ht="20.100000000000001" customHeight="1" x14ac:dyDescent="0.25">
      <c r="B9" s="27">
        <v>3</v>
      </c>
      <c r="C9" s="6" t="s">
        <v>41</v>
      </c>
      <c r="D9" s="18">
        <v>24.133333333333336</v>
      </c>
    </row>
    <row r="10" spans="1:8" ht="20.100000000000001" customHeight="1" x14ac:dyDescent="0.25">
      <c r="B10" s="27">
        <v>4</v>
      </c>
      <c r="C10" s="6"/>
      <c r="D10" s="18"/>
    </row>
    <row r="11" spans="1:8" ht="20.100000000000001" customHeight="1" x14ac:dyDescent="0.25">
      <c r="B11" s="27">
        <v>5</v>
      </c>
      <c r="C11" s="6"/>
      <c r="D11" s="18"/>
    </row>
    <row r="12" spans="1:8" ht="20.100000000000001" customHeight="1" x14ac:dyDescent="0.25">
      <c r="B12" s="27">
        <v>6</v>
      </c>
      <c r="C12" s="6"/>
      <c r="D12" s="18"/>
    </row>
    <row r="13" spans="1:8" ht="20.100000000000001" customHeight="1" x14ac:dyDescent="0.25">
      <c r="B13" s="27">
        <v>7</v>
      </c>
      <c r="C13" s="6"/>
      <c r="D13" s="18"/>
    </row>
    <row r="14" spans="1:8" ht="20.100000000000001" customHeight="1" x14ac:dyDescent="0.25">
      <c r="B14" s="27">
        <v>8</v>
      </c>
      <c r="C14" s="6"/>
      <c r="D14" s="18"/>
    </row>
    <row r="15" spans="1:8" ht="20.100000000000001" customHeight="1" x14ac:dyDescent="0.25">
      <c r="B15" s="27">
        <v>9</v>
      </c>
      <c r="C15" s="6"/>
      <c r="D15" s="18"/>
    </row>
    <row r="16" spans="1:8" ht="20.100000000000001" customHeight="1" x14ac:dyDescent="0.25">
      <c r="B16" s="27">
        <v>10</v>
      </c>
      <c r="C16" s="6"/>
      <c r="D16" s="18"/>
    </row>
    <row r="17" spans="2:4" ht="20.100000000000001" customHeight="1" x14ac:dyDescent="0.25">
      <c r="B17" s="29"/>
      <c r="C17" s="32" t="s">
        <v>1</v>
      </c>
      <c r="D17" s="35">
        <f>SUM(D7:D16)</f>
        <v>381.96666666666664</v>
      </c>
    </row>
    <row r="18" spans="2:4" ht="20.100000000000001" customHeight="1" x14ac:dyDescent="0.25">
      <c r="B18" s="29"/>
      <c r="C18" s="32" t="s">
        <v>43</v>
      </c>
      <c r="D18" s="34">
        <v>9000</v>
      </c>
    </row>
    <row r="19" spans="2:4" ht="20.100000000000001" customHeight="1" x14ac:dyDescent="0.25">
      <c r="B19" s="29"/>
      <c r="C19" s="32" t="s">
        <v>42</v>
      </c>
      <c r="D19" s="33">
        <f>D17/D18</f>
        <v>4.2440740740740737E-2</v>
      </c>
    </row>
  </sheetData>
  <mergeCells count="1">
    <mergeCell ref="B2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8E05-1190-4CD9-B55C-E848AD813DD4}">
  <sheetPr>
    <tabColor theme="7" tint="0.59999389629810485"/>
  </sheetPr>
  <dimension ref="A1:H34"/>
  <sheetViews>
    <sheetView showGridLines="0" zoomScaleNormal="100" workbookViewId="0">
      <selection activeCell="D10" sqref="D10"/>
    </sheetView>
  </sheetViews>
  <sheetFormatPr defaultColWidth="9.140625" defaultRowHeight="20.100000000000001" customHeight="1" x14ac:dyDescent="0.25"/>
  <cols>
    <col min="1" max="1" width="1.7109375" style="2" customWidth="1"/>
    <col min="2" max="2" width="10.7109375" style="2" customWidth="1"/>
    <col min="3" max="3" width="50.7109375" style="2" customWidth="1"/>
    <col min="4" max="8" width="15.7109375" style="2" customWidth="1"/>
    <col min="9" max="16384" width="9.140625" style="2"/>
  </cols>
  <sheetData>
    <row r="1" spans="1:8" customFormat="1" ht="15" customHeight="1" x14ac:dyDescent="0.25">
      <c r="A1" s="1"/>
      <c r="B1" s="47"/>
      <c r="C1" s="48"/>
      <c r="D1" s="1"/>
      <c r="E1" s="1"/>
      <c r="F1" s="47"/>
      <c r="G1" s="48"/>
      <c r="H1" s="47"/>
    </row>
    <row r="2" spans="1:8" customFormat="1" ht="24.95" customHeight="1" x14ac:dyDescent="0.25">
      <c r="A2" s="49"/>
      <c r="B2" s="66" t="s">
        <v>90</v>
      </c>
      <c r="C2" s="67"/>
      <c r="D2" s="67"/>
      <c r="E2" s="67"/>
      <c r="F2" s="67"/>
      <c r="G2" s="1"/>
      <c r="H2" s="50"/>
    </row>
    <row r="3" spans="1:8" customFormat="1" ht="24.95" customHeight="1" x14ac:dyDescent="0.25">
      <c r="A3" s="49"/>
      <c r="B3" s="67"/>
      <c r="C3" s="67"/>
      <c r="D3" s="67"/>
      <c r="E3" s="67"/>
      <c r="F3" s="67"/>
      <c r="G3" s="1"/>
      <c r="H3" s="50"/>
    </row>
    <row r="4" spans="1:8" customFormat="1" ht="9.9499999999999993" customHeight="1" x14ac:dyDescent="0.25">
      <c r="A4" s="8"/>
      <c r="B4" s="8"/>
      <c r="C4" s="8"/>
      <c r="D4" s="8"/>
      <c r="E4" s="8"/>
      <c r="F4" s="51"/>
      <c r="G4" s="52"/>
      <c r="H4" s="51"/>
    </row>
    <row r="6" spans="1:8" ht="30" customHeight="1" x14ac:dyDescent="0.25">
      <c r="B6" s="3" t="s">
        <v>2</v>
      </c>
      <c r="C6" s="43" t="s">
        <v>44</v>
      </c>
      <c r="D6" s="4" t="s">
        <v>58</v>
      </c>
      <c r="E6" s="4" t="s">
        <v>0</v>
      </c>
      <c r="F6" s="4" t="s">
        <v>55</v>
      </c>
      <c r="G6" s="4" t="s">
        <v>59</v>
      </c>
      <c r="H6" s="4" t="s">
        <v>60</v>
      </c>
    </row>
    <row r="7" spans="1:8" ht="20.100000000000001" customHeight="1" x14ac:dyDescent="0.25">
      <c r="B7" s="38">
        <v>1</v>
      </c>
      <c r="C7" s="39" t="s">
        <v>45</v>
      </c>
      <c r="D7" s="40"/>
      <c r="E7" s="40"/>
      <c r="F7" s="40" t="s">
        <v>57</v>
      </c>
      <c r="G7" s="40">
        <v>250</v>
      </c>
      <c r="H7" s="42"/>
    </row>
    <row r="8" spans="1:8" ht="20.100000000000001" customHeight="1" x14ac:dyDescent="0.25">
      <c r="B8" s="27" t="s">
        <v>46</v>
      </c>
      <c r="C8" s="6" t="s">
        <v>6</v>
      </c>
      <c r="D8" s="36">
        <f>IFERROR(VLOOKUP(C8,'01-Insumos'!$C$7:$F$41,4,FALSE),0)</f>
        <v>15</v>
      </c>
      <c r="E8" s="37">
        <f>IFERROR(VLOOKUP(C8,'01-Insumos'!$C$7:$F$41,3,FALSE),0)</f>
        <v>1</v>
      </c>
      <c r="F8" s="36" t="str">
        <f>IFERROR(VLOOKUP(C8,'01-Insumos'!$C$7:$F$41,2,FALSE),"-")</f>
        <v>Kg</v>
      </c>
      <c r="G8" s="18">
        <v>0.02</v>
      </c>
      <c r="H8" s="36">
        <f>IFERROR((D8*G8)/E8,0)</f>
        <v>0.3</v>
      </c>
    </row>
    <row r="9" spans="1:8" ht="20.100000000000001" customHeight="1" x14ac:dyDescent="0.25">
      <c r="B9" s="27" t="s">
        <v>47</v>
      </c>
      <c r="C9" s="6" t="s">
        <v>11</v>
      </c>
      <c r="D9" s="36">
        <f>IFERROR(VLOOKUP(C9,'01-Insumos'!$C$7:$F$41,4,FALSE),0)</f>
        <v>7</v>
      </c>
      <c r="E9" s="37">
        <f>IFERROR(VLOOKUP(C9,'01-Insumos'!$C$7:$F$41,3,FALSE),0)</f>
        <v>1</v>
      </c>
      <c r="F9" s="36" t="str">
        <f>IFERROR(VLOOKUP(C9,'01-Insumos'!$C$7:$F$41,2,FALSE),"-")</f>
        <v>Kg</v>
      </c>
      <c r="G9" s="18">
        <v>0.04</v>
      </c>
      <c r="H9" s="36">
        <f t="shared" ref="H9:H17" si="0">IFERROR((D9*G9)/E9,0)</f>
        <v>0.28000000000000003</v>
      </c>
    </row>
    <row r="10" spans="1:8" ht="20.100000000000001" customHeight="1" x14ac:dyDescent="0.25">
      <c r="B10" s="27" t="s">
        <v>48</v>
      </c>
      <c r="C10" s="6" t="s">
        <v>15</v>
      </c>
      <c r="D10" s="36">
        <f>IFERROR(VLOOKUP(C10,'01-Insumos'!$C$7:$F$41,4,FALSE),0)</f>
        <v>3</v>
      </c>
      <c r="E10" s="37">
        <f>IFERROR(VLOOKUP(C10,'01-Insumos'!$C$7:$F$41,3,FALSE),0)</f>
        <v>1</v>
      </c>
      <c r="F10" s="36" t="str">
        <f>IFERROR(VLOOKUP(C10,'01-Insumos'!$C$7:$F$41,2,FALSE),"-")</f>
        <v>Kg</v>
      </c>
      <c r="G10" s="18">
        <v>0.5</v>
      </c>
      <c r="H10" s="36">
        <f t="shared" si="0"/>
        <v>1.5</v>
      </c>
    </row>
    <row r="11" spans="1:8" ht="20.100000000000001" customHeight="1" x14ac:dyDescent="0.25">
      <c r="B11" s="27" t="s">
        <v>49</v>
      </c>
      <c r="C11" s="6" t="s">
        <v>17</v>
      </c>
      <c r="D11" s="36">
        <f>IFERROR(VLOOKUP(C11,'01-Insumos'!$C$7:$F$41,4,FALSE),0)</f>
        <v>10</v>
      </c>
      <c r="E11" s="37">
        <f>IFERROR(VLOOKUP(C11,'01-Insumos'!$C$7:$F$41,3,FALSE),0)</f>
        <v>1</v>
      </c>
      <c r="F11" s="36" t="str">
        <f>IFERROR(VLOOKUP(C11,'01-Insumos'!$C$7:$F$41,2,FALSE),"-")</f>
        <v>Kg</v>
      </c>
      <c r="G11" s="18">
        <v>0.05</v>
      </c>
      <c r="H11" s="36">
        <f t="shared" si="0"/>
        <v>0.5</v>
      </c>
    </row>
    <row r="12" spans="1:8" ht="20.100000000000001" customHeight="1" x14ac:dyDescent="0.25">
      <c r="B12" s="27" t="s">
        <v>50</v>
      </c>
      <c r="C12" s="6" t="s">
        <v>23</v>
      </c>
      <c r="D12" s="36">
        <f>IFERROR(VLOOKUP(C12,'01-Insumos'!$C$7:$F$41,4,FALSE),0)</f>
        <v>14</v>
      </c>
      <c r="E12" s="37">
        <f>IFERROR(VLOOKUP(C12,'01-Insumos'!$C$7:$F$41,3,FALSE),0)</f>
        <v>1</v>
      </c>
      <c r="F12" s="36" t="str">
        <f>IFERROR(VLOOKUP(C12,'01-Insumos'!$C$7:$F$41,2,FALSE),"-")</f>
        <v>Kg</v>
      </c>
      <c r="G12" s="18">
        <v>0.25</v>
      </c>
      <c r="H12" s="36">
        <f t="shared" si="0"/>
        <v>3.5</v>
      </c>
    </row>
    <row r="13" spans="1:8" ht="20.100000000000001" customHeight="1" x14ac:dyDescent="0.25">
      <c r="B13" s="27" t="s">
        <v>51</v>
      </c>
      <c r="C13" s="6" t="s">
        <v>24</v>
      </c>
      <c r="D13" s="36">
        <f>IFERROR(VLOOKUP(C13,'01-Insumos'!$C$7:$F$41,4,FALSE),0)</f>
        <v>7</v>
      </c>
      <c r="E13" s="37">
        <f>IFERROR(VLOOKUP(C13,'01-Insumos'!$C$7:$F$41,3,FALSE),0)</f>
        <v>0.9</v>
      </c>
      <c r="F13" s="36" t="str">
        <f>IFERROR(VLOOKUP(C13,'01-Insumos'!$C$7:$F$41,2,FALSE),"-")</f>
        <v>ml</v>
      </c>
      <c r="G13" s="18">
        <v>0.08</v>
      </c>
      <c r="H13" s="36">
        <f t="shared" si="0"/>
        <v>0.62222222222222223</v>
      </c>
    </row>
    <row r="14" spans="1:8" ht="20.100000000000001" customHeight="1" x14ac:dyDescent="0.25">
      <c r="B14" s="27" t="s">
        <v>52</v>
      </c>
      <c r="C14" s="6" t="s">
        <v>25</v>
      </c>
      <c r="D14" s="36">
        <f>IFERROR(VLOOKUP(C14,'01-Insumos'!$C$7:$F$41,4,FALSE),0)</f>
        <v>4.58</v>
      </c>
      <c r="E14" s="37">
        <f>IFERROR(VLOOKUP(C14,'01-Insumos'!$C$7:$F$41,3,FALSE),0)</f>
        <v>0.9</v>
      </c>
      <c r="F14" s="36" t="str">
        <f>IFERROR(VLOOKUP(C14,'01-Insumos'!$C$7:$F$41,2,FALSE),"-")</f>
        <v>ml</v>
      </c>
      <c r="G14" s="18">
        <v>0.08</v>
      </c>
      <c r="H14" s="36">
        <f t="shared" si="0"/>
        <v>0.40711111111111109</v>
      </c>
    </row>
    <row r="15" spans="1:8" ht="20.100000000000001" customHeight="1" x14ac:dyDescent="0.25">
      <c r="B15" s="27" t="s">
        <v>53</v>
      </c>
      <c r="C15" s="6" t="s">
        <v>32</v>
      </c>
      <c r="D15" s="36">
        <f>IFERROR(VLOOKUP(C15,'01-Insumos'!$C$7:$F$41,4,FALSE),0)</f>
        <v>1.38</v>
      </c>
      <c r="E15" s="37">
        <f>IFERROR(VLOOKUP(C15,'01-Insumos'!$C$7:$F$41,3,FALSE),0)</f>
        <v>1</v>
      </c>
      <c r="F15" s="36" t="str">
        <f>IFERROR(VLOOKUP(C15,'01-Insumos'!$C$7:$F$41,2,FALSE),"-")</f>
        <v>Kg</v>
      </c>
      <c r="G15" s="18">
        <v>0.04</v>
      </c>
      <c r="H15" s="36">
        <f t="shared" si="0"/>
        <v>5.5199999999999999E-2</v>
      </c>
    </row>
    <row r="16" spans="1:8" ht="20.100000000000001" customHeight="1" x14ac:dyDescent="0.25">
      <c r="B16" s="27" t="s">
        <v>54</v>
      </c>
      <c r="C16" s="6"/>
      <c r="D16" s="36">
        <f>IFERROR(VLOOKUP(C16,'01-Insumos'!$C$7:$F$41,4,FALSE),0)</f>
        <v>0</v>
      </c>
      <c r="E16" s="37">
        <f>IFERROR(VLOOKUP(C16,'01-Insumos'!$C$7:$F$41,3,FALSE),0)</f>
        <v>0</v>
      </c>
      <c r="F16" s="36" t="str">
        <f>IFERROR(VLOOKUP(C16,'01-Insumos'!$C$7:$F$41,2,FALSE),"-")</f>
        <v>-</v>
      </c>
      <c r="G16" s="18"/>
      <c r="H16" s="36">
        <f t="shared" si="0"/>
        <v>0</v>
      </c>
    </row>
    <row r="17" spans="2:8" ht="20.100000000000001" customHeight="1" x14ac:dyDescent="0.25">
      <c r="B17" s="27" t="s">
        <v>56</v>
      </c>
      <c r="C17" s="6"/>
      <c r="D17" s="36">
        <f>IFERROR(VLOOKUP(C17,'01-Insumos'!$C$7:$F$41,4,FALSE),0)</f>
        <v>0</v>
      </c>
      <c r="E17" s="37">
        <f>IFERROR(VLOOKUP(C17,'01-Insumos'!$C$7:$F$41,3,FALSE),0)</f>
        <v>0</v>
      </c>
      <c r="F17" s="36" t="str">
        <f>IFERROR(VLOOKUP(C17,'01-Insumos'!$C$7:$F$41,2,FALSE),"-")</f>
        <v>-</v>
      </c>
      <c r="G17" s="18"/>
      <c r="H17" s="36">
        <f t="shared" si="0"/>
        <v>0</v>
      </c>
    </row>
    <row r="18" spans="2:8" ht="20.100000000000001" customHeight="1" x14ac:dyDescent="0.25">
      <c r="B18" s="38"/>
      <c r="C18" s="39"/>
      <c r="D18" s="40"/>
      <c r="E18" s="40"/>
      <c r="F18" s="41" t="s">
        <v>60</v>
      </c>
      <c r="G18" s="40"/>
      <c r="H18" s="30">
        <f>SUM(H8:H17)</f>
        <v>7.164533333333333</v>
      </c>
    </row>
    <row r="19" spans="2:8" ht="20.100000000000001" customHeight="1" x14ac:dyDescent="0.25">
      <c r="B19" s="38"/>
      <c r="C19" s="39"/>
      <c r="D19" s="40"/>
      <c r="E19" s="40"/>
      <c r="F19" s="41" t="s">
        <v>5</v>
      </c>
      <c r="G19" s="40"/>
      <c r="H19" s="31">
        <f>H18/G7</f>
        <v>2.8658133333333332E-2</v>
      </c>
    </row>
    <row r="21" spans="2:8" ht="30" customHeight="1" x14ac:dyDescent="0.25">
      <c r="B21" s="3" t="s">
        <v>2</v>
      </c>
      <c r="C21" s="43" t="s">
        <v>44</v>
      </c>
      <c r="D21" s="4" t="s">
        <v>58</v>
      </c>
      <c r="E21" s="4" t="s">
        <v>0</v>
      </c>
      <c r="F21" s="4" t="s">
        <v>55</v>
      </c>
      <c r="G21" s="4" t="s">
        <v>59</v>
      </c>
      <c r="H21" s="4" t="s">
        <v>60</v>
      </c>
    </row>
    <row r="22" spans="2:8" ht="20.100000000000001" customHeight="1" x14ac:dyDescent="0.25">
      <c r="B22" s="38">
        <v>2</v>
      </c>
      <c r="C22" s="39" t="s">
        <v>61</v>
      </c>
      <c r="D22" s="40"/>
      <c r="E22" s="40"/>
      <c r="F22" s="40" t="s">
        <v>57</v>
      </c>
      <c r="G22" s="40">
        <v>35</v>
      </c>
      <c r="H22" s="42"/>
    </row>
    <row r="23" spans="2:8" ht="20.100000000000001" customHeight="1" x14ac:dyDescent="0.25">
      <c r="B23" s="27" t="s">
        <v>62</v>
      </c>
      <c r="C23" s="6" t="s">
        <v>28</v>
      </c>
      <c r="D23" s="36">
        <f>IFERROR(VLOOKUP(C23,'01-Insumos'!$C$7:$F$41,4,FALSE),0)</f>
        <v>0.23</v>
      </c>
      <c r="E23" s="37">
        <f>IFERROR(VLOOKUP(C23,'01-Insumos'!$C$7:$F$41,3,FALSE),0)</f>
        <v>1</v>
      </c>
      <c r="F23" s="36" t="str">
        <f>IFERROR(VLOOKUP(C23,'01-Insumos'!$C$7:$F$41,2,FALSE),"-")</f>
        <v>Unid.</v>
      </c>
      <c r="G23" s="18">
        <v>4</v>
      </c>
      <c r="H23" s="36">
        <f>IFERROR((D23*G23)/E23,0)</f>
        <v>0.92</v>
      </c>
    </row>
    <row r="24" spans="2:8" ht="20.100000000000001" customHeight="1" x14ac:dyDescent="0.25">
      <c r="B24" s="27" t="s">
        <v>63</v>
      </c>
      <c r="C24" s="6" t="s">
        <v>19</v>
      </c>
      <c r="D24" s="36">
        <f>IFERROR(VLOOKUP(C24,'01-Insumos'!$C$7:$F$41,4,FALSE),0)</f>
        <v>1.84</v>
      </c>
      <c r="E24" s="37">
        <f>IFERROR(VLOOKUP(C24,'01-Insumos'!$C$7:$F$41,3,FALSE),0)</f>
        <v>1</v>
      </c>
      <c r="F24" s="36" t="str">
        <f>IFERROR(VLOOKUP(C24,'01-Insumos'!$C$7:$F$41,2,FALSE),"-")</f>
        <v>Kg</v>
      </c>
      <c r="G24" s="18">
        <v>1</v>
      </c>
      <c r="H24" s="36">
        <f t="shared" ref="H24:H32" si="1">IFERROR((D24*G24)/E24,0)</f>
        <v>1.84</v>
      </c>
    </row>
    <row r="25" spans="2:8" ht="20.100000000000001" customHeight="1" x14ac:dyDescent="0.25">
      <c r="B25" s="27" t="s">
        <v>64</v>
      </c>
      <c r="C25" s="6" t="s">
        <v>22</v>
      </c>
      <c r="D25" s="36">
        <f>IFERROR(VLOOKUP(C25,'01-Insumos'!$C$7:$F$41,4,FALSE),0)</f>
        <v>2</v>
      </c>
      <c r="E25" s="37">
        <f>IFERROR(VLOOKUP(C25,'01-Insumos'!$C$7:$F$41,3,FALSE),0)</f>
        <v>1</v>
      </c>
      <c r="F25" s="36" t="str">
        <f>IFERROR(VLOOKUP(C25,'01-Insumos'!$C$7:$F$41,2,FALSE),"-")</f>
        <v>Litro</v>
      </c>
      <c r="G25" s="18">
        <v>0.2</v>
      </c>
      <c r="H25" s="36">
        <f t="shared" si="1"/>
        <v>0.4</v>
      </c>
    </row>
    <row r="26" spans="2:8" ht="20.100000000000001" customHeight="1" x14ac:dyDescent="0.25">
      <c r="B26" s="27" t="s">
        <v>65</v>
      </c>
      <c r="C26" s="6" t="s">
        <v>32</v>
      </c>
      <c r="D26" s="36">
        <f>IFERROR(VLOOKUP(C26,'01-Insumos'!$C$7:$F$41,4,FALSE),0)</f>
        <v>1.38</v>
      </c>
      <c r="E26" s="37">
        <f>IFERROR(VLOOKUP(C26,'01-Insumos'!$C$7:$F$41,3,FALSE),0)</f>
        <v>1</v>
      </c>
      <c r="F26" s="36" t="str">
        <f>IFERROR(VLOOKUP(C26,'01-Insumos'!$C$7:$F$41,2,FALSE),"-")</f>
        <v>Kg</v>
      </c>
      <c r="G26" s="18">
        <v>0.02</v>
      </c>
      <c r="H26" s="36">
        <f t="shared" si="1"/>
        <v>2.76E-2</v>
      </c>
    </row>
    <row r="27" spans="2:8" ht="20.100000000000001" customHeight="1" x14ac:dyDescent="0.25">
      <c r="B27" s="27" t="s">
        <v>66</v>
      </c>
      <c r="C27" s="6" t="s">
        <v>21</v>
      </c>
      <c r="D27" s="36">
        <f>IFERROR(VLOOKUP(C27,'01-Insumos'!$C$7:$F$41,4,FALSE),0)</f>
        <v>5.2</v>
      </c>
      <c r="E27" s="37">
        <f>IFERROR(VLOOKUP(C27,'01-Insumos'!$C$7:$F$41,3,FALSE),0)</f>
        <v>1</v>
      </c>
      <c r="F27" s="36" t="str">
        <f>IFERROR(VLOOKUP(C27,'01-Insumos'!$C$7:$F$41,2,FALSE),"-")</f>
        <v>Kg</v>
      </c>
      <c r="G27" s="18">
        <v>0.5</v>
      </c>
      <c r="H27" s="36">
        <f t="shared" si="1"/>
        <v>2.6</v>
      </c>
    </row>
    <row r="28" spans="2:8" ht="20.100000000000001" customHeight="1" x14ac:dyDescent="0.25">
      <c r="B28" s="27" t="s">
        <v>67</v>
      </c>
      <c r="C28" s="6"/>
      <c r="D28" s="36">
        <f>IFERROR(VLOOKUP(C28,'01-Insumos'!$C$7:$F$41,4,FALSE),0)</f>
        <v>0</v>
      </c>
      <c r="E28" s="37">
        <f>IFERROR(VLOOKUP(C28,'01-Insumos'!$C$7:$F$41,3,FALSE),0)</f>
        <v>0</v>
      </c>
      <c r="F28" s="36" t="str">
        <f>IFERROR(VLOOKUP(C28,'01-Insumos'!$C$7:$F$41,2,FALSE),"-")</f>
        <v>-</v>
      </c>
      <c r="G28" s="18"/>
      <c r="H28" s="36">
        <f t="shared" si="1"/>
        <v>0</v>
      </c>
    </row>
    <row r="29" spans="2:8" ht="20.100000000000001" customHeight="1" x14ac:dyDescent="0.25">
      <c r="B29" s="27" t="s">
        <v>68</v>
      </c>
      <c r="C29" s="6"/>
      <c r="D29" s="36">
        <f>IFERROR(VLOOKUP(C29,'01-Insumos'!$C$7:$F$41,4,FALSE),0)</f>
        <v>0</v>
      </c>
      <c r="E29" s="37">
        <f>IFERROR(VLOOKUP(C29,'01-Insumos'!$C$7:$F$41,3,FALSE),0)</f>
        <v>0</v>
      </c>
      <c r="F29" s="36" t="str">
        <f>IFERROR(VLOOKUP(C29,'01-Insumos'!$C$7:$F$41,2,FALSE),"-")</f>
        <v>-</v>
      </c>
      <c r="G29" s="18"/>
      <c r="H29" s="36">
        <f t="shared" si="1"/>
        <v>0</v>
      </c>
    </row>
    <row r="30" spans="2:8" ht="20.100000000000001" customHeight="1" x14ac:dyDescent="0.25">
      <c r="B30" s="27" t="s">
        <v>69</v>
      </c>
      <c r="C30" s="6"/>
      <c r="D30" s="36">
        <f>IFERROR(VLOOKUP(C30,'01-Insumos'!$C$7:$F$41,4,FALSE),0)</f>
        <v>0</v>
      </c>
      <c r="E30" s="37">
        <f>IFERROR(VLOOKUP(C30,'01-Insumos'!$C$7:$F$41,3,FALSE),0)</f>
        <v>0</v>
      </c>
      <c r="F30" s="36" t="str">
        <f>IFERROR(VLOOKUP(C30,'01-Insumos'!$C$7:$F$41,2,FALSE),"-")</f>
        <v>-</v>
      </c>
      <c r="G30" s="18"/>
      <c r="H30" s="36">
        <f t="shared" si="1"/>
        <v>0</v>
      </c>
    </row>
    <row r="31" spans="2:8" ht="20.100000000000001" customHeight="1" x14ac:dyDescent="0.25">
      <c r="B31" s="27" t="s">
        <v>70</v>
      </c>
      <c r="C31" s="6"/>
      <c r="D31" s="36">
        <f>IFERROR(VLOOKUP(C31,'01-Insumos'!$C$7:$F$41,4,FALSE),0)</f>
        <v>0</v>
      </c>
      <c r="E31" s="37">
        <f>IFERROR(VLOOKUP(C31,'01-Insumos'!$C$7:$F$41,3,FALSE),0)</f>
        <v>0</v>
      </c>
      <c r="F31" s="36" t="str">
        <f>IFERROR(VLOOKUP(C31,'01-Insumos'!$C$7:$F$41,2,FALSE),"-")</f>
        <v>-</v>
      </c>
      <c r="G31" s="18"/>
      <c r="H31" s="36">
        <f t="shared" si="1"/>
        <v>0</v>
      </c>
    </row>
    <row r="32" spans="2:8" ht="20.100000000000001" customHeight="1" x14ac:dyDescent="0.25">
      <c r="B32" s="27" t="s">
        <v>71</v>
      </c>
      <c r="C32" s="6"/>
      <c r="D32" s="36">
        <f>IFERROR(VLOOKUP(C32,'01-Insumos'!$C$7:$F$41,4,FALSE),0)</f>
        <v>0</v>
      </c>
      <c r="E32" s="37">
        <f>IFERROR(VLOOKUP(C32,'01-Insumos'!$C$7:$F$41,3,FALSE),0)</f>
        <v>0</v>
      </c>
      <c r="F32" s="36" t="str">
        <f>IFERROR(VLOOKUP(C32,'01-Insumos'!$C$7:$F$41,2,FALSE),"-")</f>
        <v>-</v>
      </c>
      <c r="G32" s="18"/>
      <c r="H32" s="36">
        <f t="shared" si="1"/>
        <v>0</v>
      </c>
    </row>
    <row r="33" spans="2:8" ht="20.100000000000001" customHeight="1" x14ac:dyDescent="0.25">
      <c r="B33" s="38"/>
      <c r="C33" s="39"/>
      <c r="D33" s="40"/>
      <c r="E33" s="40"/>
      <c r="F33" s="41" t="s">
        <v>60</v>
      </c>
      <c r="G33" s="40"/>
      <c r="H33" s="30">
        <f>SUM(H23:H32)</f>
        <v>5.7876000000000003</v>
      </c>
    </row>
    <row r="34" spans="2:8" ht="20.100000000000001" customHeight="1" x14ac:dyDescent="0.25">
      <c r="B34" s="38"/>
      <c r="C34" s="39"/>
      <c r="D34" s="40"/>
      <c r="E34" s="40"/>
      <c r="F34" s="41" t="s">
        <v>5</v>
      </c>
      <c r="G34" s="40"/>
      <c r="H34" s="31">
        <f>H33/G22</f>
        <v>0.16536000000000001</v>
      </c>
    </row>
  </sheetData>
  <mergeCells count="1">
    <mergeCell ref="B2:F3"/>
  </mergeCells>
  <phoneticPr fontId="13" type="noConversion"/>
  <dataValidations count="1">
    <dataValidation type="list" allowBlank="1" showInputMessage="1" showErrorMessage="1" sqref="C8:C17 C23:C32" xr:uid="{8053BC19-D82A-4982-B842-9049134F3F52}">
      <formula1>Insumos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B8BD-D3E2-4F8A-BABF-98DE473B96B9}">
  <sheetPr>
    <tabColor theme="7" tint="0.59999389629810485"/>
  </sheetPr>
  <dimension ref="A1:H49"/>
  <sheetViews>
    <sheetView showGridLines="0" zoomScaleNormal="100" workbookViewId="0">
      <selection activeCell="F8" sqref="F8"/>
    </sheetView>
  </sheetViews>
  <sheetFormatPr defaultColWidth="9.140625" defaultRowHeight="20.100000000000001" customHeight="1" x14ac:dyDescent="0.25"/>
  <cols>
    <col min="1" max="1" width="1.7109375" style="2" customWidth="1"/>
    <col min="2" max="2" width="10.7109375" style="2" customWidth="1"/>
    <col min="3" max="3" width="50.7109375" style="2" customWidth="1"/>
    <col min="4" max="8" width="15.7109375" style="2" customWidth="1"/>
    <col min="9" max="16384" width="9.140625" style="2"/>
  </cols>
  <sheetData>
    <row r="1" spans="1:8" customFormat="1" ht="15" customHeight="1" x14ac:dyDescent="0.25">
      <c r="A1" s="1"/>
      <c r="B1" s="47"/>
      <c r="C1" s="48"/>
      <c r="D1" s="1"/>
      <c r="E1" s="1"/>
      <c r="F1" s="47"/>
      <c r="G1" s="48"/>
      <c r="H1" s="47"/>
    </row>
    <row r="2" spans="1:8" customFormat="1" ht="24.95" customHeight="1" x14ac:dyDescent="0.25">
      <c r="A2" s="49"/>
      <c r="B2" s="66" t="s">
        <v>89</v>
      </c>
      <c r="C2" s="67"/>
      <c r="D2" s="67"/>
      <c r="E2" s="67"/>
      <c r="F2" s="67"/>
      <c r="G2" s="1"/>
      <c r="H2" s="50"/>
    </row>
    <row r="3" spans="1:8" customFormat="1" ht="24.95" customHeight="1" x14ac:dyDescent="0.25">
      <c r="A3" s="49"/>
      <c r="B3" s="67"/>
      <c r="C3" s="67"/>
      <c r="D3" s="67"/>
      <c r="E3" s="67"/>
      <c r="F3" s="67"/>
      <c r="G3" s="1"/>
      <c r="H3" s="50"/>
    </row>
    <row r="4" spans="1:8" customFormat="1" ht="9.9499999999999993" customHeight="1" x14ac:dyDescent="0.25">
      <c r="A4" s="8"/>
      <c r="B4" s="8"/>
      <c r="C4" s="8"/>
      <c r="D4" s="8"/>
      <c r="E4" s="8"/>
      <c r="F4" s="51"/>
      <c r="G4" s="52"/>
      <c r="H4" s="51"/>
    </row>
    <row r="6" spans="1:8" ht="30" customHeight="1" x14ac:dyDescent="0.25">
      <c r="B6" s="3" t="s">
        <v>2</v>
      </c>
      <c r="C6" s="43" t="s">
        <v>72</v>
      </c>
      <c r="D6" s="4" t="s">
        <v>58</v>
      </c>
      <c r="E6" s="4" t="s">
        <v>0</v>
      </c>
      <c r="F6" s="4" t="s">
        <v>55</v>
      </c>
      <c r="G6" s="4" t="s">
        <v>59</v>
      </c>
      <c r="H6" s="4" t="s">
        <v>60</v>
      </c>
    </row>
    <row r="7" spans="1:8" ht="20.100000000000001" customHeight="1" x14ac:dyDescent="0.25">
      <c r="B7" s="38">
        <v>1</v>
      </c>
      <c r="C7" s="39" t="s">
        <v>75</v>
      </c>
      <c r="D7" s="40"/>
      <c r="E7" s="40"/>
      <c r="F7" s="40" t="s">
        <v>57</v>
      </c>
      <c r="G7" s="40">
        <v>250</v>
      </c>
      <c r="H7" s="42"/>
    </row>
    <row r="8" spans="1:8" ht="20.100000000000001" customHeight="1" x14ac:dyDescent="0.25">
      <c r="B8" s="27" t="s">
        <v>46</v>
      </c>
      <c r="C8" s="6" t="s">
        <v>20</v>
      </c>
      <c r="D8" s="36">
        <f>IFERROR(VLOOKUP(C8,'01-Insumos'!$C$7:$F$41,4,FALSE),0)</f>
        <v>7</v>
      </c>
      <c r="E8" s="37">
        <f>IFERROR(VLOOKUP(C8,'01-Insumos'!$C$7:$F$41,3,FALSE),0)</f>
        <v>1</v>
      </c>
      <c r="F8" s="36" t="str">
        <f>IFERROR(VLOOKUP(C8,'01-Insumos'!$C$7:$F$41,2,FALSE),"-")</f>
        <v>Kg</v>
      </c>
      <c r="G8" s="18">
        <v>10</v>
      </c>
      <c r="H8" s="36">
        <f>IFERROR((D8*G8)/E8,0)</f>
        <v>70</v>
      </c>
    </row>
    <row r="9" spans="1:8" ht="20.100000000000001" customHeight="1" x14ac:dyDescent="0.25">
      <c r="B9" s="27" t="s">
        <v>47</v>
      </c>
      <c r="C9" s="6" t="s">
        <v>22</v>
      </c>
      <c r="D9" s="36">
        <f>IFERROR(VLOOKUP(C9,'01-Insumos'!$C$7:$F$41,4,FALSE),0)</f>
        <v>2</v>
      </c>
      <c r="E9" s="37">
        <f>IFERROR(VLOOKUP(C9,'01-Insumos'!$C$7:$F$41,3,FALSE),0)</f>
        <v>1</v>
      </c>
      <c r="F9" s="36" t="str">
        <f>IFERROR(VLOOKUP(C9,'01-Insumos'!$C$7:$F$41,2,FALSE),"-")</f>
        <v>Litro</v>
      </c>
      <c r="G9" s="18">
        <v>8</v>
      </c>
      <c r="H9" s="36">
        <f t="shared" ref="H9:H17" si="0">IFERROR((D9*G9)/E9,0)</f>
        <v>16</v>
      </c>
    </row>
    <row r="10" spans="1:8" ht="20.100000000000001" customHeight="1" x14ac:dyDescent="0.25">
      <c r="B10" s="27" t="s">
        <v>48</v>
      </c>
      <c r="C10" s="6" t="s">
        <v>23</v>
      </c>
      <c r="D10" s="36">
        <f>IFERROR(VLOOKUP(C10,'01-Insumos'!$C$7:$F$41,4,FALSE),0)</f>
        <v>14</v>
      </c>
      <c r="E10" s="37">
        <f>IFERROR(VLOOKUP(C10,'01-Insumos'!$C$7:$F$41,3,FALSE),0)</f>
        <v>1</v>
      </c>
      <c r="F10" s="36" t="str">
        <f>IFERROR(VLOOKUP(C10,'01-Insumos'!$C$7:$F$41,2,FALSE),"-")</f>
        <v>Kg</v>
      </c>
      <c r="G10" s="18">
        <v>0.5</v>
      </c>
      <c r="H10" s="36">
        <f t="shared" si="0"/>
        <v>7</v>
      </c>
    </row>
    <row r="11" spans="1:8" ht="20.100000000000001" customHeight="1" x14ac:dyDescent="0.25">
      <c r="B11" s="27" t="s">
        <v>49</v>
      </c>
      <c r="C11" s="6" t="s">
        <v>61</v>
      </c>
      <c r="D11" s="36">
        <f>IFERROR(VLOOKUP(C11,'01-Insumos'!$C$7:$F$41,4,FALSE),0)</f>
        <v>0.16536000000000001</v>
      </c>
      <c r="E11" s="37">
        <f>IFERROR(VLOOKUP(C11,'01-Insumos'!$C$7:$F$41,3,FALSE),0)</f>
        <v>1</v>
      </c>
      <c r="F11" s="36" t="str">
        <f>IFERROR(VLOOKUP(C11,'01-Insumos'!$C$7:$F$41,2,FALSE),"-")</f>
        <v>Unid.</v>
      </c>
      <c r="G11" s="18">
        <v>250</v>
      </c>
      <c r="H11" s="36">
        <f t="shared" si="0"/>
        <v>41.34</v>
      </c>
    </row>
    <row r="12" spans="1:8" ht="20.100000000000001" customHeight="1" x14ac:dyDescent="0.25">
      <c r="B12" s="27" t="s">
        <v>50</v>
      </c>
      <c r="C12" s="6" t="s">
        <v>45</v>
      </c>
      <c r="D12" s="36">
        <f>IFERROR(VLOOKUP(C12,'01-Insumos'!$C$7:$F$41,4,FALSE),0)</f>
        <v>2.8658133333333332E-2</v>
      </c>
      <c r="E12" s="37">
        <f>IFERROR(VLOOKUP(C12,'01-Insumos'!$C$7:$F$41,3,FALSE),0)</f>
        <v>1</v>
      </c>
      <c r="F12" s="36" t="str">
        <f>IFERROR(VLOOKUP(C12,'01-Insumos'!$C$7:$F$41,2,FALSE),"-")</f>
        <v>Unid.</v>
      </c>
      <c r="G12" s="18">
        <v>250</v>
      </c>
      <c r="H12" s="36">
        <f t="shared" si="0"/>
        <v>7.164533333333333</v>
      </c>
    </row>
    <row r="13" spans="1:8" ht="20.100000000000001" customHeight="1" x14ac:dyDescent="0.25">
      <c r="B13" s="27" t="s">
        <v>51</v>
      </c>
      <c r="C13" s="6" t="s">
        <v>73</v>
      </c>
      <c r="D13" s="36">
        <f>IFERROR(VLOOKUP(C13,'01-Insumos'!$C$7:$F$41,4,FALSE),0)</f>
        <v>4.2440740740740737E-2</v>
      </c>
      <c r="E13" s="37">
        <f>IFERROR(VLOOKUP(C13,'01-Insumos'!$C$7:$F$41,3,FALSE),0)</f>
        <v>1</v>
      </c>
      <c r="F13" s="36" t="str">
        <f>IFERROR(VLOOKUP(C13,'01-Insumos'!$C$7:$F$41,2,FALSE),"-")</f>
        <v>Unid.</v>
      </c>
      <c r="G13" s="18">
        <v>250</v>
      </c>
      <c r="H13" s="36">
        <f t="shared" si="0"/>
        <v>10.610185185185184</v>
      </c>
    </row>
    <row r="14" spans="1:8" ht="20.100000000000001" customHeight="1" x14ac:dyDescent="0.25">
      <c r="B14" s="27" t="s">
        <v>52</v>
      </c>
      <c r="C14" s="6"/>
      <c r="D14" s="36">
        <f>IFERROR(VLOOKUP(C14,'01-Insumos'!$C$7:$F$41,4,FALSE),0)</f>
        <v>0</v>
      </c>
      <c r="E14" s="37">
        <f>IFERROR(VLOOKUP(C14,'01-Insumos'!$C$7:$F$41,3,FALSE),0)</f>
        <v>0</v>
      </c>
      <c r="F14" s="36" t="str">
        <f>IFERROR(VLOOKUP(C14,'01-Insumos'!$C$7:$F$41,2,FALSE),"-")</f>
        <v>-</v>
      </c>
      <c r="G14" s="18"/>
      <c r="H14" s="36">
        <f t="shared" si="0"/>
        <v>0</v>
      </c>
    </row>
    <row r="15" spans="1:8" ht="20.100000000000001" customHeight="1" x14ac:dyDescent="0.25">
      <c r="B15" s="27" t="s">
        <v>53</v>
      </c>
      <c r="C15" s="6"/>
      <c r="D15" s="36">
        <f>IFERROR(VLOOKUP(C15,'01-Insumos'!$C$7:$F$41,4,FALSE),0)</f>
        <v>0</v>
      </c>
      <c r="E15" s="37">
        <f>IFERROR(VLOOKUP(C15,'01-Insumos'!$C$7:$F$41,3,FALSE),0)</f>
        <v>0</v>
      </c>
      <c r="F15" s="36" t="str">
        <f>IFERROR(VLOOKUP(C15,'01-Insumos'!$C$7:$F$41,2,FALSE),"-")</f>
        <v>-</v>
      </c>
      <c r="G15" s="18"/>
      <c r="H15" s="36">
        <f t="shared" si="0"/>
        <v>0</v>
      </c>
    </row>
    <row r="16" spans="1:8" ht="20.100000000000001" customHeight="1" x14ac:dyDescent="0.25">
      <c r="B16" s="27" t="s">
        <v>54</v>
      </c>
      <c r="C16" s="6"/>
      <c r="D16" s="36">
        <f>IFERROR(VLOOKUP(C16,'01-Insumos'!$C$7:$F$41,4,FALSE),0)</f>
        <v>0</v>
      </c>
      <c r="E16" s="37">
        <f>IFERROR(VLOOKUP(C16,'01-Insumos'!$C$7:$F$41,3,FALSE),0)</f>
        <v>0</v>
      </c>
      <c r="F16" s="36" t="str">
        <f>IFERROR(VLOOKUP(C16,'01-Insumos'!$C$7:$F$41,2,FALSE),"-")</f>
        <v>-</v>
      </c>
      <c r="G16" s="18"/>
      <c r="H16" s="36">
        <f t="shared" si="0"/>
        <v>0</v>
      </c>
    </row>
    <row r="17" spans="2:8" ht="20.100000000000001" customHeight="1" x14ac:dyDescent="0.25">
      <c r="B17" s="27" t="s">
        <v>56</v>
      </c>
      <c r="C17" s="6"/>
      <c r="D17" s="36">
        <f>IFERROR(VLOOKUP(C17,'01-Insumos'!$C$7:$F$41,4,FALSE),0)</f>
        <v>0</v>
      </c>
      <c r="E17" s="37">
        <f>IFERROR(VLOOKUP(C17,'01-Insumos'!$C$7:$F$41,3,FALSE),0)</f>
        <v>0</v>
      </c>
      <c r="F17" s="36" t="str">
        <f>IFERROR(VLOOKUP(C17,'01-Insumos'!$C$7:$F$41,2,FALSE),"-")</f>
        <v>-</v>
      </c>
      <c r="G17" s="18"/>
      <c r="H17" s="36">
        <f t="shared" si="0"/>
        <v>0</v>
      </c>
    </row>
    <row r="18" spans="2:8" ht="20.100000000000001" customHeight="1" x14ac:dyDescent="0.25">
      <c r="B18" s="38"/>
      <c r="C18" s="39"/>
      <c r="D18" s="40"/>
      <c r="E18" s="40"/>
      <c r="F18" s="41" t="s">
        <v>60</v>
      </c>
      <c r="G18" s="40"/>
      <c r="H18" s="30">
        <f>SUM(H8:H17)</f>
        <v>152.11471851851852</v>
      </c>
    </row>
    <row r="19" spans="2:8" ht="20.100000000000001" customHeight="1" x14ac:dyDescent="0.25">
      <c r="B19" s="38"/>
      <c r="C19" s="39"/>
      <c r="D19" s="40"/>
      <c r="E19" s="40"/>
      <c r="F19" s="41" t="s">
        <v>5</v>
      </c>
      <c r="G19" s="40"/>
      <c r="H19" s="31">
        <f>H18/G7</f>
        <v>0.60845887407407406</v>
      </c>
    </row>
    <row r="21" spans="2:8" ht="30" customHeight="1" x14ac:dyDescent="0.25">
      <c r="B21" s="3" t="s">
        <v>2</v>
      </c>
      <c r="C21" s="43" t="s">
        <v>74</v>
      </c>
      <c r="D21" s="4" t="s">
        <v>58</v>
      </c>
      <c r="E21" s="4" t="s">
        <v>0</v>
      </c>
      <c r="F21" s="4" t="s">
        <v>55</v>
      </c>
      <c r="G21" s="4" t="s">
        <v>59</v>
      </c>
      <c r="H21" s="4" t="s">
        <v>60</v>
      </c>
    </row>
    <row r="22" spans="2:8" ht="20.100000000000001" customHeight="1" x14ac:dyDescent="0.25">
      <c r="B22" s="38">
        <v>2</v>
      </c>
      <c r="C22" s="39" t="s">
        <v>75</v>
      </c>
      <c r="D22" s="40"/>
      <c r="E22" s="40"/>
      <c r="F22" s="40" t="s">
        <v>57</v>
      </c>
      <c r="G22" s="40">
        <v>300</v>
      </c>
      <c r="H22" s="42"/>
    </row>
    <row r="23" spans="2:8" ht="20.100000000000001" customHeight="1" x14ac:dyDescent="0.25">
      <c r="B23" s="27" t="s">
        <v>62</v>
      </c>
      <c r="C23" s="6" t="s">
        <v>20</v>
      </c>
      <c r="D23" s="36">
        <f>IFERROR(VLOOKUP(C23,'01-Insumos'!$C$7:$F$41,4,FALSE),0)</f>
        <v>7</v>
      </c>
      <c r="E23" s="37">
        <f>IFERROR(VLOOKUP(C23,'01-Insumos'!$C$7:$F$41,3,FALSE),0)</f>
        <v>1</v>
      </c>
      <c r="F23" s="36" t="str">
        <f>IFERROR(VLOOKUP(C23,'01-Insumos'!$C$7:$F$41,2,FALSE),"-")</f>
        <v>Kg</v>
      </c>
      <c r="G23" s="18">
        <v>10</v>
      </c>
      <c r="H23" s="36">
        <f>IFERROR((D23*G23)/E23,0)</f>
        <v>70</v>
      </c>
    </row>
    <row r="24" spans="2:8" ht="20.100000000000001" customHeight="1" x14ac:dyDescent="0.25">
      <c r="B24" s="27" t="s">
        <v>63</v>
      </c>
      <c r="C24" s="6" t="s">
        <v>7</v>
      </c>
      <c r="D24" s="36">
        <f>IFERROR(VLOOKUP(C24,'01-Insumos'!$C$7:$F$41,4,FALSE),0)</f>
        <v>11.5</v>
      </c>
      <c r="E24" s="37">
        <f>IFERROR(VLOOKUP(C24,'01-Insumos'!$C$7:$F$41,3,FALSE),0)</f>
        <v>1</v>
      </c>
      <c r="F24" s="36" t="str">
        <f>IFERROR(VLOOKUP(C24,'01-Insumos'!$C$7:$F$41,2,FALSE),"-")</f>
        <v>Litro</v>
      </c>
      <c r="G24" s="18">
        <v>2</v>
      </c>
      <c r="H24" s="36">
        <f t="shared" ref="H24:H32" si="1">IFERROR((D24*G24)/E24,0)</f>
        <v>23</v>
      </c>
    </row>
    <row r="25" spans="2:8" ht="20.100000000000001" customHeight="1" x14ac:dyDescent="0.25">
      <c r="B25" s="27" t="s">
        <v>64</v>
      </c>
      <c r="C25" s="6" t="s">
        <v>45</v>
      </c>
      <c r="D25" s="36">
        <f>IFERROR(VLOOKUP(C25,'01-Insumos'!$C$7:$F$41,4,FALSE),0)</f>
        <v>2.8658133333333332E-2</v>
      </c>
      <c r="E25" s="37">
        <f>IFERROR(VLOOKUP(C25,'01-Insumos'!$C$7:$F$41,3,FALSE),0)</f>
        <v>1</v>
      </c>
      <c r="F25" s="36" t="str">
        <f>IFERROR(VLOOKUP(C25,'01-Insumos'!$C$7:$F$41,2,FALSE),"-")</f>
        <v>Unid.</v>
      </c>
      <c r="G25" s="18">
        <v>300</v>
      </c>
      <c r="H25" s="36">
        <f t="shared" si="1"/>
        <v>8.5974399999999989</v>
      </c>
    </row>
    <row r="26" spans="2:8" ht="20.100000000000001" customHeight="1" x14ac:dyDescent="0.25">
      <c r="B26" s="27" t="s">
        <v>65</v>
      </c>
      <c r="C26" s="6" t="s">
        <v>61</v>
      </c>
      <c r="D26" s="36">
        <f>IFERROR(VLOOKUP(C26,'01-Insumos'!$C$7:$F$41,4,FALSE),0)</f>
        <v>0.16536000000000001</v>
      </c>
      <c r="E26" s="37">
        <f>IFERROR(VLOOKUP(C26,'01-Insumos'!$C$7:$F$41,3,FALSE),0)</f>
        <v>1</v>
      </c>
      <c r="F26" s="36" t="str">
        <f>IFERROR(VLOOKUP(C26,'01-Insumos'!$C$7:$F$41,2,FALSE),"-")</f>
        <v>Unid.</v>
      </c>
      <c r="G26" s="18">
        <v>300</v>
      </c>
      <c r="H26" s="36">
        <f t="shared" si="1"/>
        <v>49.608000000000004</v>
      </c>
    </row>
    <row r="27" spans="2:8" ht="20.100000000000001" customHeight="1" x14ac:dyDescent="0.25">
      <c r="B27" s="27" t="s">
        <v>66</v>
      </c>
      <c r="C27" s="6" t="s">
        <v>73</v>
      </c>
      <c r="D27" s="36">
        <f>IFERROR(VLOOKUP(C27,'01-Insumos'!$C$7:$F$41,4,FALSE),0)</f>
        <v>4.2440740740740737E-2</v>
      </c>
      <c r="E27" s="37">
        <f>IFERROR(VLOOKUP(C27,'01-Insumos'!$C$7:$F$41,3,FALSE),0)</f>
        <v>1</v>
      </c>
      <c r="F27" s="36" t="str">
        <f>IFERROR(VLOOKUP(C27,'01-Insumos'!$C$7:$F$41,2,FALSE),"-")</f>
        <v>Unid.</v>
      </c>
      <c r="G27" s="18">
        <v>300</v>
      </c>
      <c r="H27" s="36">
        <f t="shared" si="1"/>
        <v>12.732222222222221</v>
      </c>
    </row>
    <row r="28" spans="2:8" ht="20.100000000000001" customHeight="1" x14ac:dyDescent="0.25">
      <c r="B28" s="27" t="s">
        <v>67</v>
      </c>
      <c r="C28" s="6"/>
      <c r="D28" s="36">
        <f>IFERROR(VLOOKUP(C28,'01-Insumos'!$C$7:$F$41,4,FALSE),0)</f>
        <v>0</v>
      </c>
      <c r="E28" s="37">
        <f>IFERROR(VLOOKUP(C28,'01-Insumos'!$C$7:$F$41,3,FALSE),0)</f>
        <v>0</v>
      </c>
      <c r="F28" s="36" t="str">
        <f>IFERROR(VLOOKUP(C28,'01-Insumos'!$C$7:$F$41,2,FALSE),"-")</f>
        <v>-</v>
      </c>
      <c r="G28" s="18"/>
      <c r="H28" s="36">
        <f t="shared" si="1"/>
        <v>0</v>
      </c>
    </row>
    <row r="29" spans="2:8" ht="20.100000000000001" customHeight="1" x14ac:dyDescent="0.25">
      <c r="B29" s="27" t="s">
        <v>68</v>
      </c>
      <c r="C29" s="6"/>
      <c r="D29" s="36">
        <f>IFERROR(VLOOKUP(C29,'01-Insumos'!$C$7:$F$41,4,FALSE),0)</f>
        <v>0</v>
      </c>
      <c r="E29" s="37">
        <f>IFERROR(VLOOKUP(C29,'01-Insumos'!$C$7:$F$41,3,FALSE),0)</f>
        <v>0</v>
      </c>
      <c r="F29" s="36" t="str">
        <f>IFERROR(VLOOKUP(C29,'01-Insumos'!$C$7:$F$41,2,FALSE),"-")</f>
        <v>-</v>
      </c>
      <c r="G29" s="18"/>
      <c r="H29" s="36">
        <f t="shared" si="1"/>
        <v>0</v>
      </c>
    </row>
    <row r="30" spans="2:8" ht="20.100000000000001" customHeight="1" x14ac:dyDescent="0.25">
      <c r="B30" s="27" t="s">
        <v>69</v>
      </c>
      <c r="C30" s="6"/>
      <c r="D30" s="36">
        <f>IFERROR(VLOOKUP(C30,'01-Insumos'!$C$7:$F$41,4,FALSE),0)</f>
        <v>0</v>
      </c>
      <c r="E30" s="37">
        <f>IFERROR(VLOOKUP(C30,'01-Insumos'!$C$7:$F$41,3,FALSE),0)</f>
        <v>0</v>
      </c>
      <c r="F30" s="36" t="str">
        <f>IFERROR(VLOOKUP(C30,'01-Insumos'!$C$7:$F$41,2,FALSE),"-")</f>
        <v>-</v>
      </c>
      <c r="G30" s="18"/>
      <c r="H30" s="36">
        <f t="shared" si="1"/>
        <v>0</v>
      </c>
    </row>
    <row r="31" spans="2:8" ht="20.100000000000001" customHeight="1" x14ac:dyDescent="0.25">
      <c r="B31" s="27" t="s">
        <v>70</v>
      </c>
      <c r="C31" s="6"/>
      <c r="D31" s="36">
        <f>IFERROR(VLOOKUP(C31,'01-Insumos'!$C$7:$F$41,4,FALSE),0)</f>
        <v>0</v>
      </c>
      <c r="E31" s="37">
        <f>IFERROR(VLOOKUP(C31,'01-Insumos'!$C$7:$F$41,3,FALSE),0)</f>
        <v>0</v>
      </c>
      <c r="F31" s="36" t="str">
        <f>IFERROR(VLOOKUP(C31,'01-Insumos'!$C$7:$F$41,2,FALSE),"-")</f>
        <v>-</v>
      </c>
      <c r="G31" s="18"/>
      <c r="H31" s="36">
        <f t="shared" si="1"/>
        <v>0</v>
      </c>
    </row>
    <row r="32" spans="2:8" ht="20.100000000000001" customHeight="1" x14ac:dyDescent="0.25">
      <c r="B32" s="27" t="s">
        <v>71</v>
      </c>
      <c r="C32" s="6"/>
      <c r="D32" s="36">
        <f>IFERROR(VLOOKUP(C32,'01-Insumos'!$C$7:$F$41,4,FALSE),0)</f>
        <v>0</v>
      </c>
      <c r="E32" s="37">
        <f>IFERROR(VLOOKUP(C32,'01-Insumos'!$C$7:$F$41,3,FALSE),0)</f>
        <v>0</v>
      </c>
      <c r="F32" s="36" t="str">
        <f>IFERROR(VLOOKUP(C32,'01-Insumos'!$C$7:$F$41,2,FALSE),"-")</f>
        <v>-</v>
      </c>
      <c r="G32" s="18"/>
      <c r="H32" s="36">
        <f t="shared" si="1"/>
        <v>0</v>
      </c>
    </row>
    <row r="33" spans="2:8" ht="20.100000000000001" customHeight="1" x14ac:dyDescent="0.25">
      <c r="B33" s="38"/>
      <c r="C33" s="39"/>
      <c r="D33" s="40"/>
      <c r="E33" s="40"/>
      <c r="F33" s="41" t="s">
        <v>60</v>
      </c>
      <c r="G33" s="40"/>
      <c r="H33" s="30">
        <f>SUM(H23:H32)</f>
        <v>163.93766222222223</v>
      </c>
    </row>
    <row r="34" spans="2:8" ht="20.100000000000001" customHeight="1" x14ac:dyDescent="0.25">
      <c r="B34" s="38"/>
      <c r="C34" s="39"/>
      <c r="D34" s="40"/>
      <c r="E34" s="40"/>
      <c r="F34" s="41" t="s">
        <v>5</v>
      </c>
      <c r="G34" s="40"/>
      <c r="H34" s="31">
        <f>H33/G22</f>
        <v>0.54645887407407412</v>
      </c>
    </row>
    <row r="36" spans="2:8" ht="30" customHeight="1" x14ac:dyDescent="0.25">
      <c r="B36" s="3" t="s">
        <v>2</v>
      </c>
      <c r="C36" s="43" t="s">
        <v>76</v>
      </c>
      <c r="D36" s="4" t="s">
        <v>58</v>
      </c>
      <c r="E36" s="4" t="s">
        <v>0</v>
      </c>
      <c r="F36" s="4" t="s">
        <v>55</v>
      </c>
      <c r="G36" s="4" t="s">
        <v>59</v>
      </c>
      <c r="H36" s="4" t="s">
        <v>60</v>
      </c>
    </row>
    <row r="37" spans="2:8" ht="20.100000000000001" customHeight="1" x14ac:dyDescent="0.25">
      <c r="B37" s="38">
        <v>3</v>
      </c>
      <c r="C37" s="39" t="s">
        <v>75</v>
      </c>
      <c r="D37" s="40"/>
      <c r="E37" s="40"/>
      <c r="F37" s="40" t="s">
        <v>57</v>
      </c>
      <c r="G37" s="40">
        <v>60</v>
      </c>
      <c r="H37" s="42"/>
    </row>
    <row r="38" spans="2:8" ht="20.100000000000001" customHeight="1" x14ac:dyDescent="0.25">
      <c r="B38" s="27" t="s">
        <v>77</v>
      </c>
      <c r="C38" s="6" t="s">
        <v>12</v>
      </c>
      <c r="D38" s="36">
        <f>IFERROR(VLOOKUP(C38,'01-Insumos'!$C$7:$F$41,4,FALSE),0)</f>
        <v>40</v>
      </c>
      <c r="E38" s="37">
        <f>IFERROR(VLOOKUP(C38,'01-Insumos'!$C$7:$F$41,3,FALSE),0)</f>
        <v>1</v>
      </c>
      <c r="F38" s="36" t="str">
        <f>IFERROR(VLOOKUP(C38,'01-Insumos'!$C$7:$F$41,2,FALSE),"-")</f>
        <v>Kg</v>
      </c>
      <c r="G38" s="18">
        <v>2</v>
      </c>
      <c r="H38" s="36">
        <f>IFERROR((D38*G38)/E38,0)</f>
        <v>80</v>
      </c>
    </row>
    <row r="39" spans="2:8" ht="20.100000000000001" customHeight="1" x14ac:dyDescent="0.25">
      <c r="B39" s="27" t="s">
        <v>78</v>
      </c>
      <c r="C39" s="6" t="s">
        <v>19</v>
      </c>
      <c r="D39" s="36">
        <f>IFERROR(VLOOKUP(C39,'01-Insumos'!$C$7:$F$41,4,FALSE),0)</f>
        <v>1.84</v>
      </c>
      <c r="E39" s="37">
        <f>IFERROR(VLOOKUP(C39,'01-Insumos'!$C$7:$F$41,3,FALSE),0)</f>
        <v>1</v>
      </c>
      <c r="F39" s="36" t="str">
        <f>IFERROR(VLOOKUP(C39,'01-Insumos'!$C$7:$F$41,2,FALSE),"-")</f>
        <v>Kg</v>
      </c>
      <c r="G39" s="18">
        <v>0.5</v>
      </c>
      <c r="H39" s="36">
        <f t="shared" ref="H39:H47" si="2">IFERROR((D39*G39)/E39,0)</f>
        <v>0.92</v>
      </c>
    </row>
    <row r="40" spans="2:8" ht="20.100000000000001" customHeight="1" x14ac:dyDescent="0.25">
      <c r="B40" s="27" t="s">
        <v>79</v>
      </c>
      <c r="C40" s="6" t="s">
        <v>23</v>
      </c>
      <c r="D40" s="36">
        <f>IFERROR(VLOOKUP(C40,'01-Insumos'!$C$7:$F$41,4,FALSE),0)</f>
        <v>14</v>
      </c>
      <c r="E40" s="37">
        <f>IFERROR(VLOOKUP(C40,'01-Insumos'!$C$7:$F$41,3,FALSE),0)</f>
        <v>1</v>
      </c>
      <c r="F40" s="36" t="str">
        <f>IFERROR(VLOOKUP(C40,'01-Insumos'!$C$7:$F$41,2,FALSE),"-")</f>
        <v>Kg</v>
      </c>
      <c r="G40" s="18">
        <v>0.1</v>
      </c>
      <c r="H40" s="36">
        <f t="shared" si="2"/>
        <v>1.4000000000000001</v>
      </c>
    </row>
    <row r="41" spans="2:8" ht="20.100000000000001" customHeight="1" x14ac:dyDescent="0.25">
      <c r="B41" s="27" t="s">
        <v>80</v>
      </c>
      <c r="C41" s="6" t="s">
        <v>15</v>
      </c>
      <c r="D41" s="36">
        <f>IFERROR(VLOOKUP(C41,'01-Insumos'!$C$7:$F$41,4,FALSE),0)</f>
        <v>3</v>
      </c>
      <c r="E41" s="37">
        <f>IFERROR(VLOOKUP(C41,'01-Insumos'!$C$7:$F$41,3,FALSE),0)</f>
        <v>1</v>
      </c>
      <c r="F41" s="36" t="str">
        <f>IFERROR(VLOOKUP(C41,'01-Insumos'!$C$7:$F$41,2,FALSE),"-")</f>
        <v>Kg</v>
      </c>
      <c r="G41" s="18">
        <v>0.25</v>
      </c>
      <c r="H41" s="36">
        <f t="shared" si="2"/>
        <v>0.75</v>
      </c>
    </row>
    <row r="42" spans="2:8" ht="20.100000000000001" customHeight="1" x14ac:dyDescent="0.25">
      <c r="B42" s="27" t="s">
        <v>81</v>
      </c>
      <c r="C42" s="6" t="s">
        <v>33</v>
      </c>
      <c r="D42" s="36">
        <f>IFERROR(VLOOKUP(C42,'01-Insumos'!$C$7:$F$41,4,FALSE),0)</f>
        <v>0.9</v>
      </c>
      <c r="E42" s="37">
        <f>IFERROR(VLOOKUP(C42,'01-Insumos'!$C$7:$F$41,3,FALSE),0)</f>
        <v>1</v>
      </c>
      <c r="F42" s="36" t="str">
        <f>IFERROR(VLOOKUP(C42,'01-Insumos'!$C$7:$F$41,2,FALSE),"-")</f>
        <v>Unid.</v>
      </c>
      <c r="G42" s="18">
        <v>1</v>
      </c>
      <c r="H42" s="36">
        <f t="shared" si="2"/>
        <v>0.9</v>
      </c>
    </row>
    <row r="43" spans="2:8" ht="20.100000000000001" customHeight="1" x14ac:dyDescent="0.25">
      <c r="B43" s="27" t="s">
        <v>82</v>
      </c>
      <c r="C43" s="6" t="s">
        <v>22</v>
      </c>
      <c r="D43" s="36">
        <f>IFERROR(VLOOKUP(C43,'01-Insumos'!$C$7:$F$41,4,FALSE),0)</f>
        <v>2</v>
      </c>
      <c r="E43" s="37">
        <f>IFERROR(VLOOKUP(C43,'01-Insumos'!$C$7:$F$41,3,FALSE),0)</f>
        <v>1</v>
      </c>
      <c r="F43" s="36" t="str">
        <f>IFERROR(VLOOKUP(C43,'01-Insumos'!$C$7:$F$41,2,FALSE),"-")</f>
        <v>Litro</v>
      </c>
      <c r="G43" s="18">
        <v>2</v>
      </c>
      <c r="H43" s="36">
        <f t="shared" si="2"/>
        <v>4</v>
      </c>
    </row>
    <row r="44" spans="2:8" ht="20.100000000000001" customHeight="1" x14ac:dyDescent="0.25">
      <c r="B44" s="27" t="s">
        <v>83</v>
      </c>
      <c r="C44" s="6" t="s">
        <v>14</v>
      </c>
      <c r="D44" s="36">
        <f>IFERROR(VLOOKUP(C44,'01-Insumos'!$C$7:$F$41,4,FALSE),0)</f>
        <v>20</v>
      </c>
      <c r="E44" s="37">
        <f>IFERROR(VLOOKUP(C44,'01-Insumos'!$C$7:$F$41,3,FALSE),0)</f>
        <v>1.8</v>
      </c>
      <c r="F44" s="36" t="str">
        <f>IFERROR(VLOOKUP(C44,'01-Insumos'!$C$7:$F$41,2,FALSE),"-")</f>
        <v>Kg</v>
      </c>
      <c r="G44" s="18">
        <v>1.8</v>
      </c>
      <c r="H44" s="36">
        <f t="shared" si="2"/>
        <v>20</v>
      </c>
    </row>
    <row r="45" spans="2:8" ht="20.100000000000001" customHeight="1" x14ac:dyDescent="0.25">
      <c r="B45" s="27" t="s">
        <v>84</v>
      </c>
      <c r="C45" s="6" t="s">
        <v>45</v>
      </c>
      <c r="D45" s="36">
        <f>IFERROR(VLOOKUP(C45,'01-Insumos'!$C$7:$F$41,4,FALSE),0)</f>
        <v>2.8658133333333332E-2</v>
      </c>
      <c r="E45" s="37">
        <f>IFERROR(VLOOKUP(C45,'01-Insumos'!$C$7:$F$41,3,FALSE),0)</f>
        <v>1</v>
      </c>
      <c r="F45" s="36" t="str">
        <f>IFERROR(VLOOKUP(C45,'01-Insumos'!$C$7:$F$41,2,FALSE),"-")</f>
        <v>Unid.</v>
      </c>
      <c r="G45" s="18">
        <v>50</v>
      </c>
      <c r="H45" s="36">
        <f t="shared" si="2"/>
        <v>1.4329066666666666</v>
      </c>
    </row>
    <row r="46" spans="2:8" ht="20.100000000000001" customHeight="1" x14ac:dyDescent="0.25">
      <c r="B46" s="27" t="s">
        <v>85</v>
      </c>
      <c r="C46" s="6" t="s">
        <v>61</v>
      </c>
      <c r="D46" s="36">
        <f>IFERROR(VLOOKUP(C46,'01-Insumos'!$C$7:$F$41,4,FALSE),0)</f>
        <v>0.16536000000000001</v>
      </c>
      <c r="E46" s="37">
        <f>IFERROR(VLOOKUP(C46,'01-Insumos'!$C$7:$F$41,3,FALSE),0)</f>
        <v>1</v>
      </c>
      <c r="F46" s="36" t="str">
        <f>IFERROR(VLOOKUP(C46,'01-Insumos'!$C$7:$F$41,2,FALSE),"-")</f>
        <v>Unid.</v>
      </c>
      <c r="G46" s="18">
        <v>60</v>
      </c>
      <c r="H46" s="36">
        <f t="shared" si="2"/>
        <v>9.9215999999999998</v>
      </c>
    </row>
    <row r="47" spans="2:8" ht="20.100000000000001" customHeight="1" x14ac:dyDescent="0.25">
      <c r="B47" s="27" t="s">
        <v>86</v>
      </c>
      <c r="C47" s="6" t="s">
        <v>73</v>
      </c>
      <c r="D47" s="36">
        <f>IFERROR(VLOOKUP(C47,'01-Insumos'!$C$7:$F$41,4,FALSE),0)</f>
        <v>4.2440740740740737E-2</v>
      </c>
      <c r="E47" s="37">
        <f>IFERROR(VLOOKUP(C47,'01-Insumos'!$C$7:$F$41,3,FALSE),0)</f>
        <v>1</v>
      </c>
      <c r="F47" s="36" t="str">
        <f>IFERROR(VLOOKUP(C47,'01-Insumos'!$C$7:$F$41,2,FALSE),"-")</f>
        <v>Unid.</v>
      </c>
      <c r="G47" s="18">
        <v>60</v>
      </c>
      <c r="H47" s="36">
        <f t="shared" si="2"/>
        <v>2.5464444444444441</v>
      </c>
    </row>
    <row r="48" spans="2:8" ht="20.100000000000001" customHeight="1" x14ac:dyDescent="0.25">
      <c r="B48" s="38"/>
      <c r="C48" s="39"/>
      <c r="D48" s="40"/>
      <c r="E48" s="40"/>
      <c r="F48" s="41" t="s">
        <v>60</v>
      </c>
      <c r="G48" s="40"/>
      <c r="H48" s="30">
        <f>SUM(H38:H47)</f>
        <v>121.87095111111113</v>
      </c>
    </row>
    <row r="49" spans="2:8" ht="20.100000000000001" customHeight="1" x14ac:dyDescent="0.25">
      <c r="B49" s="38"/>
      <c r="C49" s="39"/>
      <c r="D49" s="40"/>
      <c r="E49" s="40"/>
      <c r="F49" s="41" t="s">
        <v>5</v>
      </c>
      <c r="G49" s="40"/>
      <c r="H49" s="31">
        <f>H48/G37</f>
        <v>2.0311825185185186</v>
      </c>
    </row>
  </sheetData>
  <mergeCells count="1">
    <mergeCell ref="B2:F3"/>
  </mergeCells>
  <phoneticPr fontId="13" type="noConversion"/>
  <dataValidations count="1">
    <dataValidation type="list" allowBlank="1" showInputMessage="1" showErrorMessage="1" sqref="C8:C17 C23:C32 C38:C47" xr:uid="{8C24F6FF-E217-4B1C-8EDE-462CF5AB10AD}">
      <formula1>Insumos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INÍCIO</vt:lpstr>
      <vt:lpstr>01-Insumos</vt:lpstr>
      <vt:lpstr>02-CIF</vt:lpstr>
      <vt:lpstr>03-BasePratos</vt:lpstr>
      <vt:lpstr>04-Pratos</vt:lpstr>
      <vt:lpstr>Insumos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2019-09-04T17:01:24Z</dcterms:created>
  <dcterms:modified xsi:type="dcterms:W3CDTF">2021-04-26T21:39:28Z</dcterms:modified>
</cp:coreProperties>
</file>