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FD89668-CEEB-4764-B7E3-8A8DFA0EAB8D}" xr6:coauthVersionLast="47" xr6:coauthVersionMax="47" xr10:uidLastSave="{00000000-0000-0000-0000-000000000000}"/>
  <bookViews>
    <workbookView xWindow="1515" yWindow="435" windowWidth="22905" windowHeight="15030" activeTab="1" xr2:uid="{216E849F-A3C1-478A-8816-D5D2D948053B}"/>
  </bookViews>
  <sheets>
    <sheet name="VALUATION PAPEL" sheetId="7" r:id="rId1"/>
    <sheet name="VALUATION DE KNHY11" sheetId="15" r:id="rId2"/>
    <sheet name="VALUATION DE RURA11" sheetId="14" r:id="rId3"/>
    <sheet name="Planilha1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5" l="1"/>
  <c r="F22" i="15" s="1"/>
  <c r="D23" i="15"/>
  <c r="F23" i="15" s="1"/>
  <c r="C24" i="15"/>
  <c r="H23" i="15"/>
  <c r="G23" i="15"/>
  <c r="J22" i="15"/>
  <c r="H22" i="15"/>
  <c r="G22" i="15"/>
  <c r="H21" i="15"/>
  <c r="G21" i="15"/>
  <c r="F21" i="15"/>
  <c r="H20" i="15"/>
  <c r="G20" i="15"/>
  <c r="F20" i="15"/>
  <c r="H19" i="15"/>
  <c r="G19" i="15"/>
  <c r="D19" i="15"/>
  <c r="F19" i="15" s="1"/>
  <c r="H18" i="15"/>
  <c r="G18" i="15"/>
  <c r="D18" i="15"/>
  <c r="F18" i="15" s="1"/>
  <c r="I18" i="15" s="1"/>
  <c r="J18" i="15" s="1"/>
  <c r="H17" i="15"/>
  <c r="G17" i="15"/>
  <c r="D17" i="15"/>
  <c r="F17" i="15" s="1"/>
  <c r="I17" i="15" s="1"/>
  <c r="J17" i="15" s="1"/>
  <c r="H16" i="15"/>
  <c r="G16" i="15"/>
  <c r="D16" i="15"/>
  <c r="F16" i="15" s="1"/>
  <c r="I20" i="15" l="1"/>
  <c r="J20" i="15" s="1"/>
  <c r="I23" i="15"/>
  <c r="J23" i="15" s="1"/>
  <c r="I21" i="15"/>
  <c r="J21" i="15" s="1"/>
  <c r="I16" i="15"/>
  <c r="I24" i="15" s="1"/>
  <c r="I19" i="15"/>
  <c r="J19" i="15" s="1"/>
  <c r="C24" i="14"/>
  <c r="H23" i="14"/>
  <c r="G23" i="14"/>
  <c r="D23" i="14"/>
  <c r="F23" i="14" s="1"/>
  <c r="J22" i="14"/>
  <c r="H22" i="14"/>
  <c r="G22" i="14"/>
  <c r="F22" i="14"/>
  <c r="H21" i="14"/>
  <c r="G21" i="14"/>
  <c r="I21" i="14" s="1"/>
  <c r="J21" i="14" s="1"/>
  <c r="F21" i="14"/>
  <c r="H20" i="14"/>
  <c r="G20" i="14"/>
  <c r="F20" i="14"/>
  <c r="H19" i="14"/>
  <c r="G19" i="14"/>
  <c r="D19" i="14"/>
  <c r="F19" i="14" s="1"/>
  <c r="H18" i="14"/>
  <c r="G18" i="14"/>
  <c r="D18" i="14"/>
  <c r="F18" i="14" s="1"/>
  <c r="H17" i="14"/>
  <c r="G17" i="14"/>
  <c r="D17" i="14"/>
  <c r="F17" i="14" s="1"/>
  <c r="H16" i="14"/>
  <c r="G16" i="14"/>
  <c r="D16" i="14"/>
  <c r="F16" i="14" s="1"/>
  <c r="D17" i="7"/>
  <c r="A2" i="12"/>
  <c r="A3" i="12"/>
  <c r="A4" i="12" s="1"/>
  <c r="I17" i="14" l="1"/>
  <c r="J17" i="14" s="1"/>
  <c r="I23" i="14"/>
  <c r="J23" i="14" s="1"/>
  <c r="J16" i="15"/>
  <c r="J24" i="15" s="1"/>
  <c r="K24" i="15" s="1"/>
  <c r="C37" i="15" s="1"/>
  <c r="D37" i="15" s="1"/>
  <c r="E37" i="15" s="1"/>
  <c r="I16" i="14"/>
  <c r="J16" i="14" s="1"/>
  <c r="J24" i="14" s="1"/>
  <c r="K24" i="14" s="1"/>
  <c r="C33" i="15"/>
  <c r="D33" i="15" s="1"/>
  <c r="E33" i="15" s="1"/>
  <c r="C32" i="15"/>
  <c r="D32" i="15" s="1"/>
  <c r="E32" i="15" s="1"/>
  <c r="I19" i="14"/>
  <c r="J19" i="14" s="1"/>
  <c r="I20" i="14"/>
  <c r="J20" i="14" s="1"/>
  <c r="I18" i="14"/>
  <c r="J18" i="14" s="1"/>
  <c r="C24" i="7"/>
  <c r="H23" i="7"/>
  <c r="G23" i="7"/>
  <c r="D23" i="7"/>
  <c r="F23" i="7" s="1"/>
  <c r="J22" i="7"/>
  <c r="H22" i="7"/>
  <c r="G22" i="7"/>
  <c r="F22" i="7"/>
  <c r="H21" i="7"/>
  <c r="G21" i="7"/>
  <c r="F21" i="7"/>
  <c r="H20" i="7"/>
  <c r="G20" i="7"/>
  <c r="F20" i="7"/>
  <c r="H19" i="7"/>
  <c r="G19" i="7"/>
  <c r="D19" i="7"/>
  <c r="F19" i="7" s="1"/>
  <c r="H18" i="7"/>
  <c r="G18" i="7"/>
  <c r="D18" i="7"/>
  <c r="F18" i="7" s="1"/>
  <c r="H17" i="7"/>
  <c r="G17" i="7"/>
  <c r="F17" i="7"/>
  <c r="H16" i="7"/>
  <c r="G16" i="7"/>
  <c r="D16" i="7"/>
  <c r="F16" i="7" s="1"/>
  <c r="C35" i="15" l="1"/>
  <c r="D35" i="15" s="1"/>
  <c r="E35" i="15" s="1"/>
  <c r="C36" i="15"/>
  <c r="D36" i="15" s="1"/>
  <c r="E36" i="15" s="1"/>
  <c r="I24" i="14"/>
  <c r="C34" i="15"/>
  <c r="D34" i="15" s="1"/>
  <c r="E34" i="15" s="1"/>
  <c r="C30" i="15"/>
  <c r="D30" i="15" s="1"/>
  <c r="E30" i="15" s="1"/>
  <c r="C31" i="15"/>
  <c r="D31" i="15" s="1"/>
  <c r="E31" i="15" s="1"/>
  <c r="C29" i="15"/>
  <c r="D29" i="15" s="1"/>
  <c r="E29" i="15" s="1"/>
  <c r="C38" i="15"/>
  <c r="D38" i="15" s="1"/>
  <c r="E38" i="15" s="1"/>
  <c r="C36" i="14"/>
  <c r="D36" i="14" s="1"/>
  <c r="E36" i="14" s="1"/>
  <c r="C33" i="14"/>
  <c r="D33" i="14" s="1"/>
  <c r="E33" i="14" s="1"/>
  <c r="C38" i="14"/>
  <c r="D38" i="14" s="1"/>
  <c r="E38" i="14" s="1"/>
  <c r="C30" i="14"/>
  <c r="D30" i="14" s="1"/>
  <c r="E30" i="14" s="1"/>
  <c r="C35" i="14"/>
  <c r="D35" i="14" s="1"/>
  <c r="E35" i="14" s="1"/>
  <c r="C32" i="14"/>
  <c r="D32" i="14" s="1"/>
  <c r="E32" i="14" s="1"/>
  <c r="C37" i="14"/>
  <c r="D37" i="14" s="1"/>
  <c r="E37" i="14" s="1"/>
  <c r="C31" i="14"/>
  <c r="D31" i="14" s="1"/>
  <c r="E31" i="14" s="1"/>
  <c r="C29" i="14"/>
  <c r="D29" i="14" s="1"/>
  <c r="E29" i="14" s="1"/>
  <c r="C34" i="14"/>
  <c r="D34" i="14" s="1"/>
  <c r="E34" i="14" s="1"/>
  <c r="I23" i="7"/>
  <c r="J23" i="7" s="1"/>
  <c r="I21" i="7"/>
  <c r="J21" i="7" s="1"/>
  <c r="I20" i="7"/>
  <c r="J20" i="7" s="1"/>
  <c r="I18" i="7"/>
  <c r="J18" i="7" s="1"/>
  <c r="I17" i="7"/>
  <c r="J17" i="7" s="1"/>
  <c r="I16" i="7"/>
  <c r="I19" i="7"/>
  <c r="J19" i="7" s="1"/>
  <c r="I24" i="7" l="1"/>
  <c r="J16" i="7"/>
  <c r="J24" i="7" s="1"/>
  <c r="K24" i="7" s="1"/>
  <c r="C34" i="7" s="1"/>
  <c r="D34" i="7" s="1"/>
  <c r="E34" i="7" s="1"/>
  <c r="C29" i="7" l="1"/>
  <c r="D29" i="7" s="1"/>
  <c r="E29" i="7" s="1"/>
  <c r="C35" i="7"/>
  <c r="D35" i="7" s="1"/>
  <c r="E35" i="7" s="1"/>
  <c r="C38" i="7"/>
  <c r="D38" i="7" s="1"/>
  <c r="E38" i="7" s="1"/>
  <c r="C36" i="7"/>
  <c r="D36" i="7" s="1"/>
  <c r="E36" i="7" s="1"/>
  <c r="C33" i="7"/>
  <c r="D33" i="7" s="1"/>
  <c r="E33" i="7" s="1"/>
  <c r="C37" i="7"/>
  <c r="D37" i="7" s="1"/>
  <c r="E37" i="7" s="1"/>
  <c r="C31" i="7"/>
  <c r="D31" i="7" s="1"/>
  <c r="E31" i="7" s="1"/>
  <c r="C30" i="7"/>
  <c r="D30" i="7" s="1"/>
  <c r="E30" i="7" s="1"/>
  <c r="C32" i="7"/>
  <c r="D32" i="7" s="1"/>
  <c r="E32" i="7" s="1"/>
</calcChain>
</file>

<file path=xl/sharedStrings.xml><?xml version="1.0" encoding="utf-8"?>
<sst xmlns="http://schemas.openxmlformats.org/spreadsheetml/2006/main" count="112" uniqueCount="33">
  <si>
    <t>DY</t>
  </si>
  <si>
    <t>CAIXA</t>
  </si>
  <si>
    <t>DIVIDENDO MENSAL</t>
  </si>
  <si>
    <t>IPCA</t>
  </si>
  <si>
    <t>DIVIDENDO</t>
  </si>
  <si>
    <t>FII</t>
  </si>
  <si>
    <t>VALUATION PAPEL</t>
  </si>
  <si>
    <t>INDICADORES</t>
  </si>
  <si>
    <t>CDI</t>
  </si>
  <si>
    <t>IGP-M</t>
  </si>
  <si>
    <t>IGP-DI</t>
  </si>
  <si>
    <t>INPC</t>
  </si>
  <si>
    <t>DESPESA</t>
  </si>
  <si>
    <t>VALOR PATRIMONIAL</t>
  </si>
  <si>
    <t>COTAÇÃO</t>
  </si>
  <si>
    <t>COMPOSIÇÃO DO FUNDO</t>
  </si>
  <si>
    <t>INDICADOR</t>
  </si>
  <si>
    <t>PERCENTUAL DO PL</t>
  </si>
  <si>
    <t>TAXA</t>
  </si>
  <si>
    <t>TAXA+</t>
  </si>
  <si>
    <t>TAXA TOTAL</t>
  </si>
  <si>
    <t>DESPESAS</t>
  </si>
  <si>
    <t>DIVIDENDO ANUAL</t>
  </si>
  <si>
    <t>Pré-Fixado</t>
  </si>
  <si>
    <t>TOTAL</t>
  </si>
  <si>
    <t>PROJEÇÕES</t>
  </si>
  <si>
    <t>CDI+3</t>
  </si>
  <si>
    <t>TX DE PERF</t>
  </si>
  <si>
    <t>TX DE ADM+GESTÃO</t>
  </si>
  <si>
    <t>TOTAL DE TAXAS</t>
  </si>
  <si>
    <t>CDI+</t>
  </si>
  <si>
    <t>EXPECTATIVA DE CRESCIMENTO</t>
  </si>
  <si>
    <t>PREÇO JUSTO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</si>
</sst>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92077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44" fontId="0" fillId="0" borderId="8" xfId="1" applyFont="1" applyBorder="1"/>
    <xf numFmtId="44" fontId="0" fillId="0" borderId="11" xfId="1" applyFont="1" applyBorder="1"/>
    <xf numFmtId="10" fontId="0" fillId="3" borderId="2" xfId="2" applyNumberFormat="1" applyFont="1" applyFill="1" applyBorder="1" applyAlignment="1">
      <alignment horizontal="center"/>
    </xf>
    <xf numFmtId="10" fontId="0" fillId="0" borderId="10" xfId="0" applyNumberFormat="1" applyBorder="1"/>
    <xf numFmtId="0" fontId="2" fillId="0" borderId="0" xfId="0" applyFont="1" applyAlignment="1">
      <alignment horizontal="center"/>
    </xf>
    <xf numFmtId="0" fontId="0" fillId="3" borderId="5" xfId="0" applyFill="1" applyBorder="1"/>
    <xf numFmtId="10" fontId="0" fillId="0" borderId="6" xfId="0" applyNumberFormat="1" applyBorder="1"/>
    <xf numFmtId="0" fontId="0" fillId="3" borderId="7" xfId="0" applyFill="1" applyBorder="1"/>
    <xf numFmtId="10" fontId="0" fillId="0" borderId="8" xfId="0" applyNumberFormat="1" applyBorder="1"/>
    <xf numFmtId="0" fontId="0" fillId="3" borderId="9" xfId="0" applyFill="1" applyBorder="1"/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0" fillId="3" borderId="14" xfId="0" applyFill="1" applyBorder="1"/>
    <xf numFmtId="10" fontId="0" fillId="0" borderId="15" xfId="2" applyNumberFormat="1" applyFont="1" applyBorder="1"/>
    <xf numFmtId="10" fontId="0" fillId="3" borderId="15" xfId="0" applyNumberFormat="1" applyFill="1" applyBorder="1"/>
    <xf numFmtId="164" fontId="0" fillId="3" borderId="15" xfId="0" applyNumberFormat="1" applyFill="1" applyBorder="1" applyAlignment="1">
      <alignment horizontal="center"/>
    </xf>
    <xf numFmtId="44" fontId="0" fillId="3" borderId="15" xfId="1" applyFont="1" applyFill="1" applyBorder="1"/>
    <xf numFmtId="44" fontId="0" fillId="3" borderId="15" xfId="0" applyNumberFormat="1" applyFill="1" applyBorder="1"/>
    <xf numFmtId="44" fontId="0" fillId="3" borderId="16" xfId="0" applyNumberFormat="1" applyFill="1" applyBorder="1"/>
    <xf numFmtId="10" fontId="0" fillId="0" borderId="2" xfId="2" applyNumberFormat="1" applyFont="1" applyBorder="1"/>
    <xf numFmtId="10" fontId="0" fillId="3" borderId="2" xfId="0" applyNumberFormat="1" applyFill="1" applyBorder="1"/>
    <xf numFmtId="164" fontId="0" fillId="3" borderId="2" xfId="0" applyNumberFormat="1" applyFill="1" applyBorder="1" applyAlignment="1">
      <alignment horizontal="center"/>
    </xf>
    <xf numFmtId="44" fontId="0" fillId="3" borderId="2" xfId="1" applyFont="1" applyFill="1" applyBorder="1"/>
    <xf numFmtId="44" fontId="0" fillId="3" borderId="2" xfId="0" applyNumberFormat="1" applyFill="1" applyBorder="1"/>
    <xf numFmtId="44" fontId="0" fillId="3" borderId="8" xfId="0" applyNumberFormat="1" applyFill="1" applyBorder="1"/>
    <xf numFmtId="9" fontId="0" fillId="3" borderId="2" xfId="2" applyFont="1" applyFill="1" applyBorder="1"/>
    <xf numFmtId="10" fontId="0" fillId="3" borderId="10" xfId="2" applyNumberFormat="1" applyFont="1" applyFill="1" applyBorder="1"/>
    <xf numFmtId="10" fontId="0" fillId="0" borderId="10" xfId="2" applyNumberFormat="1" applyFont="1" applyBorder="1"/>
    <xf numFmtId="10" fontId="0" fillId="3" borderId="10" xfId="0" applyNumberFormat="1" applyFill="1" applyBorder="1"/>
    <xf numFmtId="164" fontId="0" fillId="3" borderId="10" xfId="0" applyNumberFormat="1" applyFill="1" applyBorder="1" applyAlignment="1">
      <alignment horizontal="center"/>
    </xf>
    <xf numFmtId="44" fontId="0" fillId="3" borderId="10" xfId="1" applyFont="1" applyFill="1" applyBorder="1"/>
    <xf numFmtId="44" fontId="0" fillId="3" borderId="10" xfId="0" applyNumberFormat="1" applyFill="1" applyBorder="1"/>
    <xf numFmtId="44" fontId="0" fillId="3" borderId="11" xfId="0" applyNumberFormat="1" applyFill="1" applyBorder="1"/>
    <xf numFmtId="0" fontId="2" fillId="0" borderId="19" xfId="0" applyFont="1" applyBorder="1"/>
    <xf numFmtId="10" fontId="0" fillId="3" borderId="12" xfId="0" applyNumberFormat="1" applyFill="1" applyBorder="1"/>
    <xf numFmtId="0" fontId="2" fillId="3" borderId="1" xfId="0" applyFont="1" applyFill="1" applyBorder="1"/>
    <xf numFmtId="44" fontId="2" fillId="3" borderId="17" xfId="0" applyNumberFormat="1" applyFont="1" applyFill="1" applyBorder="1"/>
    <xf numFmtId="44" fontId="2" fillId="3" borderId="12" xfId="0" applyNumberFormat="1" applyFont="1" applyFill="1" applyBorder="1"/>
    <xf numFmtId="10" fontId="2" fillId="3" borderId="18" xfId="2" applyNumberFormat="1" applyFont="1" applyFill="1" applyBorder="1" applyAlignment="1">
      <alignment horizontal="center"/>
    </xf>
    <xf numFmtId="0" fontId="4" fillId="0" borderId="0" xfId="0" applyFont="1"/>
    <xf numFmtId="44" fontId="0" fillId="0" borderId="14" xfId="1" applyFont="1" applyBorder="1"/>
    <xf numFmtId="44" fontId="0" fillId="0" borderId="7" xfId="1" applyFont="1" applyBorder="1"/>
    <xf numFmtId="44" fontId="0" fillId="0" borderId="9" xfId="1" applyFont="1" applyBorder="1"/>
    <xf numFmtId="44" fontId="0" fillId="0" borderId="0" xfId="1" applyFont="1"/>
    <xf numFmtId="44" fontId="0" fillId="0" borderId="2" xfId="0" applyNumberFormat="1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8" xfId="0" applyFill="1" applyBorder="1"/>
    <xf numFmtId="10" fontId="0" fillId="0" borderId="2" xfId="0" applyNumberFormat="1" applyFill="1" applyBorder="1"/>
    <xf numFmtId="9" fontId="0" fillId="0" borderId="0" xfId="0" applyNumberFormat="1"/>
    <xf numFmtId="9" fontId="0" fillId="0" borderId="0" xfId="2" applyFont="1"/>
    <xf numFmtId="10" fontId="0" fillId="0" borderId="0" xfId="2" applyNumberFormat="1" applyFont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0" fontId="0" fillId="0" borderId="13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392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552915</xdr:colOff>
      <xdr:row>0</xdr:row>
      <xdr:rowOff>83635</xdr:rowOff>
    </xdr:from>
    <xdr:ext cx="1857375" cy="542925"/>
    <xdr:pic>
      <xdr:nvPicPr>
        <xdr:cNvPr id="2" name="image3.png">
          <a:extLst>
            <a:ext uri="{FF2B5EF4-FFF2-40B4-BE49-F238E27FC236}">
              <a16:creationId xmlns:a16="http://schemas.microsoft.com/office/drawing/2014/main" id="{F4B9DC92-6C63-4838-AEAF-2D6CDB2DE0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6765" y="83635"/>
          <a:ext cx="18573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209084</xdr:colOff>
      <xdr:row>0</xdr:row>
      <xdr:rowOff>18585</xdr:rowOff>
    </xdr:from>
    <xdr:ext cx="1752600" cy="647700"/>
    <xdr:pic>
      <xdr:nvPicPr>
        <xdr:cNvPr id="3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93CB312A-A909-4EBC-BC12-79750E6B810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7603" y="18585"/>
          <a:ext cx="17526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552915</xdr:colOff>
      <xdr:row>0</xdr:row>
      <xdr:rowOff>83635</xdr:rowOff>
    </xdr:from>
    <xdr:ext cx="1857375" cy="542925"/>
    <xdr:pic>
      <xdr:nvPicPr>
        <xdr:cNvPr id="2" name="image3.png">
          <a:extLst>
            <a:ext uri="{FF2B5EF4-FFF2-40B4-BE49-F238E27FC236}">
              <a16:creationId xmlns:a16="http://schemas.microsoft.com/office/drawing/2014/main" id="{B17D99FF-D8F8-4611-897C-A4CDAF9A3C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8540" y="83635"/>
          <a:ext cx="18573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209084</xdr:colOff>
      <xdr:row>0</xdr:row>
      <xdr:rowOff>18585</xdr:rowOff>
    </xdr:from>
    <xdr:ext cx="1752600" cy="647700"/>
    <xdr:pic>
      <xdr:nvPicPr>
        <xdr:cNvPr id="3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180FC8CF-A7AA-4BB7-9D9D-3C36B22F39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0534" y="18585"/>
          <a:ext cx="17526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552915</xdr:colOff>
      <xdr:row>0</xdr:row>
      <xdr:rowOff>83635</xdr:rowOff>
    </xdr:from>
    <xdr:ext cx="1857375" cy="542925"/>
    <xdr:pic>
      <xdr:nvPicPr>
        <xdr:cNvPr id="2" name="image3.png">
          <a:extLst>
            <a:ext uri="{FF2B5EF4-FFF2-40B4-BE49-F238E27FC236}">
              <a16:creationId xmlns:a16="http://schemas.microsoft.com/office/drawing/2014/main" id="{B8593226-28B4-45E7-82D4-60B56B676D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48540" y="83635"/>
          <a:ext cx="18573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209084</xdr:colOff>
      <xdr:row>0</xdr:row>
      <xdr:rowOff>18585</xdr:rowOff>
    </xdr:from>
    <xdr:ext cx="1752600" cy="647700"/>
    <xdr:pic>
      <xdr:nvPicPr>
        <xdr:cNvPr id="3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D0414D3A-1C45-42E9-BFB0-1575A102DE9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0534" y="18585"/>
          <a:ext cx="175260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E80E-A3E5-4CA1-A3C7-2887947ABCAF}">
  <dimension ref="B1:K39"/>
  <sheetViews>
    <sheetView zoomScale="235" zoomScaleNormal="235" workbookViewId="0">
      <selection activeCell="E6" sqref="E6"/>
    </sheetView>
  </sheetViews>
  <sheetFormatPr defaultRowHeight="15" x14ac:dyDescent="0.25"/>
  <cols>
    <col min="1" max="1" width="2.5703125" customWidth="1"/>
    <col min="2" max="2" width="15" customWidth="1"/>
    <col min="3" max="3" width="18.140625" bestFit="1" customWidth="1"/>
    <col min="4" max="4" width="10.7109375" bestFit="1" customWidth="1"/>
    <col min="5" max="5" width="12.140625" customWidth="1"/>
    <col min="6" max="6" width="16.5703125" customWidth="1"/>
    <col min="7" max="7" width="9.7109375" bestFit="1" customWidth="1"/>
    <col min="8" max="8" width="20.28515625" bestFit="1" customWidth="1"/>
    <col min="9" max="9" width="18.140625" bestFit="1" customWidth="1"/>
    <col min="10" max="10" width="19.28515625" bestFit="1" customWidth="1"/>
  </cols>
  <sheetData>
    <row r="1" spans="2:10" ht="21.75" customHeight="1" x14ac:dyDescent="0.25">
      <c r="B1" s="48"/>
      <c r="C1" s="49"/>
      <c r="D1" s="49"/>
      <c r="E1" s="49"/>
      <c r="F1" s="50"/>
      <c r="G1" s="49"/>
      <c r="H1" s="49"/>
      <c r="I1" s="49"/>
      <c r="J1" s="51"/>
    </row>
    <row r="2" spans="2:10" ht="46.5" customHeight="1" thickBot="1" x14ac:dyDescent="0.3">
      <c r="B2" s="52"/>
      <c r="C2" s="53"/>
      <c r="D2" s="53"/>
      <c r="E2" s="53"/>
      <c r="F2" s="54"/>
      <c r="G2" s="53"/>
      <c r="H2" s="53"/>
      <c r="I2" s="53"/>
      <c r="J2" s="55"/>
    </row>
    <row r="3" spans="2:10" ht="18" customHeight="1" thickBot="1" x14ac:dyDescent="0.3">
      <c r="B3" s="71" t="s">
        <v>6</v>
      </c>
      <c r="C3" s="71"/>
      <c r="D3" s="71"/>
      <c r="E3" s="71"/>
      <c r="F3" s="71"/>
      <c r="G3" s="71"/>
      <c r="H3" s="71"/>
      <c r="I3" s="71"/>
      <c r="J3" s="71"/>
    </row>
    <row r="4" spans="2:10" ht="15.75" thickBot="1" x14ac:dyDescent="0.3">
      <c r="B4" s="66" t="s">
        <v>7</v>
      </c>
      <c r="C4" s="67"/>
    </row>
    <row r="5" spans="2:10" x14ac:dyDescent="0.25">
      <c r="B5" s="7" t="s">
        <v>8</v>
      </c>
      <c r="C5" s="8">
        <v>0.1215</v>
      </c>
    </row>
    <row r="6" spans="2:10" x14ac:dyDescent="0.25">
      <c r="B6" s="9" t="s">
        <v>3</v>
      </c>
      <c r="C6" s="10">
        <v>5.5E-2</v>
      </c>
      <c r="D6" s="58"/>
    </row>
    <row r="7" spans="2:10" x14ac:dyDescent="0.25">
      <c r="B7" s="9" t="s">
        <v>9</v>
      </c>
      <c r="C7" s="10">
        <v>7.3300000000000004E-2</v>
      </c>
    </row>
    <row r="8" spans="2:10" x14ac:dyDescent="0.25">
      <c r="B8" s="9" t="s">
        <v>10</v>
      </c>
      <c r="C8" s="10">
        <v>7.3300000000000004E-2</v>
      </c>
    </row>
    <row r="9" spans="2:10" x14ac:dyDescent="0.25">
      <c r="B9" s="9" t="s">
        <v>11</v>
      </c>
      <c r="C9" s="10">
        <v>6.4199999999999993E-2</v>
      </c>
    </row>
    <row r="10" spans="2:10" x14ac:dyDescent="0.25">
      <c r="B10" s="9" t="s">
        <v>12</v>
      </c>
      <c r="C10" s="10">
        <v>0.01</v>
      </c>
    </row>
    <row r="11" spans="2:10" x14ac:dyDescent="0.25">
      <c r="B11" s="9" t="s">
        <v>13</v>
      </c>
      <c r="C11" s="2">
        <v>98.06</v>
      </c>
    </row>
    <row r="12" spans="2:10" ht="15.75" thickBot="1" x14ac:dyDescent="0.3">
      <c r="B12" s="11" t="s">
        <v>14</v>
      </c>
      <c r="C12" s="3">
        <v>107.5</v>
      </c>
    </row>
    <row r="13" spans="2:10" ht="15.75" thickBot="1" x14ac:dyDescent="0.3"/>
    <row r="14" spans="2:10" ht="16.5" thickBot="1" x14ac:dyDescent="0.3">
      <c r="B14" s="68" t="s">
        <v>15</v>
      </c>
      <c r="C14" s="69"/>
      <c r="D14" s="69"/>
      <c r="E14" s="69"/>
      <c r="F14" s="69"/>
      <c r="G14" s="69"/>
      <c r="H14" s="69"/>
      <c r="I14" s="69"/>
      <c r="J14" s="70"/>
    </row>
    <row r="15" spans="2:10" ht="15.75" thickBot="1" x14ac:dyDescent="0.3">
      <c r="B15" s="12" t="s">
        <v>16</v>
      </c>
      <c r="C15" s="13" t="s">
        <v>17</v>
      </c>
      <c r="D15" s="13" t="s">
        <v>18</v>
      </c>
      <c r="E15" s="13" t="s">
        <v>19</v>
      </c>
      <c r="F15" s="13" t="s">
        <v>20</v>
      </c>
      <c r="G15" s="13" t="s">
        <v>21</v>
      </c>
      <c r="H15" s="13" t="s">
        <v>13</v>
      </c>
      <c r="I15" s="13" t="s">
        <v>22</v>
      </c>
      <c r="J15" s="14" t="s">
        <v>2</v>
      </c>
    </row>
    <row r="16" spans="2:10" x14ac:dyDescent="0.25">
      <c r="B16" s="15" t="s">
        <v>30</v>
      </c>
      <c r="C16" s="16">
        <v>0.12989999999999999</v>
      </c>
      <c r="D16" s="17">
        <f>C5</f>
        <v>0.1215</v>
      </c>
      <c r="E16" s="16">
        <v>5.1499999999999997E-2</v>
      </c>
      <c r="F16" s="17">
        <f>E16+D16</f>
        <v>0.17299999999999999</v>
      </c>
      <c r="G16" s="18">
        <f>$C$10</f>
        <v>0.01</v>
      </c>
      <c r="H16" s="19">
        <f>$C$11</f>
        <v>98.06</v>
      </c>
      <c r="I16" s="20">
        <f>(F16-G16)*C16*H16</f>
        <v>2.0762930219999998</v>
      </c>
      <c r="J16" s="21">
        <f>I16/12</f>
        <v>0.17302441849999997</v>
      </c>
    </row>
    <row r="17" spans="2:11" x14ac:dyDescent="0.25">
      <c r="B17" s="9" t="s">
        <v>3</v>
      </c>
      <c r="C17" s="22">
        <v>0.50480000000000003</v>
      </c>
      <c r="D17" s="23">
        <f>C6</f>
        <v>5.5E-2</v>
      </c>
      <c r="E17" s="22">
        <v>2.69E-2</v>
      </c>
      <c r="F17" s="23">
        <f t="shared" ref="F17:F23" si="0">E17+D17</f>
        <v>8.1900000000000001E-2</v>
      </c>
      <c r="G17" s="24">
        <f t="shared" ref="G17:G23" si="1">$C$10</f>
        <v>0.01</v>
      </c>
      <c r="H17" s="25">
        <f t="shared" ref="H17:H23" si="2">$C$11</f>
        <v>98.06</v>
      </c>
      <c r="I17" s="26">
        <f t="shared" ref="I17:I23" si="3">(F17-G17)*C17*H17</f>
        <v>3.5590994672000007</v>
      </c>
      <c r="J17" s="27">
        <f t="shared" ref="J17:J23" si="4">I17/12</f>
        <v>0.29659162226666674</v>
      </c>
    </row>
    <row r="18" spans="2:11" x14ac:dyDescent="0.25">
      <c r="B18" s="9" t="s">
        <v>9</v>
      </c>
      <c r="C18" s="22">
        <v>1.8499999999999999E-2</v>
      </c>
      <c r="D18" s="23">
        <f>C7</f>
        <v>7.3300000000000004E-2</v>
      </c>
      <c r="E18" s="22">
        <v>1.9099999999999999E-2</v>
      </c>
      <c r="F18" s="23">
        <f t="shared" si="0"/>
        <v>9.240000000000001E-2</v>
      </c>
      <c r="G18" s="24">
        <f t="shared" si="1"/>
        <v>0.01</v>
      </c>
      <c r="H18" s="25">
        <f t="shared" si="2"/>
        <v>98.06</v>
      </c>
      <c r="I18" s="26">
        <f t="shared" si="3"/>
        <v>0.14948266400000002</v>
      </c>
      <c r="J18" s="27">
        <f t="shared" si="4"/>
        <v>1.2456888666666667E-2</v>
      </c>
    </row>
    <row r="19" spans="2:11" x14ac:dyDescent="0.25">
      <c r="B19" s="9" t="s">
        <v>10</v>
      </c>
      <c r="C19" s="22">
        <v>9.1000000000000004E-3</v>
      </c>
      <c r="D19" s="23">
        <f>C8</f>
        <v>7.3300000000000004E-2</v>
      </c>
      <c r="E19" s="22">
        <v>4.5199999999999997E-2</v>
      </c>
      <c r="F19" s="23">
        <f t="shared" si="0"/>
        <v>0.11849999999999999</v>
      </c>
      <c r="G19" s="24">
        <f t="shared" si="1"/>
        <v>0.01</v>
      </c>
      <c r="H19" s="25">
        <f t="shared" si="2"/>
        <v>98.06</v>
      </c>
      <c r="I19" s="26">
        <f t="shared" si="3"/>
        <v>9.6819541000000009E-2</v>
      </c>
      <c r="J19" s="27">
        <f t="shared" si="4"/>
        <v>8.0682950833333347E-3</v>
      </c>
    </row>
    <row r="20" spans="2:11" x14ac:dyDescent="0.25">
      <c r="B20" s="9" t="s">
        <v>11</v>
      </c>
      <c r="C20" s="22">
        <v>0</v>
      </c>
      <c r="D20" s="23">
        <v>0.03</v>
      </c>
      <c r="E20" s="22">
        <v>0.05</v>
      </c>
      <c r="F20" s="23">
        <f t="shared" si="0"/>
        <v>0.08</v>
      </c>
      <c r="G20" s="24">
        <f t="shared" si="1"/>
        <v>0.01</v>
      </c>
      <c r="H20" s="25">
        <f t="shared" si="2"/>
        <v>98.06</v>
      </c>
      <c r="I20" s="26">
        <f t="shared" si="3"/>
        <v>0</v>
      </c>
      <c r="J20" s="27">
        <f t="shared" si="4"/>
        <v>0</v>
      </c>
    </row>
    <row r="21" spans="2:11" x14ac:dyDescent="0.25">
      <c r="B21" s="9" t="s">
        <v>23</v>
      </c>
      <c r="C21" s="22">
        <v>1.17E-2</v>
      </c>
      <c r="D21" s="56">
        <v>0.12</v>
      </c>
      <c r="E21" s="4">
        <v>0</v>
      </c>
      <c r="F21" s="23">
        <f t="shared" si="0"/>
        <v>0.12</v>
      </c>
      <c r="G21" s="24">
        <f t="shared" si="1"/>
        <v>0.01</v>
      </c>
      <c r="H21" s="25">
        <f t="shared" si="2"/>
        <v>98.06</v>
      </c>
      <c r="I21" s="26">
        <f t="shared" si="3"/>
        <v>0.12620322</v>
      </c>
      <c r="J21" s="27">
        <f t="shared" si="4"/>
        <v>1.0516935E-2</v>
      </c>
    </row>
    <row r="22" spans="2:11" x14ac:dyDescent="0.25">
      <c r="B22" s="9" t="s">
        <v>5</v>
      </c>
      <c r="C22" s="22">
        <v>0.25619999999999998</v>
      </c>
      <c r="D22" s="28">
        <v>1.0000000000000001E-5</v>
      </c>
      <c r="E22" s="22">
        <v>9.9999999999999995E-7</v>
      </c>
      <c r="F22" s="23">
        <f t="shared" si="0"/>
        <v>1.1000000000000001E-5</v>
      </c>
      <c r="G22" s="24">
        <f t="shared" si="1"/>
        <v>0.01</v>
      </c>
      <c r="H22" s="25">
        <f t="shared" si="2"/>
        <v>98.06</v>
      </c>
      <c r="I22" s="47">
        <v>4.26</v>
      </c>
      <c r="J22" s="27">
        <f t="shared" si="4"/>
        <v>0.35499999999999998</v>
      </c>
    </row>
    <row r="23" spans="2:11" ht="15.75" thickBot="1" x14ac:dyDescent="0.3">
      <c r="B23" s="11" t="s">
        <v>1</v>
      </c>
      <c r="C23" s="5">
        <v>6.9900000000000004E-2</v>
      </c>
      <c r="D23" s="29">
        <f>C5*99%</f>
        <v>0.12028499999999999</v>
      </c>
      <c r="E23" s="30">
        <v>0</v>
      </c>
      <c r="F23" s="31">
        <f t="shared" si="0"/>
        <v>0.12028499999999999</v>
      </c>
      <c r="G23" s="32">
        <f t="shared" si="1"/>
        <v>0.01</v>
      </c>
      <c r="H23" s="33">
        <f t="shared" si="2"/>
        <v>98.06</v>
      </c>
      <c r="I23" s="34">
        <f t="shared" si="3"/>
        <v>0.75593684229000002</v>
      </c>
      <c r="J23" s="35">
        <f t="shared" si="4"/>
        <v>6.2994736857499997E-2</v>
      </c>
      <c r="K23" s="6" t="s">
        <v>0</v>
      </c>
    </row>
    <row r="24" spans="2:11" ht="15.75" thickBot="1" x14ac:dyDescent="0.3">
      <c r="B24" s="36" t="s">
        <v>24</v>
      </c>
      <c r="C24" s="37">
        <f>SUM(C16:C23)</f>
        <v>1.0001</v>
      </c>
      <c r="H24" s="38" t="s">
        <v>24</v>
      </c>
      <c r="I24" s="39">
        <f>SUM(I16:I23)</f>
        <v>11.02383475649</v>
      </c>
      <c r="J24" s="40">
        <f>SUM(J16:J23)</f>
        <v>0.91865289637416669</v>
      </c>
      <c r="K24" s="41">
        <f>J24/C12</f>
        <v>8.5456083383643414E-3</v>
      </c>
    </row>
    <row r="25" spans="2:11" ht="9.75" customHeight="1" x14ac:dyDescent="0.25"/>
    <row r="26" spans="2:11" ht="15.75" thickBot="1" x14ac:dyDescent="0.3"/>
    <row r="27" spans="2:11" ht="16.5" thickBot="1" x14ac:dyDescent="0.3">
      <c r="B27" s="68" t="s">
        <v>25</v>
      </c>
      <c r="C27" s="69"/>
      <c r="D27" s="69"/>
      <c r="E27" s="69"/>
      <c r="F27" s="70"/>
      <c r="G27" s="42"/>
      <c r="H27" s="42"/>
      <c r="I27" s="42"/>
      <c r="J27" s="42"/>
    </row>
    <row r="28" spans="2:11" s="1" customFormat="1" ht="30.75" customHeight="1" thickBot="1" x14ac:dyDescent="0.3">
      <c r="B28" s="61" t="s">
        <v>4</v>
      </c>
      <c r="C28" s="62" t="s">
        <v>0</v>
      </c>
      <c r="D28" s="60" t="s">
        <v>32</v>
      </c>
      <c r="E28" s="64" t="s">
        <v>31</v>
      </c>
      <c r="F28" s="65"/>
    </row>
    <row r="29" spans="2:11" x14ac:dyDescent="0.25">
      <c r="B29" s="43">
        <v>0.92</v>
      </c>
      <c r="C29" s="17">
        <f>$K$24</f>
        <v>8.5456083383643414E-3</v>
      </c>
      <c r="D29" s="21">
        <f>B29/C29</f>
        <v>107.65763694900288</v>
      </c>
      <c r="E29" s="59">
        <f>(D29-$C$12)/$C$12</f>
        <v>1.4663902232825877E-3</v>
      </c>
    </row>
    <row r="30" spans="2:11" x14ac:dyDescent="0.25">
      <c r="B30" s="44">
        <v>0.95</v>
      </c>
      <c r="C30" s="23">
        <f t="shared" ref="C30:C38" si="5">$K$24</f>
        <v>8.5456083383643414E-3</v>
      </c>
      <c r="D30" s="27">
        <f t="shared" ref="D30:D38" si="6">B30/C30</f>
        <v>111.16821206690514</v>
      </c>
      <c r="E30" s="59">
        <f t="shared" ref="E30:E38" si="7">(D30-$C$12)/$C$12</f>
        <v>3.4122902947954802E-2</v>
      </c>
    </row>
    <row r="31" spans="2:11" x14ac:dyDescent="0.25">
      <c r="B31" s="44">
        <v>1</v>
      </c>
      <c r="C31" s="23">
        <f t="shared" si="5"/>
        <v>8.5456083383643414E-3</v>
      </c>
      <c r="D31" s="27">
        <f t="shared" si="6"/>
        <v>117.01917059674226</v>
      </c>
      <c r="E31" s="59">
        <f t="shared" si="7"/>
        <v>8.8550424155741922E-2</v>
      </c>
    </row>
    <row r="32" spans="2:11" x14ac:dyDescent="0.25">
      <c r="B32" s="44">
        <v>1.1000000000000001</v>
      </c>
      <c r="C32" s="23">
        <f t="shared" si="5"/>
        <v>8.5456083383643414E-3</v>
      </c>
      <c r="D32" s="27">
        <f t="shared" si="6"/>
        <v>128.7210876564165</v>
      </c>
      <c r="E32" s="59">
        <f t="shared" si="7"/>
        <v>0.19740546657131627</v>
      </c>
    </row>
    <row r="33" spans="2:5" x14ac:dyDescent="0.25">
      <c r="B33" s="44">
        <v>1.1499999999999999</v>
      </c>
      <c r="C33" s="23">
        <f t="shared" si="5"/>
        <v>8.5456083383643414E-3</v>
      </c>
      <c r="D33" s="27">
        <f t="shared" si="6"/>
        <v>134.57204618625357</v>
      </c>
      <c r="E33" s="59">
        <f t="shared" si="7"/>
        <v>0.25183298777910301</v>
      </c>
    </row>
    <row r="34" spans="2:5" x14ac:dyDescent="0.25">
      <c r="B34" s="44">
        <v>1.2</v>
      </c>
      <c r="C34" s="23">
        <f t="shared" si="5"/>
        <v>8.5456083383643414E-3</v>
      </c>
      <c r="D34" s="27">
        <f t="shared" si="6"/>
        <v>140.4230047160907</v>
      </c>
      <c r="E34" s="59">
        <f t="shared" si="7"/>
        <v>0.30626050898689028</v>
      </c>
    </row>
    <row r="35" spans="2:5" x14ac:dyDescent="0.25">
      <c r="B35" s="44">
        <v>1.25</v>
      </c>
      <c r="C35" s="23">
        <f t="shared" si="5"/>
        <v>8.5456083383643414E-3</v>
      </c>
      <c r="D35" s="27">
        <f t="shared" si="6"/>
        <v>146.27396324592783</v>
      </c>
      <c r="E35" s="59">
        <f t="shared" si="7"/>
        <v>0.36068803019467749</v>
      </c>
    </row>
    <row r="36" spans="2:5" x14ac:dyDescent="0.25">
      <c r="B36" s="44">
        <v>1.3</v>
      </c>
      <c r="C36" s="23">
        <f t="shared" si="5"/>
        <v>8.5456083383643414E-3</v>
      </c>
      <c r="D36" s="27">
        <f t="shared" si="6"/>
        <v>152.12492177576493</v>
      </c>
      <c r="E36" s="59">
        <f t="shared" si="7"/>
        <v>0.41511555140246448</v>
      </c>
    </row>
    <row r="37" spans="2:5" x14ac:dyDescent="0.25">
      <c r="B37" s="44">
        <v>1.35</v>
      </c>
      <c r="C37" s="23">
        <f t="shared" si="5"/>
        <v>8.5456083383643414E-3</v>
      </c>
      <c r="D37" s="27">
        <f t="shared" si="6"/>
        <v>157.97588030560206</v>
      </c>
      <c r="E37" s="59">
        <f t="shared" si="7"/>
        <v>0.46954307261025174</v>
      </c>
    </row>
    <row r="38" spans="2:5" ht="15.75" thickBot="1" x14ac:dyDescent="0.3">
      <c r="B38" s="45">
        <v>1.4</v>
      </c>
      <c r="C38" s="31">
        <f t="shared" si="5"/>
        <v>8.5456083383643414E-3</v>
      </c>
      <c r="D38" s="35">
        <f t="shared" si="6"/>
        <v>163.82683883543916</v>
      </c>
      <c r="E38" s="59">
        <f t="shared" si="7"/>
        <v>0.52397059381803868</v>
      </c>
    </row>
    <row r="39" spans="2:5" x14ac:dyDescent="0.25">
      <c r="B39" s="46"/>
    </row>
  </sheetData>
  <mergeCells count="5">
    <mergeCell ref="E28:F28"/>
    <mergeCell ref="B4:C4"/>
    <mergeCell ref="B14:J14"/>
    <mergeCell ref="B3:J3"/>
    <mergeCell ref="B27:F2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BE9F-C215-4C95-AC49-6C0EB20D4FA6}">
  <dimension ref="B1:K39"/>
  <sheetViews>
    <sheetView tabSelected="1" zoomScale="235" zoomScaleNormal="235" workbookViewId="0">
      <selection activeCell="C12" sqref="C12"/>
    </sheetView>
  </sheetViews>
  <sheetFormatPr defaultRowHeight="15" x14ac:dyDescent="0.25"/>
  <cols>
    <col min="1" max="1" width="2.5703125" customWidth="1"/>
    <col min="2" max="2" width="11.5703125" customWidth="1"/>
    <col min="3" max="3" width="12.85546875" customWidth="1"/>
    <col min="4" max="4" width="10.7109375" bestFit="1" customWidth="1"/>
    <col min="5" max="5" width="12.140625" customWidth="1"/>
    <col min="6" max="6" width="16.5703125" customWidth="1"/>
    <col min="7" max="7" width="9.7109375" bestFit="1" customWidth="1"/>
    <col min="8" max="8" width="20.28515625" bestFit="1" customWidth="1"/>
    <col min="9" max="9" width="18.140625" bestFit="1" customWidth="1"/>
    <col min="10" max="10" width="19.28515625" bestFit="1" customWidth="1"/>
  </cols>
  <sheetData>
    <row r="1" spans="2:10" ht="21.75" customHeight="1" x14ac:dyDescent="0.25">
      <c r="B1" s="48"/>
      <c r="C1" s="49"/>
      <c r="D1" s="49"/>
      <c r="E1" s="49"/>
      <c r="F1" s="50"/>
      <c r="G1" s="49"/>
      <c r="H1" s="49"/>
      <c r="I1" s="49"/>
      <c r="J1" s="51"/>
    </row>
    <row r="2" spans="2:10" ht="46.5" customHeight="1" thickBot="1" x14ac:dyDescent="0.3">
      <c r="B2" s="52"/>
      <c r="C2" s="53"/>
      <c r="D2" s="53"/>
      <c r="E2" s="53"/>
      <c r="F2" s="54"/>
      <c r="G2" s="53"/>
      <c r="H2" s="53"/>
      <c r="I2" s="53"/>
      <c r="J2" s="55"/>
    </row>
    <row r="3" spans="2:10" ht="18" customHeight="1" thickBot="1" x14ac:dyDescent="0.3">
      <c r="B3" s="71" t="s">
        <v>6</v>
      </c>
      <c r="C3" s="71"/>
      <c r="D3" s="71"/>
      <c r="E3" s="71"/>
      <c r="F3" s="71"/>
      <c r="G3" s="71"/>
      <c r="H3" s="71"/>
      <c r="I3" s="71"/>
      <c r="J3" s="71"/>
    </row>
    <row r="4" spans="2:10" ht="15.75" thickBot="1" x14ac:dyDescent="0.3">
      <c r="B4" s="66" t="s">
        <v>7</v>
      </c>
      <c r="C4" s="67"/>
    </row>
    <row r="5" spans="2:10" x14ac:dyDescent="0.25">
      <c r="B5" s="7" t="s">
        <v>8</v>
      </c>
      <c r="C5" s="8">
        <v>0.1215</v>
      </c>
    </row>
    <row r="6" spans="2:10" x14ac:dyDescent="0.25">
      <c r="B6" s="9" t="s">
        <v>3</v>
      </c>
      <c r="C6" s="10">
        <v>5.5E-2</v>
      </c>
      <c r="D6" s="58"/>
    </row>
    <row r="7" spans="2:10" x14ac:dyDescent="0.25">
      <c r="B7" s="9" t="s">
        <v>9</v>
      </c>
      <c r="C7" s="10">
        <v>7.3300000000000004E-2</v>
      </c>
    </row>
    <row r="8" spans="2:10" x14ac:dyDescent="0.25">
      <c r="B8" s="9" t="s">
        <v>10</v>
      </c>
      <c r="C8" s="10">
        <v>7.3300000000000004E-2</v>
      </c>
    </row>
    <row r="9" spans="2:10" x14ac:dyDescent="0.25">
      <c r="B9" s="9" t="s">
        <v>11</v>
      </c>
      <c r="C9" s="10">
        <v>6.4199999999999993E-2</v>
      </c>
    </row>
    <row r="10" spans="2:10" x14ac:dyDescent="0.25">
      <c r="B10" s="9" t="s">
        <v>12</v>
      </c>
      <c r="C10" s="10">
        <v>1.6E-2</v>
      </c>
    </row>
    <row r="11" spans="2:10" x14ac:dyDescent="0.25">
      <c r="B11" s="9" t="s">
        <v>13</v>
      </c>
      <c r="C11" s="2">
        <v>98.55</v>
      </c>
    </row>
    <row r="12" spans="2:10" ht="15.75" thickBot="1" x14ac:dyDescent="0.3">
      <c r="B12" s="11" t="s">
        <v>14</v>
      </c>
      <c r="C12" s="3">
        <v>104.08</v>
      </c>
    </row>
    <row r="13" spans="2:10" ht="15.75" thickBot="1" x14ac:dyDescent="0.3">
      <c r="C13" s="63"/>
    </row>
    <row r="14" spans="2:10" ht="16.5" thickBot="1" x14ac:dyDescent="0.3">
      <c r="B14" s="68" t="s">
        <v>15</v>
      </c>
      <c r="C14" s="69"/>
      <c r="D14" s="69"/>
      <c r="E14" s="69"/>
      <c r="F14" s="69"/>
      <c r="G14" s="69"/>
      <c r="H14" s="69"/>
      <c r="I14" s="69"/>
      <c r="J14" s="70"/>
    </row>
    <row r="15" spans="2:10" ht="15.75" thickBot="1" x14ac:dyDescent="0.3">
      <c r="B15" s="12" t="s">
        <v>16</v>
      </c>
      <c r="C15" s="13" t="s">
        <v>17</v>
      </c>
      <c r="D15" s="13" t="s">
        <v>18</v>
      </c>
      <c r="E15" s="13" t="s">
        <v>19</v>
      </c>
      <c r="F15" s="13" t="s">
        <v>20</v>
      </c>
      <c r="G15" s="13" t="s">
        <v>21</v>
      </c>
      <c r="H15" s="13" t="s">
        <v>13</v>
      </c>
      <c r="I15" s="13" t="s">
        <v>22</v>
      </c>
      <c r="J15" s="14" t="s">
        <v>2</v>
      </c>
    </row>
    <row r="16" spans="2:10" x14ac:dyDescent="0.25">
      <c r="B16" s="15" t="s">
        <v>30</v>
      </c>
      <c r="C16" s="16">
        <v>0.157</v>
      </c>
      <c r="D16" s="17">
        <f>C5</f>
        <v>0.1215</v>
      </c>
      <c r="E16" s="16">
        <v>5.3600000000000002E-2</v>
      </c>
      <c r="F16" s="17">
        <f>E16+D16</f>
        <v>0.17510000000000001</v>
      </c>
      <c r="G16" s="18">
        <f>$C$10</f>
        <v>1.6E-2</v>
      </c>
      <c r="H16" s="19">
        <f>$C$11</f>
        <v>98.55</v>
      </c>
      <c r="I16" s="20">
        <f>(F16-G16)*C16*H16</f>
        <v>2.4616508850000001</v>
      </c>
      <c r="J16" s="21">
        <f>I16/12</f>
        <v>0.20513757375</v>
      </c>
    </row>
    <row r="17" spans="2:11" x14ac:dyDescent="0.25">
      <c r="B17" s="9" t="s">
        <v>3</v>
      </c>
      <c r="C17" s="22">
        <v>0.77800000000000002</v>
      </c>
      <c r="D17" s="23">
        <f>C6</f>
        <v>5.5E-2</v>
      </c>
      <c r="E17" s="22">
        <v>0.1012</v>
      </c>
      <c r="F17" s="23">
        <f t="shared" ref="F17:F23" si="0">E17+D17</f>
        <v>0.15620000000000001</v>
      </c>
      <c r="G17" s="24">
        <f t="shared" ref="G17:G23" si="1">$C$10</f>
        <v>1.6E-2</v>
      </c>
      <c r="H17" s="25">
        <f t="shared" ref="H17:H23" si="2">$C$11</f>
        <v>98.55</v>
      </c>
      <c r="I17" s="26">
        <f t="shared" ref="I17:I23" si="3">(F17-G17)*C17*H17</f>
        <v>10.749400379999999</v>
      </c>
      <c r="J17" s="27">
        <f t="shared" ref="J17:J23" si="4">I17/12</f>
        <v>0.89578336499999989</v>
      </c>
    </row>
    <row r="18" spans="2:11" x14ac:dyDescent="0.25">
      <c r="B18" s="9" t="s">
        <v>9</v>
      </c>
      <c r="C18" s="22"/>
      <c r="D18" s="23">
        <f>C7</f>
        <v>7.3300000000000004E-2</v>
      </c>
      <c r="E18" s="22">
        <v>1.9099999999999999E-2</v>
      </c>
      <c r="F18" s="23">
        <f t="shared" si="0"/>
        <v>9.240000000000001E-2</v>
      </c>
      <c r="G18" s="24">
        <f t="shared" si="1"/>
        <v>1.6E-2</v>
      </c>
      <c r="H18" s="25">
        <f t="shared" si="2"/>
        <v>98.55</v>
      </c>
      <c r="I18" s="26">
        <f t="shared" si="3"/>
        <v>0</v>
      </c>
      <c r="J18" s="27">
        <f t="shared" si="4"/>
        <v>0</v>
      </c>
    </row>
    <row r="19" spans="2:11" x14ac:dyDescent="0.25">
      <c r="B19" s="9" t="s">
        <v>10</v>
      </c>
      <c r="C19" s="22"/>
      <c r="D19" s="23">
        <f>C8</f>
        <v>7.3300000000000004E-2</v>
      </c>
      <c r="E19" s="22">
        <v>4.5199999999999997E-2</v>
      </c>
      <c r="F19" s="23">
        <f t="shared" si="0"/>
        <v>0.11849999999999999</v>
      </c>
      <c r="G19" s="24">
        <f t="shared" si="1"/>
        <v>1.6E-2</v>
      </c>
      <c r="H19" s="25">
        <f t="shared" si="2"/>
        <v>98.55</v>
      </c>
      <c r="I19" s="26">
        <f t="shared" si="3"/>
        <v>0</v>
      </c>
      <c r="J19" s="27">
        <f t="shared" si="4"/>
        <v>0</v>
      </c>
    </row>
    <row r="20" spans="2:11" x14ac:dyDescent="0.25">
      <c r="B20" s="9" t="s">
        <v>11</v>
      </c>
      <c r="C20" s="22"/>
      <c r="D20" s="23">
        <v>0.03</v>
      </c>
      <c r="E20" s="22">
        <v>0.05</v>
      </c>
      <c r="F20" s="23">
        <f t="shared" si="0"/>
        <v>0.08</v>
      </c>
      <c r="G20" s="24">
        <f t="shared" si="1"/>
        <v>1.6E-2</v>
      </c>
      <c r="H20" s="25">
        <f t="shared" si="2"/>
        <v>98.55</v>
      </c>
      <c r="I20" s="26">
        <f t="shared" si="3"/>
        <v>0</v>
      </c>
      <c r="J20" s="27">
        <f t="shared" si="4"/>
        <v>0</v>
      </c>
    </row>
    <row r="21" spans="2:11" x14ac:dyDescent="0.25">
      <c r="B21" s="9" t="s">
        <v>23</v>
      </c>
      <c r="C21" s="22"/>
      <c r="D21" s="56">
        <v>0.12</v>
      </c>
      <c r="E21" s="4">
        <v>0</v>
      </c>
      <c r="F21" s="23">
        <f t="shared" si="0"/>
        <v>0.12</v>
      </c>
      <c r="G21" s="24">
        <f t="shared" si="1"/>
        <v>1.6E-2</v>
      </c>
      <c r="H21" s="25">
        <f t="shared" si="2"/>
        <v>98.55</v>
      </c>
      <c r="I21" s="26">
        <f t="shared" si="3"/>
        <v>0</v>
      </c>
      <c r="J21" s="27">
        <f t="shared" si="4"/>
        <v>0</v>
      </c>
    </row>
    <row r="22" spans="2:11" x14ac:dyDescent="0.25">
      <c r="B22" s="9" t="s">
        <v>5</v>
      </c>
      <c r="C22" s="22">
        <v>7.0000000000000001E-3</v>
      </c>
      <c r="D22" s="28">
        <f>C6</f>
        <v>5.5E-2</v>
      </c>
      <c r="E22" s="22">
        <v>7.3999999999999996E-2</v>
      </c>
      <c r="F22" s="23">
        <f t="shared" si="0"/>
        <v>0.129</v>
      </c>
      <c r="G22" s="24">
        <f t="shared" si="1"/>
        <v>1.6E-2</v>
      </c>
      <c r="H22" s="25">
        <f t="shared" si="2"/>
        <v>98.55</v>
      </c>
      <c r="I22" s="47">
        <v>0</v>
      </c>
      <c r="J22" s="27">
        <f t="shared" si="4"/>
        <v>0</v>
      </c>
    </row>
    <row r="23" spans="2:11" ht="15.75" thickBot="1" x14ac:dyDescent="0.3">
      <c r="B23" s="11" t="s">
        <v>1</v>
      </c>
      <c r="C23" s="5">
        <v>0.114</v>
      </c>
      <c r="D23" s="29">
        <f>C5*100%</f>
        <v>0.1215</v>
      </c>
      <c r="E23" s="30">
        <v>0</v>
      </c>
      <c r="F23" s="31">
        <f t="shared" si="0"/>
        <v>0.1215</v>
      </c>
      <c r="G23" s="32">
        <f t="shared" si="1"/>
        <v>1.6E-2</v>
      </c>
      <c r="H23" s="33">
        <f t="shared" si="2"/>
        <v>98.55</v>
      </c>
      <c r="I23" s="34">
        <f t="shared" si="3"/>
        <v>1.1852608499999999</v>
      </c>
      <c r="J23" s="35">
        <f t="shared" si="4"/>
        <v>9.8771737499999998E-2</v>
      </c>
      <c r="K23" s="6" t="s">
        <v>0</v>
      </c>
    </row>
    <row r="24" spans="2:11" ht="15.75" thickBot="1" x14ac:dyDescent="0.3">
      <c r="B24" s="36" t="s">
        <v>24</v>
      </c>
      <c r="C24" s="37">
        <f>SUM(C16:C23)</f>
        <v>1.056</v>
      </c>
      <c r="H24" s="38" t="s">
        <v>24</v>
      </c>
      <c r="I24" s="39">
        <f>SUM(I16:I23)</f>
        <v>14.396312114999999</v>
      </c>
      <c r="J24" s="40">
        <f>SUM(J16:J23)</f>
        <v>1.1996926762499998</v>
      </c>
      <c r="K24" s="41">
        <f>J24/C12</f>
        <v>1.1526639856360489E-2</v>
      </c>
    </row>
    <row r="25" spans="2:11" ht="9.75" customHeight="1" x14ac:dyDescent="0.25"/>
    <row r="26" spans="2:11" ht="15.75" thickBot="1" x14ac:dyDescent="0.3"/>
    <row r="27" spans="2:11" ht="16.5" thickBot="1" x14ac:dyDescent="0.3">
      <c r="B27" s="68" t="s">
        <v>25</v>
      </c>
      <c r="C27" s="69"/>
      <c r="D27" s="69"/>
      <c r="E27" s="69"/>
      <c r="F27" s="70"/>
      <c r="G27" s="42"/>
      <c r="H27" s="42"/>
      <c r="I27" s="42"/>
      <c r="J27" s="42"/>
    </row>
    <row r="28" spans="2:11" s="1" customFormat="1" ht="30.75" customHeight="1" thickBot="1" x14ac:dyDescent="0.3">
      <c r="B28" s="61" t="s">
        <v>4</v>
      </c>
      <c r="C28" s="62" t="s">
        <v>0</v>
      </c>
      <c r="D28" s="60" t="s">
        <v>32</v>
      </c>
      <c r="E28" s="64" t="s">
        <v>31</v>
      </c>
      <c r="F28" s="65"/>
    </row>
    <row r="29" spans="2:11" x14ac:dyDescent="0.25">
      <c r="B29" s="43">
        <v>1.1000000000000001</v>
      </c>
      <c r="C29" s="17">
        <f>$K$24</f>
        <v>1.1526639856360489E-2</v>
      </c>
      <c r="D29" s="21">
        <f>B29/C29</f>
        <v>95.431106871358665</v>
      </c>
      <c r="E29" s="59">
        <f>(D29-$C$12)/$C$12</f>
        <v>-8.3098511996938254E-2</v>
      </c>
    </row>
    <row r="30" spans="2:11" x14ac:dyDescent="0.25">
      <c r="B30" s="44">
        <v>1.1499999999999999</v>
      </c>
      <c r="C30" s="23">
        <f t="shared" ref="C30:C38" si="5">$K$24</f>
        <v>1.1526639856360489E-2</v>
      </c>
      <c r="D30" s="27">
        <f t="shared" ref="D30:D38" si="6">B30/C30</f>
        <v>99.768884456420395</v>
      </c>
      <c r="E30" s="59">
        <f t="shared" ref="E30:E38" si="7">(D30-$C$12)/$C$12</f>
        <v>-4.1421171633162987E-2</v>
      </c>
    </row>
    <row r="31" spans="2:11" x14ac:dyDescent="0.25">
      <c r="B31" s="44">
        <v>1.2</v>
      </c>
      <c r="C31" s="23">
        <f t="shared" si="5"/>
        <v>1.1526639856360489E-2</v>
      </c>
      <c r="D31" s="27">
        <f t="shared" si="6"/>
        <v>104.10666204148217</v>
      </c>
      <c r="E31" s="59">
        <f t="shared" si="7"/>
        <v>2.5616873061269001E-4</v>
      </c>
    </row>
    <row r="32" spans="2:11" x14ac:dyDescent="0.25">
      <c r="B32" s="44">
        <v>1.25</v>
      </c>
      <c r="C32" s="23">
        <f t="shared" si="5"/>
        <v>1.1526639856360489E-2</v>
      </c>
      <c r="D32" s="27">
        <f t="shared" si="6"/>
        <v>108.44443962654393</v>
      </c>
      <c r="E32" s="59">
        <f t="shared" si="7"/>
        <v>4.1933509094388227E-2</v>
      </c>
    </row>
    <row r="33" spans="2:5" x14ac:dyDescent="0.25">
      <c r="B33" s="44">
        <v>1.3</v>
      </c>
      <c r="C33" s="23">
        <f t="shared" si="5"/>
        <v>1.1526639856360489E-2</v>
      </c>
      <c r="D33" s="27">
        <f t="shared" si="6"/>
        <v>112.78221721160568</v>
      </c>
      <c r="E33" s="59">
        <f t="shared" si="7"/>
        <v>8.3610849458163772E-2</v>
      </c>
    </row>
    <row r="34" spans="2:5" x14ac:dyDescent="0.25">
      <c r="B34" s="44">
        <v>1.35</v>
      </c>
      <c r="C34" s="23">
        <f t="shared" si="5"/>
        <v>1.1526639856360489E-2</v>
      </c>
      <c r="D34" s="27">
        <f t="shared" si="6"/>
        <v>117.11999479666744</v>
      </c>
      <c r="E34" s="59">
        <f t="shared" si="7"/>
        <v>0.12528818982193932</v>
      </c>
    </row>
    <row r="35" spans="2:5" x14ac:dyDescent="0.25">
      <c r="B35" s="44">
        <v>1.4</v>
      </c>
      <c r="C35" s="23">
        <f t="shared" si="5"/>
        <v>1.1526639856360489E-2</v>
      </c>
      <c r="D35" s="27">
        <f t="shared" si="6"/>
        <v>121.45777238172919</v>
      </c>
      <c r="E35" s="59">
        <f t="shared" si="7"/>
        <v>0.16696553018571472</v>
      </c>
    </row>
    <row r="36" spans="2:5" x14ac:dyDescent="0.25">
      <c r="B36" s="44">
        <v>1.45</v>
      </c>
      <c r="C36" s="23">
        <f t="shared" si="5"/>
        <v>1.1526639856360489E-2</v>
      </c>
      <c r="D36" s="27">
        <f t="shared" si="6"/>
        <v>125.79554996679094</v>
      </c>
      <c r="E36" s="59">
        <f t="shared" si="7"/>
        <v>0.20864287054949027</v>
      </c>
    </row>
    <row r="37" spans="2:5" x14ac:dyDescent="0.25">
      <c r="B37" s="44">
        <v>1.5</v>
      </c>
      <c r="C37" s="23">
        <f t="shared" si="5"/>
        <v>1.1526639856360489E-2</v>
      </c>
      <c r="D37" s="27">
        <f t="shared" si="6"/>
        <v>130.13332755185272</v>
      </c>
      <c r="E37" s="59">
        <f t="shared" si="7"/>
        <v>0.25032021091326595</v>
      </c>
    </row>
    <row r="38" spans="2:5" ht="15.75" thickBot="1" x14ac:dyDescent="0.3">
      <c r="B38" s="45">
        <v>1.55</v>
      </c>
      <c r="C38" s="31">
        <f t="shared" si="5"/>
        <v>1.1526639856360489E-2</v>
      </c>
      <c r="D38" s="35">
        <f t="shared" si="6"/>
        <v>134.47110513691447</v>
      </c>
      <c r="E38" s="59">
        <f t="shared" si="7"/>
        <v>0.29199755127704147</v>
      </c>
    </row>
    <row r="39" spans="2:5" x14ac:dyDescent="0.25">
      <c r="B39" s="46"/>
    </row>
  </sheetData>
  <mergeCells count="5">
    <mergeCell ref="B3:J3"/>
    <mergeCell ref="B4:C4"/>
    <mergeCell ref="B14:J14"/>
    <mergeCell ref="B27:F27"/>
    <mergeCell ref="E28:F2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62C4-E2C1-49B0-8752-3928BC2EF192}">
  <dimension ref="B1:K39"/>
  <sheetViews>
    <sheetView zoomScale="235" zoomScaleNormal="235" workbookViewId="0">
      <selection activeCell="E16" sqref="E16"/>
    </sheetView>
  </sheetViews>
  <sheetFormatPr defaultRowHeight="15" x14ac:dyDescent="0.25"/>
  <cols>
    <col min="1" max="1" width="2.5703125" customWidth="1"/>
    <col min="2" max="2" width="15" customWidth="1"/>
    <col min="3" max="3" width="18.140625" bestFit="1" customWidth="1"/>
    <col min="4" max="4" width="10.7109375" bestFit="1" customWidth="1"/>
    <col min="5" max="5" width="12.140625" customWidth="1"/>
    <col min="6" max="6" width="16.5703125" customWidth="1"/>
    <col min="7" max="7" width="9.7109375" bestFit="1" customWidth="1"/>
    <col min="8" max="8" width="20.28515625" bestFit="1" customWidth="1"/>
    <col min="9" max="9" width="18.140625" bestFit="1" customWidth="1"/>
    <col min="10" max="10" width="19.28515625" bestFit="1" customWidth="1"/>
  </cols>
  <sheetData>
    <row r="1" spans="2:10" ht="21.75" customHeight="1" x14ac:dyDescent="0.25">
      <c r="B1" s="48"/>
      <c r="C1" s="49"/>
      <c r="D1" s="49"/>
      <c r="E1" s="49"/>
      <c r="F1" s="50"/>
      <c r="G1" s="49"/>
      <c r="H1" s="49"/>
      <c r="I1" s="49"/>
      <c r="J1" s="51"/>
    </row>
    <row r="2" spans="2:10" ht="46.5" customHeight="1" thickBot="1" x14ac:dyDescent="0.3">
      <c r="B2" s="52"/>
      <c r="C2" s="53"/>
      <c r="D2" s="53"/>
      <c r="E2" s="53"/>
      <c r="F2" s="54"/>
      <c r="G2" s="53"/>
      <c r="H2" s="53"/>
      <c r="I2" s="53"/>
      <c r="J2" s="55"/>
    </row>
    <row r="3" spans="2:10" ht="18" customHeight="1" thickBot="1" x14ac:dyDescent="0.3">
      <c r="B3" s="71" t="s">
        <v>6</v>
      </c>
      <c r="C3" s="71"/>
      <c r="D3" s="71"/>
      <c r="E3" s="71"/>
      <c r="F3" s="71"/>
      <c r="G3" s="71"/>
      <c r="H3" s="71"/>
      <c r="I3" s="71"/>
      <c r="J3" s="71"/>
    </row>
    <row r="4" spans="2:10" ht="15.75" thickBot="1" x14ac:dyDescent="0.3">
      <c r="B4" s="66" t="s">
        <v>7</v>
      </c>
      <c r="C4" s="67"/>
    </row>
    <row r="5" spans="2:10" x14ac:dyDescent="0.25">
      <c r="B5" s="7" t="s">
        <v>8</v>
      </c>
      <c r="C5" s="8">
        <v>0.1215</v>
      </c>
    </row>
    <row r="6" spans="2:10" x14ac:dyDescent="0.25">
      <c r="B6" s="9" t="s">
        <v>3</v>
      </c>
      <c r="C6" s="10">
        <v>5.5E-2</v>
      </c>
      <c r="D6" s="58"/>
    </row>
    <row r="7" spans="2:10" x14ac:dyDescent="0.25">
      <c r="B7" s="9" t="s">
        <v>9</v>
      </c>
      <c r="C7" s="10">
        <v>7.3300000000000004E-2</v>
      </c>
    </row>
    <row r="8" spans="2:10" x14ac:dyDescent="0.25">
      <c r="B8" s="9" t="s">
        <v>10</v>
      </c>
      <c r="C8" s="10">
        <v>7.3300000000000004E-2</v>
      </c>
    </row>
    <row r="9" spans="2:10" x14ac:dyDescent="0.25">
      <c r="B9" s="9" t="s">
        <v>11</v>
      </c>
      <c r="C9" s="10">
        <v>6.4199999999999993E-2</v>
      </c>
    </row>
    <row r="10" spans="2:10" x14ac:dyDescent="0.25">
      <c r="B10" s="9" t="s">
        <v>12</v>
      </c>
      <c r="C10" s="10">
        <v>0.02</v>
      </c>
    </row>
    <row r="11" spans="2:10" x14ac:dyDescent="0.25">
      <c r="B11" s="9" t="s">
        <v>13</v>
      </c>
      <c r="C11" s="2">
        <v>10</v>
      </c>
    </row>
    <row r="12" spans="2:10" ht="15.75" thickBot="1" x14ac:dyDescent="0.3">
      <c r="B12" s="11" t="s">
        <v>14</v>
      </c>
      <c r="C12" s="3">
        <v>9</v>
      </c>
    </row>
    <row r="13" spans="2:10" ht="15.75" thickBot="1" x14ac:dyDescent="0.3">
      <c r="C13" s="63"/>
    </row>
    <row r="14" spans="2:10" ht="16.5" thickBot="1" x14ac:dyDescent="0.3">
      <c r="B14" s="68" t="s">
        <v>15</v>
      </c>
      <c r="C14" s="69"/>
      <c r="D14" s="69"/>
      <c r="E14" s="69"/>
      <c r="F14" s="69"/>
      <c r="G14" s="69"/>
      <c r="H14" s="69"/>
      <c r="I14" s="69"/>
      <c r="J14" s="70"/>
    </row>
    <row r="15" spans="2:10" ht="15.75" thickBot="1" x14ac:dyDescent="0.3">
      <c r="B15" s="12" t="s">
        <v>16</v>
      </c>
      <c r="C15" s="13" t="s">
        <v>17</v>
      </c>
      <c r="D15" s="13" t="s">
        <v>18</v>
      </c>
      <c r="E15" s="13" t="s">
        <v>19</v>
      </c>
      <c r="F15" s="13" t="s">
        <v>20</v>
      </c>
      <c r="G15" s="13" t="s">
        <v>21</v>
      </c>
      <c r="H15" s="13" t="s">
        <v>13</v>
      </c>
      <c r="I15" s="13" t="s">
        <v>22</v>
      </c>
      <c r="J15" s="14" t="s">
        <v>2</v>
      </c>
    </row>
    <row r="16" spans="2:10" x14ac:dyDescent="0.25">
      <c r="B16" s="15" t="s">
        <v>30</v>
      </c>
      <c r="C16" s="16">
        <v>0.95</v>
      </c>
      <c r="D16" s="17">
        <f>C5</f>
        <v>0.1215</v>
      </c>
      <c r="E16" s="16">
        <v>0.05</v>
      </c>
      <c r="F16" s="17">
        <f>E16+D16</f>
        <v>0.17149999999999999</v>
      </c>
      <c r="G16" s="18">
        <f>$C$10</f>
        <v>0.02</v>
      </c>
      <c r="H16" s="19">
        <f>$C$11</f>
        <v>10</v>
      </c>
      <c r="I16" s="20">
        <f>(F16-G16)*C16*H16</f>
        <v>1.4392499999999999</v>
      </c>
      <c r="J16" s="21">
        <f>I16/12</f>
        <v>0.11993749999999999</v>
      </c>
    </row>
    <row r="17" spans="2:11" x14ac:dyDescent="0.25">
      <c r="B17" s="9" t="s">
        <v>3</v>
      </c>
      <c r="C17" s="22"/>
      <c r="D17" s="23">
        <f>C6</f>
        <v>5.5E-2</v>
      </c>
      <c r="E17" s="22">
        <v>2.69E-2</v>
      </c>
      <c r="F17" s="23">
        <f t="shared" ref="F17:F23" si="0">E17+D17</f>
        <v>8.1900000000000001E-2</v>
      </c>
      <c r="G17" s="24">
        <f t="shared" ref="G17:G23" si="1">$C$10</f>
        <v>0.02</v>
      </c>
      <c r="H17" s="25">
        <f t="shared" ref="H17:H23" si="2">$C$11</f>
        <v>10</v>
      </c>
      <c r="I17" s="26">
        <f t="shared" ref="I17:I23" si="3">(F17-G17)*C17*H17</f>
        <v>0</v>
      </c>
      <c r="J17" s="27">
        <f t="shared" ref="J17:J23" si="4">I17/12</f>
        <v>0</v>
      </c>
    </row>
    <row r="18" spans="2:11" x14ac:dyDescent="0.25">
      <c r="B18" s="9" t="s">
        <v>9</v>
      </c>
      <c r="C18" s="22"/>
      <c r="D18" s="23">
        <f>C7</f>
        <v>7.3300000000000004E-2</v>
      </c>
      <c r="E18" s="22">
        <v>1.9099999999999999E-2</v>
      </c>
      <c r="F18" s="23">
        <f t="shared" si="0"/>
        <v>9.240000000000001E-2</v>
      </c>
      <c r="G18" s="24">
        <f t="shared" si="1"/>
        <v>0.02</v>
      </c>
      <c r="H18" s="25">
        <f t="shared" si="2"/>
        <v>10</v>
      </c>
      <c r="I18" s="26">
        <f t="shared" si="3"/>
        <v>0</v>
      </c>
      <c r="J18" s="27">
        <f t="shared" si="4"/>
        <v>0</v>
      </c>
    </row>
    <row r="19" spans="2:11" x14ac:dyDescent="0.25">
      <c r="B19" s="9" t="s">
        <v>10</v>
      </c>
      <c r="C19" s="22"/>
      <c r="D19" s="23">
        <f>C8</f>
        <v>7.3300000000000004E-2</v>
      </c>
      <c r="E19" s="22">
        <v>4.5199999999999997E-2</v>
      </c>
      <c r="F19" s="23">
        <f t="shared" si="0"/>
        <v>0.11849999999999999</v>
      </c>
      <c r="G19" s="24">
        <f t="shared" si="1"/>
        <v>0.02</v>
      </c>
      <c r="H19" s="25">
        <f t="shared" si="2"/>
        <v>10</v>
      </c>
      <c r="I19" s="26">
        <f t="shared" si="3"/>
        <v>0</v>
      </c>
      <c r="J19" s="27">
        <f t="shared" si="4"/>
        <v>0</v>
      </c>
    </row>
    <row r="20" spans="2:11" x14ac:dyDescent="0.25">
      <c r="B20" s="9" t="s">
        <v>11</v>
      </c>
      <c r="C20" s="22"/>
      <c r="D20" s="23">
        <v>0.03</v>
      </c>
      <c r="E20" s="22">
        <v>0.05</v>
      </c>
      <c r="F20" s="23">
        <f t="shared" si="0"/>
        <v>0.08</v>
      </c>
      <c r="G20" s="24">
        <f t="shared" si="1"/>
        <v>0.02</v>
      </c>
      <c r="H20" s="25">
        <f t="shared" si="2"/>
        <v>10</v>
      </c>
      <c r="I20" s="26">
        <f t="shared" si="3"/>
        <v>0</v>
      </c>
      <c r="J20" s="27">
        <f t="shared" si="4"/>
        <v>0</v>
      </c>
    </row>
    <row r="21" spans="2:11" x14ac:dyDescent="0.25">
      <c r="B21" s="9" t="s">
        <v>23</v>
      </c>
      <c r="C21" s="22"/>
      <c r="D21" s="56">
        <v>0.12</v>
      </c>
      <c r="E21" s="4">
        <v>0</v>
      </c>
      <c r="F21" s="23">
        <f t="shared" si="0"/>
        <v>0.12</v>
      </c>
      <c r="G21" s="24">
        <f t="shared" si="1"/>
        <v>0.02</v>
      </c>
      <c r="H21" s="25">
        <f t="shared" si="2"/>
        <v>10</v>
      </c>
      <c r="I21" s="26">
        <f t="shared" si="3"/>
        <v>0</v>
      </c>
      <c r="J21" s="27">
        <f t="shared" si="4"/>
        <v>0</v>
      </c>
    </row>
    <row r="22" spans="2:11" x14ac:dyDescent="0.25">
      <c r="B22" s="9" t="s">
        <v>5</v>
      </c>
      <c r="C22" s="22"/>
      <c r="D22" s="28">
        <v>1.0000000000000001E-5</v>
      </c>
      <c r="E22" s="22">
        <v>9.9999999999999995E-7</v>
      </c>
      <c r="F22" s="23">
        <f t="shared" si="0"/>
        <v>1.1000000000000001E-5</v>
      </c>
      <c r="G22" s="24">
        <f t="shared" si="1"/>
        <v>0.02</v>
      </c>
      <c r="H22" s="25">
        <f t="shared" si="2"/>
        <v>10</v>
      </c>
      <c r="I22" s="47">
        <v>0</v>
      </c>
      <c r="J22" s="27">
        <f t="shared" si="4"/>
        <v>0</v>
      </c>
    </row>
    <row r="23" spans="2:11" ht="15.75" thickBot="1" x14ac:dyDescent="0.3">
      <c r="B23" s="11" t="s">
        <v>1</v>
      </c>
      <c r="C23" s="5">
        <v>0.05</v>
      </c>
      <c r="D23" s="29">
        <f>C5*99%</f>
        <v>0.12028499999999999</v>
      </c>
      <c r="E23" s="30">
        <v>0</v>
      </c>
      <c r="F23" s="31">
        <f t="shared" si="0"/>
        <v>0.12028499999999999</v>
      </c>
      <c r="G23" s="32">
        <f t="shared" si="1"/>
        <v>0.02</v>
      </c>
      <c r="H23" s="33">
        <f t="shared" si="2"/>
        <v>10</v>
      </c>
      <c r="I23" s="34">
        <f t="shared" si="3"/>
        <v>5.0142499999999993E-2</v>
      </c>
      <c r="J23" s="35">
        <f t="shared" si="4"/>
        <v>4.1785416666666663E-3</v>
      </c>
      <c r="K23" s="6" t="s">
        <v>0</v>
      </c>
    </row>
    <row r="24" spans="2:11" ht="15.75" thickBot="1" x14ac:dyDescent="0.3">
      <c r="B24" s="36" t="s">
        <v>24</v>
      </c>
      <c r="C24" s="37">
        <f>SUM(C16:C23)</f>
        <v>1</v>
      </c>
      <c r="H24" s="38" t="s">
        <v>24</v>
      </c>
      <c r="I24" s="39">
        <f>SUM(I16:I23)</f>
        <v>1.4893924999999999</v>
      </c>
      <c r="J24" s="40">
        <f>SUM(J16:J23)</f>
        <v>0.12411604166666665</v>
      </c>
      <c r="K24" s="41">
        <f>J24/C12</f>
        <v>1.3790671296296294E-2</v>
      </c>
    </row>
    <row r="25" spans="2:11" ht="9.75" customHeight="1" x14ac:dyDescent="0.25"/>
    <row r="26" spans="2:11" ht="15.75" thickBot="1" x14ac:dyDescent="0.3"/>
    <row r="27" spans="2:11" ht="16.5" thickBot="1" x14ac:dyDescent="0.3">
      <c r="B27" s="68" t="s">
        <v>25</v>
      </c>
      <c r="C27" s="69"/>
      <c r="D27" s="69"/>
      <c r="E27" s="69"/>
      <c r="F27" s="70"/>
      <c r="G27" s="42"/>
      <c r="H27" s="42"/>
      <c r="I27" s="42"/>
      <c r="J27" s="42"/>
    </row>
    <row r="28" spans="2:11" s="1" customFormat="1" ht="30.75" customHeight="1" thickBot="1" x14ac:dyDescent="0.3">
      <c r="B28" s="61" t="s">
        <v>4</v>
      </c>
      <c r="C28" s="62" t="s">
        <v>0</v>
      </c>
      <c r="D28" s="60" t="s">
        <v>32</v>
      </c>
      <c r="E28" s="64" t="s">
        <v>31</v>
      </c>
      <c r="F28" s="65"/>
    </row>
    <row r="29" spans="2:11" x14ac:dyDescent="0.25">
      <c r="B29" s="43">
        <v>0.1</v>
      </c>
      <c r="C29" s="17">
        <f>$K$24</f>
        <v>1.3790671296296294E-2</v>
      </c>
      <c r="D29" s="21">
        <f>B29/C29</f>
        <v>7.2512786253455701</v>
      </c>
      <c r="E29" s="59">
        <f>(D29-$C$12)/$C$12</f>
        <v>-0.19430237496160332</v>
      </c>
    </row>
    <row r="30" spans="2:11" x14ac:dyDescent="0.25">
      <c r="B30" s="44">
        <v>0.11</v>
      </c>
      <c r="C30" s="23">
        <f t="shared" ref="C30:C38" si="5">$K$24</f>
        <v>1.3790671296296294E-2</v>
      </c>
      <c r="D30" s="27">
        <f t="shared" ref="D30:D38" si="6">B30/C30</f>
        <v>7.9764064878801273</v>
      </c>
      <c r="E30" s="59">
        <f t="shared" ref="E30:E38" si="7">(D30-$C$12)/$C$12</f>
        <v>-0.11373261245776363</v>
      </c>
    </row>
    <row r="31" spans="2:11" x14ac:dyDescent="0.25">
      <c r="B31" s="44">
        <v>0.12</v>
      </c>
      <c r="C31" s="23">
        <f t="shared" si="5"/>
        <v>1.3790671296296294E-2</v>
      </c>
      <c r="D31" s="27">
        <f t="shared" si="6"/>
        <v>8.7015343504146845</v>
      </c>
      <c r="E31" s="59">
        <f t="shared" si="7"/>
        <v>-3.3162849953923948E-2</v>
      </c>
    </row>
    <row r="32" spans="2:11" x14ac:dyDescent="0.25">
      <c r="B32" s="44">
        <v>0.13</v>
      </c>
      <c r="C32" s="23">
        <f t="shared" si="5"/>
        <v>1.3790671296296294E-2</v>
      </c>
      <c r="D32" s="27">
        <f t="shared" si="6"/>
        <v>9.4266622129492408</v>
      </c>
      <c r="E32" s="59">
        <f t="shared" si="7"/>
        <v>4.7406912549915643E-2</v>
      </c>
    </row>
    <row r="33" spans="2:5" x14ac:dyDescent="0.25">
      <c r="B33" s="44">
        <v>0.14000000000000001</v>
      </c>
      <c r="C33" s="23">
        <f t="shared" si="5"/>
        <v>1.3790671296296294E-2</v>
      </c>
      <c r="D33" s="27">
        <f t="shared" si="6"/>
        <v>10.151790075483799</v>
      </c>
      <c r="E33" s="59">
        <f t="shared" si="7"/>
        <v>0.12797667505375543</v>
      </c>
    </row>
    <row r="34" spans="2:5" x14ac:dyDescent="0.25">
      <c r="B34" s="44">
        <v>0.15</v>
      </c>
      <c r="C34" s="23">
        <f t="shared" si="5"/>
        <v>1.3790671296296294E-2</v>
      </c>
      <c r="D34" s="27">
        <f t="shared" si="6"/>
        <v>10.876917938018355</v>
      </c>
      <c r="E34" s="59">
        <f t="shared" si="7"/>
        <v>0.20854643755759503</v>
      </c>
    </row>
    <row r="35" spans="2:5" x14ac:dyDescent="0.25">
      <c r="B35" s="44">
        <v>0.16</v>
      </c>
      <c r="C35" s="23">
        <f t="shared" si="5"/>
        <v>1.3790671296296294E-2</v>
      </c>
      <c r="D35" s="27">
        <f t="shared" si="6"/>
        <v>11.602045800552911</v>
      </c>
      <c r="E35" s="59">
        <f t="shared" si="7"/>
        <v>0.28911620006143463</v>
      </c>
    </row>
    <row r="36" spans="2:5" x14ac:dyDescent="0.25">
      <c r="B36" s="44">
        <v>0.17</v>
      </c>
      <c r="C36" s="23">
        <f t="shared" si="5"/>
        <v>1.3790671296296294E-2</v>
      </c>
      <c r="D36" s="27">
        <f t="shared" si="6"/>
        <v>12.32717366308747</v>
      </c>
      <c r="E36" s="59">
        <f t="shared" si="7"/>
        <v>0.36968596256527442</v>
      </c>
    </row>
    <row r="37" spans="2:5" x14ac:dyDescent="0.25">
      <c r="B37" s="44">
        <v>0.18</v>
      </c>
      <c r="C37" s="23">
        <f t="shared" si="5"/>
        <v>1.3790671296296294E-2</v>
      </c>
      <c r="D37" s="27">
        <f t="shared" si="6"/>
        <v>13.052301525622026</v>
      </c>
      <c r="E37" s="59">
        <f t="shared" si="7"/>
        <v>0.45025572506911399</v>
      </c>
    </row>
    <row r="38" spans="2:5" ht="15.75" thickBot="1" x14ac:dyDescent="0.3">
      <c r="B38" s="45">
        <v>0.19</v>
      </c>
      <c r="C38" s="31">
        <f t="shared" si="5"/>
        <v>1.3790671296296294E-2</v>
      </c>
      <c r="D38" s="35">
        <f t="shared" si="6"/>
        <v>13.777429388156584</v>
      </c>
      <c r="E38" s="59">
        <f t="shared" si="7"/>
        <v>0.53082548757295378</v>
      </c>
    </row>
    <row r="39" spans="2:5" x14ac:dyDescent="0.25">
      <c r="B39" s="46"/>
    </row>
  </sheetData>
  <mergeCells count="5">
    <mergeCell ref="B3:J3"/>
    <mergeCell ref="B4:C4"/>
    <mergeCell ref="B14:J14"/>
    <mergeCell ref="B27:F27"/>
    <mergeCell ref="E28:F2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A77D-33B5-49DB-8231-5F3C16C2D0D7}">
  <dimension ref="A1:B8"/>
  <sheetViews>
    <sheetView zoomScale="175" zoomScaleNormal="175" workbookViewId="0">
      <selection activeCell="C9" sqref="C9"/>
    </sheetView>
  </sheetViews>
  <sheetFormatPr defaultRowHeight="15" x14ac:dyDescent="0.25"/>
  <sheetData>
    <row r="1" spans="1:2" x14ac:dyDescent="0.25">
      <c r="A1">
        <v>12.25</v>
      </c>
    </row>
    <row r="2" spans="1:2" x14ac:dyDescent="0.25">
      <c r="A2">
        <f>A1+5</f>
        <v>17.25</v>
      </c>
    </row>
    <row r="3" spans="1:2" x14ac:dyDescent="0.25">
      <c r="A3">
        <f>A2-A1</f>
        <v>5</v>
      </c>
    </row>
    <row r="4" spans="1:2" x14ac:dyDescent="0.25">
      <c r="A4" s="58">
        <f>A3*0.2%</f>
        <v>0.01</v>
      </c>
      <c r="B4" t="s">
        <v>27</v>
      </c>
    </row>
    <row r="5" spans="1:2" x14ac:dyDescent="0.25">
      <c r="A5" s="57">
        <v>0.01</v>
      </c>
      <c r="B5" t="s">
        <v>28</v>
      </c>
    </row>
    <row r="6" spans="1:2" x14ac:dyDescent="0.25">
      <c r="A6" s="57">
        <v>0.02</v>
      </c>
      <c r="B6" t="s">
        <v>29</v>
      </c>
    </row>
    <row r="8" spans="1:2" x14ac:dyDescent="0.25">
      <c r="A8" t="s">
        <v>26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m 0 j V B Q P H H 6 j A A A A 9 Q A A A B I A H A B D b 2 5 m a W c v U G F j a 2 F n Z S 5 4 b W w g o h g A K K A U A A A A A A A A A A A A A A A A A A A A A A A A A A A A h Y 8 x D o I w G I W v Q r r T l r o I + S m J r p I Y T Y x r U y o 0 Q i G 0 W O 7 m 4 J G 8 g h h F 3 R z f 9 7 7 h v f v 1 B t n Y 1 M F F 9 V a 3 J k U R p i h Q R r a F N m W K B n c K l y j j s B X y L E o V T L K x y W i L F F X O d Q k h 3 n v s F 7 j t S 8 I o j c g x 3 + x l p R q B P r L + L 4 f a W C e M V I j D 4 T W G M x z H m F G G K Z C Z Q a 7 N t 2 f T 3 G f 7 A 2 E 9 1 G 7 o F e 9 c u N o B m S O Q 9 w X + A F B L A w Q U A A I A C A D C b S N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m 0 j V C i K R 7 g O A A A A E Q A A A B M A H A B G b 3 J t d W x h c y 9 T Z W N 0 a W 9 u M S 5 t I K I Y A C i g F A A A A A A A A A A A A A A A A A A A A A A A A A A A A C t O T S 7 J z M 9 T C I b Q h t Y A U E s B A i 0 A F A A C A A g A w m 0 j V B Q P H H 6 j A A A A 9 Q A A A B I A A A A A A A A A A A A A A A A A A A A A A E N v b m Z p Z y 9 Q Y W N r Y W d l L n h t b F B L A Q I t A B Q A A g A I A M J t I 1 Q P y u m r p A A A A O k A A A A T A A A A A A A A A A A A A A A A A O 8 A A A B b Q 2 9 u d G V u d F 9 U e X B l c 1 0 u e G 1 s U E s B A i 0 A F A A C A A g A w m 0 j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z F x s p R u V N E o V W f I x g g U 4 Q A A A A A A g A A A A A A E G Y A A A A B A A A g A A A A G S L t 0 e d y A z 4 K n P l m M S S 7 Z M M Y R m S 9 4 N O U 7 p w l I T l R u W k A A A A A D o A A A A A C A A A g A A A A R R Z V q A B f n l 0 g G t r H a K R g O x M + H K W v c x C l y + 1 b P w w C u W 1 Q A A A A i 2 T e q F C 9 2 4 f / 8 i x h w t d H i c 0 E c y G N / T F P f s G m L S A O W f Y l F K K H Q 9 e k f 0 9 z e p o D Z 3 x + f b j P t 6 M k r x / G E F H 6 a k K P k n 0 p q q b A X k v 8 u I 7 d B N 1 L t / Z A A A A A 2 C E A m T s m N y y V S V 0 5 h 0 6 1 d O l l t D a J V m 1 L A a 8 d s 2 I Y 0 0 y q R T 0 h w r y h V n C s g D W Q u s z G j 6 h O n 7 4 t i j u o l q A E F w T L e g = = < / D a t a M a s h u p > 
</file>

<file path=customXml/itemProps1.xml><?xml version="1.0" encoding="utf-8"?>
<ds:datastoreItem xmlns:ds="http://schemas.openxmlformats.org/officeDocument/2006/customXml" ds:itemID="{42E763E3-F753-4FC0-9350-7FC3C2DB01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VALUATION PAPEL</vt:lpstr>
      <vt:lpstr>VALUATION DE KNHY11</vt:lpstr>
      <vt:lpstr>VALUATION DE RURA11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eduardo_mira eduardo_mira</dc:creator>
  <cp:lastModifiedBy>User</cp:lastModifiedBy>
  <cp:lastPrinted>2022-01-04T19:16:42Z</cp:lastPrinted>
  <dcterms:created xsi:type="dcterms:W3CDTF">2020-10-02T13:35:45Z</dcterms:created>
  <dcterms:modified xsi:type="dcterms:W3CDTF">2022-02-15T20:01:40Z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1325682707</vt:lpwstr>
  </property>
  <property fmtid="{D5CDD505-2E9C-101B-9397-08002B2CF9AE}" pid="3" name="EcoUpdateMessage">
    <vt:lpwstr>2022/01/03-13:11:47</vt:lpwstr>
  </property>
  <property fmtid="{D5CDD505-2E9C-101B-9397-08002B2CF9AE}" pid="4" name="EcoUpdateStatus">
    <vt:lpwstr>2021-12-30=BRA:St,ME;USA:TP;ARG:St,ME,TP;CHL:St,ME;COL:St,ME,Fd;PER:TP|2021-12-31=BRA:Fd,TP;USA:St,ME;MEX:St,ME,Fd,TP;PER:St,ME,Fd|2021-12-29=ARG:Fd;CHL:Fd|2021-11-17=CHL:TP|2014-02-26=VEN:St|2002-11-08=JPN:St|2021-09-08=GBR:St,ME|2016-08-18=NNN:St|2007-01-31=ESP:St|2003-01-29=CHN:St|2003-01-28=TWN:St|2003-01-30=HKG:St;KOR:St</vt:lpwstr>
  </property>
</Properties>
</file>