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 tabRatio="510" activeTab="2"/>
  </bookViews>
  <sheets>
    <sheet name="Cronograma x Orç." sheetId="14" r:id="rId1"/>
    <sheet name="EAP - Cálculo Avanço" sheetId="20" r:id="rId2"/>
    <sheet name="Curva Avanço" sheetId="18" r:id="rId3"/>
  </sheets>
  <externalReferences>
    <externalReference r:id="rId4"/>
  </externalReferences>
  <definedNames>
    <definedName name="_xlnm._FilterDatabase" localSheetId="0" hidden="1">'Cronograma x Orç.'!$A$4:$AS$98</definedName>
    <definedName name="_xlnm._FilterDatabase" localSheetId="1" hidden="1">'EAP - Cálculo Avanço'!$A$4:$U$122</definedName>
    <definedName name="INFRA">[1]FRE!$L$101</definedName>
    <definedName name="MCMV">[1]FRE!$A$8</definedName>
    <definedName name="módulo">[1]FRE!$E$33</definedName>
    <definedName name="programa">[1]FRE!$D$4</definedName>
    <definedName name="_xlnm.Print_Titles" localSheetId="0">'Cronograma x Orç.'!$1:$4</definedName>
    <definedName name="_xlnm.Print_Titles" localSheetId="1">'EAP - Cálculo Avanço'!$1:$4</definedName>
  </definedNames>
  <calcPr calcId="144525"/>
</workbook>
</file>

<file path=xl/calcChain.xml><?xml version="1.0" encoding="utf-8"?>
<calcChain xmlns="http://schemas.openxmlformats.org/spreadsheetml/2006/main">
  <c r="D11" i="20" l="1"/>
  <c r="J19" i="20" l="1"/>
  <c r="H125" i="20" l="1"/>
  <c r="E26" i="14" l="1"/>
  <c r="C22" i="20" l="1"/>
  <c r="C21" i="20"/>
  <c r="C30" i="20" l="1"/>
  <c r="C29" i="20"/>
  <c r="C28" i="20"/>
  <c r="G26" i="14" l="1"/>
  <c r="C103" i="20" l="1"/>
  <c r="C102" i="20"/>
  <c r="C101" i="20"/>
  <c r="C100" i="20"/>
  <c r="C99" i="20"/>
  <c r="C98" i="20"/>
  <c r="C97" i="20"/>
  <c r="C96" i="20"/>
  <c r="C95" i="20"/>
  <c r="C20" i="20"/>
  <c r="W87" i="14"/>
  <c r="V87" i="14"/>
  <c r="Z88" i="14"/>
  <c r="W88" i="14"/>
  <c r="V88" i="14"/>
  <c r="G88" i="14"/>
  <c r="Y88" i="14" s="1"/>
  <c r="G87" i="14"/>
  <c r="X87" i="14" s="1"/>
  <c r="Y87" i="14" l="1"/>
  <c r="Z87" i="14"/>
  <c r="X88" i="14"/>
  <c r="U88" i="14"/>
  <c r="C124" i="20"/>
  <c r="D22" i="20" s="1"/>
  <c r="AL22" i="20" l="1"/>
  <c r="AD22" i="20"/>
  <c r="V22" i="20"/>
  <c r="N22" i="20"/>
  <c r="F22" i="20"/>
  <c r="T22" i="20"/>
  <c r="AJ22" i="20"/>
  <c r="AB22" i="20"/>
  <c r="AH22" i="20"/>
  <c r="Z22" i="20"/>
  <c r="R22" i="20"/>
  <c r="AF22" i="20"/>
  <c r="X22" i="20"/>
  <c r="P22" i="20"/>
  <c r="H22" i="20"/>
  <c r="L22" i="20"/>
  <c r="J22" i="20"/>
  <c r="D29" i="20"/>
  <c r="AL29" i="20" s="1"/>
  <c r="D30" i="20"/>
  <c r="X29" i="20"/>
  <c r="P29" i="20"/>
  <c r="H29" i="20"/>
  <c r="D20" i="20"/>
  <c r="L20" i="20" s="1"/>
  <c r="D104" i="20"/>
  <c r="D102" i="20"/>
  <c r="D100" i="20"/>
  <c r="D98" i="20"/>
  <c r="D96" i="20"/>
  <c r="D105" i="20"/>
  <c r="D103" i="20"/>
  <c r="D101" i="20"/>
  <c r="D99" i="20"/>
  <c r="D97" i="20"/>
  <c r="D95" i="20"/>
  <c r="D32" i="20"/>
  <c r="D61" i="20"/>
  <c r="AH61" i="20" s="1"/>
  <c r="D113" i="20"/>
  <c r="D64" i="20"/>
  <c r="D122" i="20"/>
  <c r="D52" i="20"/>
  <c r="AF52" i="20" s="1"/>
  <c r="D41" i="20"/>
  <c r="D44" i="20"/>
  <c r="D27" i="20"/>
  <c r="D72" i="20"/>
  <c r="N72" i="20" s="1"/>
  <c r="D7" i="20"/>
  <c r="D56" i="20"/>
  <c r="D45" i="20"/>
  <c r="D47" i="20"/>
  <c r="Z47" i="20" s="1"/>
  <c r="D36" i="20"/>
  <c r="D65" i="20"/>
  <c r="D25" i="20"/>
  <c r="P25" i="20" s="1"/>
  <c r="D117" i="20"/>
  <c r="D16" i="20"/>
  <c r="AJ16" i="20" s="1"/>
  <c r="D118" i="20"/>
  <c r="D67" i="20"/>
  <c r="V67" i="20" s="1"/>
  <c r="D12" i="20"/>
  <c r="D8" i="20"/>
  <c r="D114" i="20"/>
  <c r="D66" i="20"/>
  <c r="N66" i="20" s="1"/>
  <c r="D46" i="20"/>
  <c r="D26" i="20"/>
  <c r="D55" i="20"/>
  <c r="D35" i="20"/>
  <c r="H35" i="20" s="1"/>
  <c r="D112" i="20"/>
  <c r="D58" i="20"/>
  <c r="D38" i="20"/>
  <c r="D111" i="20"/>
  <c r="AF111" i="20" s="1"/>
  <c r="D63" i="20"/>
  <c r="D43" i="20"/>
  <c r="D21" i="20"/>
  <c r="D19" i="20"/>
  <c r="N19" i="20" s="1"/>
  <c r="D15" i="20"/>
  <c r="D110" i="20"/>
  <c r="D62" i="20"/>
  <c r="D42" i="20"/>
  <c r="H42" i="20" s="1"/>
  <c r="D121" i="20"/>
  <c r="D69" i="20"/>
  <c r="D51" i="20"/>
  <c r="D31" i="20"/>
  <c r="AJ31" i="20" s="1"/>
  <c r="D92" i="20"/>
  <c r="D54" i="20"/>
  <c r="D34" i="20"/>
  <c r="D107" i="20"/>
  <c r="V107" i="20" s="1"/>
  <c r="D57" i="20"/>
  <c r="D37" i="20"/>
  <c r="D68" i="20"/>
  <c r="D50" i="20"/>
  <c r="Z50" i="20" s="1"/>
  <c r="D28" i="20"/>
  <c r="D73" i="20"/>
  <c r="D53" i="20"/>
  <c r="D33" i="20"/>
  <c r="T33" i="20" s="1"/>
  <c r="D81" i="20"/>
  <c r="J20" i="20"/>
  <c r="AD20" i="20"/>
  <c r="D80" i="20"/>
  <c r="N80" i="20" s="1"/>
  <c r="N20" i="20"/>
  <c r="D88" i="20"/>
  <c r="AH20" i="20"/>
  <c r="D77" i="20"/>
  <c r="AL77" i="20" s="1"/>
  <c r="D84" i="20"/>
  <c r="D85" i="20"/>
  <c r="D86" i="20"/>
  <c r="F20" i="20"/>
  <c r="R20" i="20"/>
  <c r="X20" i="20"/>
  <c r="AF20" i="20"/>
  <c r="D78" i="20"/>
  <c r="V78" i="20" s="1"/>
  <c r="D82" i="20"/>
  <c r="D89" i="20"/>
  <c r="D91" i="20"/>
  <c r="P20" i="20"/>
  <c r="V20" i="20"/>
  <c r="AB20" i="20"/>
  <c r="AJ20" i="20"/>
  <c r="D79" i="20"/>
  <c r="J79" i="20" s="1"/>
  <c r="D83" i="20"/>
  <c r="D87" i="20"/>
  <c r="D90" i="20"/>
  <c r="T20" i="20"/>
  <c r="Z20" i="20"/>
  <c r="AL20" i="20"/>
  <c r="H20" i="20"/>
  <c r="AH16" i="20"/>
  <c r="AL16" i="20"/>
  <c r="AD16" i="20"/>
  <c r="Z16" i="20"/>
  <c r="T16" i="20"/>
  <c r="P16" i="20"/>
  <c r="N16" i="20"/>
  <c r="L16" i="20"/>
  <c r="F16" i="20"/>
  <c r="AH122" i="20"/>
  <c r="AD122" i="20"/>
  <c r="AL122" i="20"/>
  <c r="AJ122" i="20"/>
  <c r="AF122" i="20"/>
  <c r="Z122" i="20"/>
  <c r="V122" i="20"/>
  <c r="AB122" i="20"/>
  <c r="X122" i="20"/>
  <c r="T122" i="20"/>
  <c r="P122" i="20"/>
  <c r="L122" i="20"/>
  <c r="R122" i="20"/>
  <c r="N122" i="20"/>
  <c r="H122" i="20"/>
  <c r="J122" i="20"/>
  <c r="F122" i="20"/>
  <c r="AJ52" i="20"/>
  <c r="Z52" i="20"/>
  <c r="R52" i="20"/>
  <c r="L52" i="20"/>
  <c r="AL32" i="20"/>
  <c r="AJ32" i="20"/>
  <c r="AF32" i="20"/>
  <c r="AH32" i="20"/>
  <c r="AD32" i="20"/>
  <c r="Z32" i="20"/>
  <c r="AB32" i="20"/>
  <c r="X32" i="20"/>
  <c r="V32" i="20"/>
  <c r="R32" i="20"/>
  <c r="N32" i="20"/>
  <c r="T32" i="20"/>
  <c r="P32" i="20"/>
  <c r="L32" i="20"/>
  <c r="H32" i="20"/>
  <c r="J32" i="20"/>
  <c r="F32" i="20"/>
  <c r="AF61" i="20"/>
  <c r="AB61" i="20"/>
  <c r="R61" i="20"/>
  <c r="J61" i="20"/>
  <c r="AH41" i="20"/>
  <c r="AL41" i="20"/>
  <c r="AJ41" i="20"/>
  <c r="AF41" i="20"/>
  <c r="AD41" i="20"/>
  <c r="Z41" i="20"/>
  <c r="AB41" i="20"/>
  <c r="X41" i="20"/>
  <c r="T41" i="20"/>
  <c r="P41" i="20"/>
  <c r="V41" i="20"/>
  <c r="R41" i="20"/>
  <c r="N41" i="20"/>
  <c r="L41" i="20"/>
  <c r="H41" i="20"/>
  <c r="J41" i="20"/>
  <c r="F41" i="20"/>
  <c r="AJ118" i="20"/>
  <c r="AF118" i="20"/>
  <c r="AH118" i="20"/>
  <c r="AD118" i="20"/>
  <c r="AL118" i="20"/>
  <c r="AB118" i="20"/>
  <c r="X118" i="20"/>
  <c r="Z118" i="20"/>
  <c r="V118" i="20"/>
  <c r="R118" i="20"/>
  <c r="N118" i="20"/>
  <c r="T118" i="20"/>
  <c r="P118" i="20"/>
  <c r="L118" i="20"/>
  <c r="J118" i="20"/>
  <c r="F118" i="20"/>
  <c r="H118" i="20"/>
  <c r="AH64" i="20"/>
  <c r="AL64" i="20"/>
  <c r="AJ64" i="20"/>
  <c r="AF64" i="20"/>
  <c r="AB64" i="20"/>
  <c r="X64" i="20"/>
  <c r="AD64" i="20"/>
  <c r="Z64" i="20"/>
  <c r="V64" i="20"/>
  <c r="T64" i="20"/>
  <c r="P64" i="20"/>
  <c r="R64" i="20"/>
  <c r="N64" i="20"/>
  <c r="J64" i="20"/>
  <c r="F64" i="20"/>
  <c r="L64" i="20"/>
  <c r="H64" i="20"/>
  <c r="AH44" i="20"/>
  <c r="AL44" i="20"/>
  <c r="AJ44" i="20"/>
  <c r="AF44" i="20"/>
  <c r="AB44" i="20"/>
  <c r="X44" i="20"/>
  <c r="AD44" i="20"/>
  <c r="Z44" i="20"/>
  <c r="V44" i="20"/>
  <c r="T44" i="20"/>
  <c r="P44" i="20"/>
  <c r="R44" i="20"/>
  <c r="N44" i="20"/>
  <c r="J44" i="20"/>
  <c r="F44" i="20"/>
  <c r="L44" i="20"/>
  <c r="H44" i="20"/>
  <c r="AL117" i="20"/>
  <c r="AJ117" i="20"/>
  <c r="AF117" i="20"/>
  <c r="AH117" i="20"/>
  <c r="AD117" i="20"/>
  <c r="Z117" i="20"/>
  <c r="V117" i="20"/>
  <c r="AB117" i="20"/>
  <c r="X117" i="20"/>
  <c r="R117" i="20"/>
  <c r="N117" i="20"/>
  <c r="T117" i="20"/>
  <c r="P117" i="20"/>
  <c r="L117" i="20"/>
  <c r="H117" i="20"/>
  <c r="J117" i="20"/>
  <c r="F117" i="20"/>
  <c r="AB67" i="20"/>
  <c r="AL47" i="20"/>
  <c r="AJ27" i="20"/>
  <c r="AF27" i="20"/>
  <c r="AH27" i="20"/>
  <c r="AL27" i="20"/>
  <c r="AB27" i="20"/>
  <c r="X27" i="20"/>
  <c r="AD27" i="20"/>
  <c r="Z27" i="20"/>
  <c r="V27" i="20"/>
  <c r="R27" i="20"/>
  <c r="N27" i="20"/>
  <c r="T27" i="20"/>
  <c r="P27" i="20"/>
  <c r="J27" i="20"/>
  <c r="F27" i="20"/>
  <c r="L27" i="20"/>
  <c r="H27" i="20"/>
  <c r="J77" i="20"/>
  <c r="AJ84" i="20"/>
  <c r="AF84" i="20"/>
  <c r="AH84" i="20"/>
  <c r="AD84" i="20"/>
  <c r="AL84" i="20"/>
  <c r="AB84" i="20"/>
  <c r="X84" i="20"/>
  <c r="Z84" i="20"/>
  <c r="V84" i="20"/>
  <c r="R84" i="20"/>
  <c r="N84" i="20"/>
  <c r="T84" i="20"/>
  <c r="P84" i="20"/>
  <c r="J84" i="20"/>
  <c r="F84" i="20"/>
  <c r="L84" i="20"/>
  <c r="H84" i="20"/>
  <c r="AH85" i="20"/>
  <c r="AD85" i="20"/>
  <c r="AL85" i="20"/>
  <c r="AJ85" i="20"/>
  <c r="AF85" i="20"/>
  <c r="AB85" i="20"/>
  <c r="X85" i="20"/>
  <c r="Z85" i="20"/>
  <c r="V85" i="20"/>
  <c r="T85" i="20"/>
  <c r="P85" i="20"/>
  <c r="R85" i="20"/>
  <c r="N85" i="20"/>
  <c r="J85" i="20"/>
  <c r="F85" i="20"/>
  <c r="L85" i="20"/>
  <c r="H85" i="20"/>
  <c r="AH86" i="20"/>
  <c r="AD86" i="20"/>
  <c r="AL86" i="20"/>
  <c r="AJ86" i="20"/>
  <c r="AF86" i="20"/>
  <c r="Z86" i="20"/>
  <c r="V86" i="20"/>
  <c r="AB86" i="20"/>
  <c r="X86" i="20"/>
  <c r="T86" i="20"/>
  <c r="P86" i="20"/>
  <c r="R86" i="20"/>
  <c r="N86" i="20"/>
  <c r="L86" i="20"/>
  <c r="H86" i="20"/>
  <c r="J86" i="20"/>
  <c r="F86" i="20"/>
  <c r="AJ12" i="20"/>
  <c r="AF12" i="20"/>
  <c r="AH12" i="20"/>
  <c r="AL12" i="20"/>
  <c r="AB12" i="20"/>
  <c r="X12" i="20"/>
  <c r="AD12" i="20"/>
  <c r="Z12" i="20"/>
  <c r="V12" i="20"/>
  <c r="R12" i="20"/>
  <c r="N12" i="20"/>
  <c r="T12" i="20"/>
  <c r="P12" i="20"/>
  <c r="J12" i="20"/>
  <c r="F12" i="20"/>
  <c r="L12" i="20"/>
  <c r="H12" i="20"/>
  <c r="AL8" i="20"/>
  <c r="AH8" i="20"/>
  <c r="AJ8" i="20"/>
  <c r="AF8" i="20"/>
  <c r="AD8" i="20"/>
  <c r="Z8" i="20"/>
  <c r="AB8" i="20"/>
  <c r="X8" i="20"/>
  <c r="T8" i="20"/>
  <c r="P8" i="20"/>
  <c r="V8" i="20"/>
  <c r="R8" i="20"/>
  <c r="N8" i="20"/>
  <c r="L8" i="20"/>
  <c r="H8" i="20"/>
  <c r="J8" i="20"/>
  <c r="F8" i="20"/>
  <c r="AH114" i="20"/>
  <c r="AD114" i="20"/>
  <c r="AL114" i="20"/>
  <c r="AJ114" i="20"/>
  <c r="AF114" i="20"/>
  <c r="Z114" i="20"/>
  <c r="V114" i="20"/>
  <c r="AB114" i="20"/>
  <c r="X114" i="20"/>
  <c r="T114" i="20"/>
  <c r="P114" i="20"/>
  <c r="L114" i="20"/>
  <c r="R114" i="20"/>
  <c r="N114" i="20"/>
  <c r="H114" i="20"/>
  <c r="J114" i="20"/>
  <c r="F114" i="20"/>
  <c r="V66" i="20"/>
  <c r="AL46" i="20"/>
  <c r="AJ46" i="20"/>
  <c r="AF46" i="20"/>
  <c r="AH46" i="20"/>
  <c r="AD46" i="20"/>
  <c r="Z46" i="20"/>
  <c r="V46" i="20"/>
  <c r="AB46" i="20"/>
  <c r="X46" i="20"/>
  <c r="R46" i="20"/>
  <c r="N46" i="20"/>
  <c r="T46" i="20"/>
  <c r="P46" i="20"/>
  <c r="L46" i="20"/>
  <c r="H46" i="20"/>
  <c r="J46" i="20"/>
  <c r="F46" i="20"/>
  <c r="AL26" i="20"/>
  <c r="AJ26" i="20"/>
  <c r="AF26" i="20"/>
  <c r="AH26" i="20"/>
  <c r="AD26" i="20"/>
  <c r="Z26" i="20"/>
  <c r="AB26" i="20"/>
  <c r="X26" i="20"/>
  <c r="V26" i="20"/>
  <c r="R26" i="20"/>
  <c r="N26" i="20"/>
  <c r="T26" i="20"/>
  <c r="P26" i="20"/>
  <c r="L26" i="20"/>
  <c r="H26" i="20"/>
  <c r="J26" i="20"/>
  <c r="F26" i="20"/>
  <c r="AH55" i="20"/>
  <c r="AL55" i="20"/>
  <c r="AJ55" i="20"/>
  <c r="AF55" i="20"/>
  <c r="AD55" i="20"/>
  <c r="Z55" i="20"/>
  <c r="V55" i="20"/>
  <c r="AB55" i="20"/>
  <c r="X55" i="20"/>
  <c r="T55" i="20"/>
  <c r="P55" i="20"/>
  <c r="R55" i="20"/>
  <c r="N55" i="20"/>
  <c r="L55" i="20"/>
  <c r="H55" i="20"/>
  <c r="J55" i="20"/>
  <c r="F55" i="20"/>
  <c r="V35" i="20"/>
  <c r="AJ112" i="20"/>
  <c r="AF112" i="20"/>
  <c r="AH112" i="20"/>
  <c r="AD112" i="20"/>
  <c r="AL112" i="20"/>
  <c r="AB112" i="20"/>
  <c r="X112" i="20"/>
  <c r="Z112" i="20"/>
  <c r="V112" i="20"/>
  <c r="R112" i="20"/>
  <c r="N112" i="20"/>
  <c r="T112" i="20"/>
  <c r="P112" i="20"/>
  <c r="L112" i="20"/>
  <c r="J112" i="20"/>
  <c r="F112" i="20"/>
  <c r="H112" i="20"/>
  <c r="AH58" i="20"/>
  <c r="AL58" i="20"/>
  <c r="AJ58" i="20"/>
  <c r="AF58" i="20"/>
  <c r="AB58" i="20"/>
  <c r="X58" i="20"/>
  <c r="AD58" i="20"/>
  <c r="Z58" i="20"/>
  <c r="V58" i="20"/>
  <c r="T58" i="20"/>
  <c r="P58" i="20"/>
  <c r="R58" i="20"/>
  <c r="N58" i="20"/>
  <c r="J58" i="20"/>
  <c r="F58" i="20"/>
  <c r="L58" i="20"/>
  <c r="H58" i="20"/>
  <c r="AH38" i="20"/>
  <c r="AL38" i="20"/>
  <c r="AJ38" i="20"/>
  <c r="AF38" i="20"/>
  <c r="AB38" i="20"/>
  <c r="X38" i="20"/>
  <c r="AD38" i="20"/>
  <c r="Z38" i="20"/>
  <c r="T38" i="20"/>
  <c r="P38" i="20"/>
  <c r="V38" i="20"/>
  <c r="R38" i="20"/>
  <c r="N38" i="20"/>
  <c r="J38" i="20"/>
  <c r="F38" i="20"/>
  <c r="L38" i="20"/>
  <c r="H38" i="20"/>
  <c r="H111" i="20"/>
  <c r="AJ63" i="20"/>
  <c r="AF63" i="20"/>
  <c r="AH63" i="20"/>
  <c r="AL63" i="20"/>
  <c r="AB63" i="20"/>
  <c r="X63" i="20"/>
  <c r="AD63" i="20"/>
  <c r="Z63" i="20"/>
  <c r="V63" i="20"/>
  <c r="R63" i="20"/>
  <c r="N63" i="20"/>
  <c r="T63" i="20"/>
  <c r="P63" i="20"/>
  <c r="J63" i="20"/>
  <c r="F63" i="20"/>
  <c r="L63" i="20"/>
  <c r="H63" i="20"/>
  <c r="AJ43" i="20"/>
  <c r="AF43" i="20"/>
  <c r="AH43" i="20"/>
  <c r="AL43" i="20"/>
  <c r="AB43" i="20"/>
  <c r="X43" i="20"/>
  <c r="AD43" i="20"/>
  <c r="Z43" i="20"/>
  <c r="V43" i="20"/>
  <c r="R43" i="20"/>
  <c r="N43" i="20"/>
  <c r="T43" i="20"/>
  <c r="P43" i="20"/>
  <c r="J43" i="20"/>
  <c r="F43" i="20"/>
  <c r="L43" i="20"/>
  <c r="H43" i="20"/>
  <c r="AH21" i="20"/>
  <c r="AL21" i="20"/>
  <c r="AJ21" i="20"/>
  <c r="AF21" i="20"/>
  <c r="AB21" i="20"/>
  <c r="X21" i="20"/>
  <c r="AD21" i="20"/>
  <c r="Z21" i="20"/>
  <c r="T21" i="20"/>
  <c r="P21" i="20"/>
  <c r="V21" i="20"/>
  <c r="R21" i="20"/>
  <c r="N21" i="20"/>
  <c r="J21" i="20"/>
  <c r="F21" i="20"/>
  <c r="L21" i="20"/>
  <c r="H21" i="20"/>
  <c r="AJ78" i="20"/>
  <c r="AH82" i="20"/>
  <c r="AD82" i="20"/>
  <c r="AL82" i="20"/>
  <c r="AJ82" i="20"/>
  <c r="AF82" i="20"/>
  <c r="Z82" i="20"/>
  <c r="V82" i="20"/>
  <c r="AB82" i="20"/>
  <c r="X82" i="20"/>
  <c r="T82" i="20"/>
  <c r="P82" i="20"/>
  <c r="R82" i="20"/>
  <c r="N82" i="20"/>
  <c r="L82" i="20"/>
  <c r="H82" i="20"/>
  <c r="J82" i="20"/>
  <c r="F82" i="20"/>
  <c r="AH89" i="20"/>
  <c r="AD89" i="20"/>
  <c r="AL89" i="20"/>
  <c r="AJ89" i="20"/>
  <c r="AF89" i="20"/>
  <c r="AB89" i="20"/>
  <c r="X89" i="20"/>
  <c r="Z89" i="20"/>
  <c r="V89" i="20"/>
  <c r="T89" i="20"/>
  <c r="P89" i="20"/>
  <c r="R89" i="20"/>
  <c r="N89" i="20"/>
  <c r="J89" i="20"/>
  <c r="F89" i="20"/>
  <c r="L89" i="20"/>
  <c r="H89" i="20"/>
  <c r="AL91" i="20"/>
  <c r="AJ91" i="20"/>
  <c r="AF91" i="20"/>
  <c r="AH91" i="20"/>
  <c r="AD91" i="20"/>
  <c r="Z91" i="20"/>
  <c r="V91" i="20"/>
  <c r="AB91" i="20"/>
  <c r="X91" i="20"/>
  <c r="R91" i="20"/>
  <c r="N91" i="20"/>
  <c r="T91" i="20"/>
  <c r="P91" i="20"/>
  <c r="L91" i="20"/>
  <c r="H91" i="20"/>
  <c r="J91" i="20"/>
  <c r="F91" i="20"/>
  <c r="AB19" i="20"/>
  <c r="AH15" i="20"/>
  <c r="AL15" i="20"/>
  <c r="AJ15" i="20"/>
  <c r="AF15" i="20"/>
  <c r="AB15" i="20"/>
  <c r="X15" i="20"/>
  <c r="AD15" i="20"/>
  <c r="Z15" i="20"/>
  <c r="T15" i="20"/>
  <c r="P15" i="20"/>
  <c r="V15" i="20"/>
  <c r="R15" i="20"/>
  <c r="N15" i="20"/>
  <c r="J15" i="20"/>
  <c r="F15" i="20"/>
  <c r="L15" i="20"/>
  <c r="H15" i="20"/>
  <c r="AH110" i="20"/>
  <c r="AD110" i="20"/>
  <c r="AL110" i="20"/>
  <c r="AJ110" i="20"/>
  <c r="AF110" i="20"/>
  <c r="Z110" i="20"/>
  <c r="V110" i="20"/>
  <c r="AB110" i="20"/>
  <c r="X110" i="20"/>
  <c r="T110" i="20"/>
  <c r="P110" i="20"/>
  <c r="R110" i="20"/>
  <c r="N110" i="20"/>
  <c r="L110" i="20"/>
  <c r="H110" i="20"/>
  <c r="J110" i="20"/>
  <c r="F110" i="20"/>
  <c r="AL62" i="20"/>
  <c r="AJ62" i="20"/>
  <c r="AF62" i="20"/>
  <c r="AH62" i="20"/>
  <c r="AD62" i="20"/>
  <c r="Z62" i="20"/>
  <c r="V62" i="20"/>
  <c r="AB62" i="20"/>
  <c r="X62" i="20"/>
  <c r="R62" i="20"/>
  <c r="N62" i="20"/>
  <c r="T62" i="20"/>
  <c r="P62" i="20"/>
  <c r="L62" i="20"/>
  <c r="H62" i="20"/>
  <c r="J62" i="20"/>
  <c r="F62" i="20"/>
  <c r="N42" i="20"/>
  <c r="AH121" i="20"/>
  <c r="AD121" i="20"/>
  <c r="AL121" i="20"/>
  <c r="AJ121" i="20"/>
  <c r="AF121" i="20"/>
  <c r="AB121" i="20"/>
  <c r="X121" i="20"/>
  <c r="Z121" i="20"/>
  <c r="V121" i="20"/>
  <c r="T121" i="20"/>
  <c r="P121" i="20"/>
  <c r="L121" i="20"/>
  <c r="R121" i="20"/>
  <c r="N121" i="20"/>
  <c r="J121" i="20"/>
  <c r="F121" i="20"/>
  <c r="H121" i="20"/>
  <c r="AH69" i="20"/>
  <c r="AL69" i="20"/>
  <c r="AJ69" i="20"/>
  <c r="AF69" i="20"/>
  <c r="AD69" i="20"/>
  <c r="Z69" i="20"/>
  <c r="V69" i="20"/>
  <c r="AB69" i="20"/>
  <c r="X69" i="20"/>
  <c r="T69" i="20"/>
  <c r="P69" i="20"/>
  <c r="R69" i="20"/>
  <c r="N69" i="20"/>
  <c r="L69" i="20"/>
  <c r="H69" i="20"/>
  <c r="J69" i="20"/>
  <c r="F69" i="20"/>
  <c r="AH51" i="20"/>
  <c r="AL51" i="20"/>
  <c r="AJ51" i="20"/>
  <c r="AF51" i="20"/>
  <c r="AD51" i="20"/>
  <c r="Z51" i="20"/>
  <c r="V51" i="20"/>
  <c r="AB51" i="20"/>
  <c r="X51" i="20"/>
  <c r="T51" i="20"/>
  <c r="P51" i="20"/>
  <c r="R51" i="20"/>
  <c r="N51" i="20"/>
  <c r="L51" i="20"/>
  <c r="H51" i="20"/>
  <c r="J51" i="20"/>
  <c r="F51" i="20"/>
  <c r="H31" i="20"/>
  <c r="AJ92" i="20"/>
  <c r="AF92" i="20"/>
  <c r="AH92" i="20"/>
  <c r="AD92" i="20"/>
  <c r="AL92" i="20"/>
  <c r="AB92" i="20"/>
  <c r="X92" i="20"/>
  <c r="Z92" i="20"/>
  <c r="V92" i="20"/>
  <c r="R92" i="20"/>
  <c r="N92" i="20"/>
  <c r="T92" i="20"/>
  <c r="P92" i="20"/>
  <c r="J92" i="20"/>
  <c r="F92" i="20"/>
  <c r="L92" i="20"/>
  <c r="H92" i="20"/>
  <c r="AH54" i="20"/>
  <c r="AL54" i="20"/>
  <c r="AJ54" i="20"/>
  <c r="AF54" i="20"/>
  <c r="AB54" i="20"/>
  <c r="X54" i="20"/>
  <c r="AD54" i="20"/>
  <c r="Z54" i="20"/>
  <c r="V54" i="20"/>
  <c r="T54" i="20"/>
  <c r="P54" i="20"/>
  <c r="R54" i="20"/>
  <c r="N54" i="20"/>
  <c r="J54" i="20"/>
  <c r="F54" i="20"/>
  <c r="L54" i="20"/>
  <c r="H54" i="20"/>
  <c r="AH34" i="20"/>
  <c r="AL34" i="20"/>
  <c r="AJ34" i="20"/>
  <c r="AF34" i="20"/>
  <c r="AB34" i="20"/>
  <c r="X34" i="20"/>
  <c r="AD34" i="20"/>
  <c r="Z34" i="20"/>
  <c r="T34" i="20"/>
  <c r="P34" i="20"/>
  <c r="V34" i="20"/>
  <c r="R34" i="20"/>
  <c r="N34" i="20"/>
  <c r="J34" i="20"/>
  <c r="F34" i="20"/>
  <c r="L34" i="20"/>
  <c r="H34" i="20"/>
  <c r="AF107" i="20"/>
  <c r="AJ57" i="20"/>
  <c r="AF57" i="20"/>
  <c r="AH57" i="20"/>
  <c r="AL57" i="20"/>
  <c r="AB57" i="20"/>
  <c r="X57" i="20"/>
  <c r="AD57" i="20"/>
  <c r="Z57" i="20"/>
  <c r="V57" i="20"/>
  <c r="R57" i="20"/>
  <c r="N57" i="20"/>
  <c r="T57" i="20"/>
  <c r="P57" i="20"/>
  <c r="J57" i="20"/>
  <c r="F57" i="20"/>
  <c r="L57" i="20"/>
  <c r="H57" i="20"/>
  <c r="AJ37" i="20"/>
  <c r="AF37" i="20"/>
  <c r="AH37" i="20"/>
  <c r="AL37" i="20"/>
  <c r="AB37" i="20"/>
  <c r="X37" i="20"/>
  <c r="AD37" i="20"/>
  <c r="Z37" i="20"/>
  <c r="V37" i="20"/>
  <c r="R37" i="20"/>
  <c r="N37" i="20"/>
  <c r="T37" i="20"/>
  <c r="P37" i="20"/>
  <c r="J37" i="20"/>
  <c r="F37" i="20"/>
  <c r="L37" i="20"/>
  <c r="H37" i="20"/>
  <c r="T79" i="20"/>
  <c r="AL83" i="20"/>
  <c r="AJ83" i="20"/>
  <c r="AF83" i="20"/>
  <c r="AH83" i="20"/>
  <c r="AD83" i="20"/>
  <c r="Z83" i="20"/>
  <c r="V83" i="20"/>
  <c r="AB83" i="20"/>
  <c r="X83" i="20"/>
  <c r="R83" i="20"/>
  <c r="N83" i="20"/>
  <c r="T83" i="20"/>
  <c r="P83" i="20"/>
  <c r="L83" i="20"/>
  <c r="H83" i="20"/>
  <c r="J83" i="20"/>
  <c r="F83" i="20"/>
  <c r="AL87" i="20"/>
  <c r="AJ87" i="20"/>
  <c r="AF87" i="20"/>
  <c r="AH87" i="20"/>
  <c r="AD87" i="20"/>
  <c r="Z87" i="20"/>
  <c r="V87" i="20"/>
  <c r="AB87" i="20"/>
  <c r="X87" i="20"/>
  <c r="R87" i="20"/>
  <c r="N87" i="20"/>
  <c r="T87" i="20"/>
  <c r="P87" i="20"/>
  <c r="L87" i="20"/>
  <c r="H87" i="20"/>
  <c r="J87" i="20"/>
  <c r="F87" i="20"/>
  <c r="AL11" i="20"/>
  <c r="AJ11" i="20"/>
  <c r="AF11" i="20"/>
  <c r="AH11" i="20"/>
  <c r="AD11" i="20"/>
  <c r="Z11" i="20"/>
  <c r="AB11" i="20"/>
  <c r="X11" i="20"/>
  <c r="V11" i="20"/>
  <c r="R11" i="20"/>
  <c r="N11" i="20"/>
  <c r="T11" i="20"/>
  <c r="P11" i="20"/>
  <c r="L11" i="20"/>
  <c r="H11" i="20"/>
  <c r="J11" i="20"/>
  <c r="F11" i="20"/>
  <c r="AL7" i="20"/>
  <c r="AH7" i="20"/>
  <c r="AJ7" i="20"/>
  <c r="AF7" i="20"/>
  <c r="AB7" i="20"/>
  <c r="X7" i="20"/>
  <c r="AD7" i="20"/>
  <c r="Z7" i="20"/>
  <c r="T7" i="20"/>
  <c r="P7" i="20"/>
  <c r="V7" i="20"/>
  <c r="R7" i="20"/>
  <c r="N7" i="20"/>
  <c r="J7" i="20"/>
  <c r="F7" i="20"/>
  <c r="L7" i="20"/>
  <c r="H7" i="20"/>
  <c r="AL56" i="20"/>
  <c r="AJ56" i="20"/>
  <c r="AF56" i="20"/>
  <c r="AH56" i="20"/>
  <c r="AD56" i="20"/>
  <c r="Z56" i="20"/>
  <c r="V56" i="20"/>
  <c r="AB56" i="20"/>
  <c r="X56" i="20"/>
  <c r="R56" i="20"/>
  <c r="N56" i="20"/>
  <c r="T56" i="20"/>
  <c r="P56" i="20"/>
  <c r="L56" i="20"/>
  <c r="H56" i="20"/>
  <c r="J56" i="20"/>
  <c r="F56" i="20"/>
  <c r="AL36" i="20"/>
  <c r="AJ36" i="20"/>
  <c r="AF36" i="20"/>
  <c r="AH36" i="20"/>
  <c r="AD36" i="20"/>
  <c r="Z36" i="20"/>
  <c r="AB36" i="20"/>
  <c r="X36" i="20"/>
  <c r="V36" i="20"/>
  <c r="R36" i="20"/>
  <c r="N36" i="20"/>
  <c r="T36" i="20"/>
  <c r="P36" i="20"/>
  <c r="L36" i="20"/>
  <c r="H36" i="20"/>
  <c r="J36" i="20"/>
  <c r="F36" i="20"/>
  <c r="AH113" i="20"/>
  <c r="AF113" i="20"/>
  <c r="V113" i="20"/>
  <c r="R113" i="20"/>
  <c r="H113" i="20"/>
  <c r="AH65" i="20"/>
  <c r="AL65" i="20"/>
  <c r="AJ65" i="20"/>
  <c r="AF65" i="20"/>
  <c r="AD65" i="20"/>
  <c r="Z65" i="20"/>
  <c r="V65" i="20"/>
  <c r="AB65" i="20"/>
  <c r="X65" i="20"/>
  <c r="T65" i="20"/>
  <c r="P65" i="20"/>
  <c r="R65" i="20"/>
  <c r="N65" i="20"/>
  <c r="L65" i="20"/>
  <c r="H65" i="20"/>
  <c r="J65" i="20"/>
  <c r="F65" i="20"/>
  <c r="AH45" i="20"/>
  <c r="AL45" i="20"/>
  <c r="AJ45" i="20"/>
  <c r="AF45" i="20"/>
  <c r="AD45" i="20"/>
  <c r="Z45" i="20"/>
  <c r="V45" i="20"/>
  <c r="AB45" i="20"/>
  <c r="X45" i="20"/>
  <c r="T45" i="20"/>
  <c r="P45" i="20"/>
  <c r="R45" i="20"/>
  <c r="N45" i="20"/>
  <c r="L45" i="20"/>
  <c r="H45" i="20"/>
  <c r="J45" i="20"/>
  <c r="F45" i="20"/>
  <c r="Z25" i="20"/>
  <c r="AH68" i="20"/>
  <c r="AL68" i="20"/>
  <c r="AJ68" i="20"/>
  <c r="AF68" i="20"/>
  <c r="AB68" i="20"/>
  <c r="X68" i="20"/>
  <c r="AD68" i="20"/>
  <c r="Z68" i="20"/>
  <c r="V68" i="20"/>
  <c r="T68" i="20"/>
  <c r="P68" i="20"/>
  <c r="R68" i="20"/>
  <c r="N68" i="20"/>
  <c r="J68" i="20"/>
  <c r="F68" i="20"/>
  <c r="L68" i="20"/>
  <c r="H68" i="20"/>
  <c r="AF50" i="20"/>
  <c r="AH28" i="20"/>
  <c r="AL28" i="20"/>
  <c r="AJ28" i="20"/>
  <c r="AF28" i="20"/>
  <c r="AB28" i="20"/>
  <c r="X28" i="20"/>
  <c r="AD28" i="20"/>
  <c r="Z28" i="20"/>
  <c r="T28" i="20"/>
  <c r="P28" i="20"/>
  <c r="V28" i="20"/>
  <c r="R28" i="20"/>
  <c r="N28" i="20"/>
  <c r="J28" i="20"/>
  <c r="F28" i="20"/>
  <c r="L28" i="20"/>
  <c r="H28" i="20"/>
  <c r="AJ73" i="20"/>
  <c r="AF73" i="20"/>
  <c r="AH73" i="20"/>
  <c r="AL73" i="20"/>
  <c r="AB73" i="20"/>
  <c r="X73" i="20"/>
  <c r="AD73" i="20"/>
  <c r="Z73" i="20"/>
  <c r="V73" i="20"/>
  <c r="R73" i="20"/>
  <c r="N73" i="20"/>
  <c r="T73" i="20"/>
  <c r="P73" i="20"/>
  <c r="J73" i="20"/>
  <c r="F73" i="20"/>
  <c r="L73" i="20"/>
  <c r="H73" i="20"/>
  <c r="AJ53" i="20"/>
  <c r="AF53" i="20"/>
  <c r="AH53" i="20"/>
  <c r="AL53" i="20"/>
  <c r="AB53" i="20"/>
  <c r="X53" i="20"/>
  <c r="AD53" i="20"/>
  <c r="Z53" i="20"/>
  <c r="V53" i="20"/>
  <c r="R53" i="20"/>
  <c r="N53" i="20"/>
  <c r="T53" i="20"/>
  <c r="P53" i="20"/>
  <c r="J53" i="20"/>
  <c r="F53" i="20"/>
  <c r="L53" i="20"/>
  <c r="H53" i="20"/>
  <c r="Z33" i="20"/>
  <c r="X80" i="20"/>
  <c r="H80" i="20"/>
  <c r="AH81" i="20"/>
  <c r="AD81" i="20"/>
  <c r="AL81" i="20"/>
  <c r="AJ81" i="20"/>
  <c r="AF81" i="20"/>
  <c r="AB81" i="20"/>
  <c r="X81" i="20"/>
  <c r="Z81" i="20"/>
  <c r="V81" i="20"/>
  <c r="T81" i="20"/>
  <c r="P81" i="20"/>
  <c r="R81" i="20"/>
  <c r="N81" i="20"/>
  <c r="J81" i="20"/>
  <c r="F81" i="20"/>
  <c r="L81" i="20"/>
  <c r="H81" i="20"/>
  <c r="AJ88" i="20"/>
  <c r="AF88" i="20"/>
  <c r="AH88" i="20"/>
  <c r="AD88" i="20"/>
  <c r="AL88" i="20"/>
  <c r="AB88" i="20"/>
  <c r="X88" i="20"/>
  <c r="Z88" i="20"/>
  <c r="V88" i="20"/>
  <c r="R88" i="20"/>
  <c r="N88" i="20"/>
  <c r="T88" i="20"/>
  <c r="P88" i="20"/>
  <c r="J88" i="20"/>
  <c r="F88" i="20"/>
  <c r="L88" i="20"/>
  <c r="H88" i="20"/>
  <c r="AH90" i="20"/>
  <c r="AD90" i="20"/>
  <c r="AL90" i="20"/>
  <c r="AJ90" i="20"/>
  <c r="AF90" i="20"/>
  <c r="Z90" i="20"/>
  <c r="V90" i="20"/>
  <c r="AB90" i="20"/>
  <c r="X90" i="20"/>
  <c r="T90" i="20"/>
  <c r="P90" i="20"/>
  <c r="R90" i="20"/>
  <c r="N90" i="20"/>
  <c r="L90" i="20"/>
  <c r="H90" i="20"/>
  <c r="J90" i="20"/>
  <c r="F90" i="20"/>
  <c r="D124" i="20"/>
  <c r="J29" i="20" l="1"/>
  <c r="AF29" i="20"/>
  <c r="L29" i="20"/>
  <c r="R29" i="20"/>
  <c r="N29" i="20"/>
  <c r="T29" i="20"/>
  <c r="F80" i="20"/>
  <c r="AH80" i="20"/>
  <c r="AL33" i="20"/>
  <c r="L50" i="20"/>
  <c r="AL25" i="20"/>
  <c r="AB79" i="20"/>
  <c r="H107" i="20"/>
  <c r="V31" i="20"/>
  <c r="AB42" i="20"/>
  <c r="AF19" i="20"/>
  <c r="H78" i="20"/>
  <c r="N111" i="20"/>
  <c r="AB35" i="20"/>
  <c r="AF66" i="20"/>
  <c r="T77" i="20"/>
  <c r="L47" i="20"/>
  <c r="H67" i="20"/>
  <c r="AJ67" i="20"/>
  <c r="H61" i="20"/>
  <c r="P61" i="20"/>
  <c r="V61" i="20"/>
  <c r="AJ61" i="20"/>
  <c r="F52" i="20"/>
  <c r="P52" i="20"/>
  <c r="X52" i="20"/>
  <c r="AD52" i="20"/>
  <c r="AL52" i="20"/>
  <c r="J80" i="20"/>
  <c r="L33" i="20"/>
  <c r="R50" i="20"/>
  <c r="L25" i="20"/>
  <c r="AH79" i="20"/>
  <c r="N107" i="20"/>
  <c r="AB31" i="20"/>
  <c r="AF42" i="20"/>
  <c r="H19" i="20"/>
  <c r="P78" i="20"/>
  <c r="V111" i="20"/>
  <c r="AJ35" i="20"/>
  <c r="H66" i="20"/>
  <c r="X77" i="20"/>
  <c r="T47" i="20"/>
  <c r="P67" i="20"/>
  <c r="L61" i="20"/>
  <c r="T61" i="20"/>
  <c r="Z61" i="20"/>
  <c r="AL61" i="20"/>
  <c r="J52" i="20"/>
  <c r="T52" i="20"/>
  <c r="AB52" i="20"/>
  <c r="AH52" i="20"/>
  <c r="F61" i="20"/>
  <c r="N61" i="20"/>
  <c r="X61" i="20"/>
  <c r="AD61" i="20"/>
  <c r="H52" i="20"/>
  <c r="N52" i="20"/>
  <c r="V52" i="20"/>
  <c r="F29" i="20"/>
  <c r="AH29" i="20"/>
  <c r="AJ29" i="20"/>
  <c r="AD29" i="20"/>
  <c r="Z29" i="20"/>
  <c r="AB29" i="20"/>
  <c r="V29" i="20"/>
  <c r="AL30" i="20"/>
  <c r="AD30" i="20"/>
  <c r="V30" i="20"/>
  <c r="N30" i="20"/>
  <c r="F30" i="20"/>
  <c r="AJ30" i="20"/>
  <c r="AB30" i="20"/>
  <c r="T30" i="20"/>
  <c r="L30" i="20"/>
  <c r="AH30" i="20"/>
  <c r="Z30" i="20"/>
  <c r="R30" i="20"/>
  <c r="J30" i="20"/>
  <c r="AF30" i="20"/>
  <c r="X30" i="20"/>
  <c r="P30" i="20"/>
  <c r="H30" i="20"/>
  <c r="AL79" i="20"/>
  <c r="AD79" i="20"/>
  <c r="X79" i="20"/>
  <c r="P79" i="20"/>
  <c r="F79" i="20"/>
  <c r="AJ79" i="20"/>
  <c r="Z79" i="20"/>
  <c r="R79" i="20"/>
  <c r="L79" i="20"/>
  <c r="AF79" i="20"/>
  <c r="V79" i="20"/>
  <c r="N79" i="20"/>
  <c r="H79" i="20"/>
  <c r="AF78" i="20"/>
  <c r="AB78" i="20"/>
  <c r="R78" i="20"/>
  <c r="J78" i="20"/>
  <c r="AH78" i="20"/>
  <c r="AD78" i="20"/>
  <c r="X78" i="20"/>
  <c r="N78" i="20"/>
  <c r="F78" i="20"/>
  <c r="AL78" i="20"/>
  <c r="Z78" i="20"/>
  <c r="T78" i="20"/>
  <c r="L78" i="20"/>
  <c r="AJ77" i="20"/>
  <c r="AD77" i="20"/>
  <c r="P77" i="20"/>
  <c r="F77" i="20"/>
  <c r="AF77" i="20"/>
  <c r="Z77" i="20"/>
  <c r="R77" i="20"/>
  <c r="L77" i="20"/>
  <c r="AH77" i="20"/>
  <c r="AB77" i="20"/>
  <c r="V77" i="20"/>
  <c r="N77" i="20"/>
  <c r="H77" i="20"/>
  <c r="AD80" i="20"/>
  <c r="Z80" i="20"/>
  <c r="T80" i="20"/>
  <c r="L80" i="20"/>
  <c r="AJ80" i="20"/>
  <c r="AL80" i="20"/>
  <c r="V80" i="20"/>
  <c r="P80" i="20"/>
  <c r="AF80" i="20"/>
  <c r="AB80" i="20"/>
  <c r="R80" i="20"/>
  <c r="AJ33" i="20"/>
  <c r="AB33" i="20"/>
  <c r="V33" i="20"/>
  <c r="P33" i="20"/>
  <c r="H33" i="20"/>
  <c r="AF33" i="20"/>
  <c r="X33" i="20"/>
  <c r="R33" i="20"/>
  <c r="J33" i="20"/>
  <c r="AH33" i="20"/>
  <c r="AD33" i="20"/>
  <c r="N33" i="20"/>
  <c r="F33" i="20"/>
  <c r="AH50" i="20"/>
  <c r="AB50" i="20"/>
  <c r="V50" i="20"/>
  <c r="N50" i="20"/>
  <c r="H50" i="20"/>
  <c r="AL50" i="20"/>
  <c r="X50" i="20"/>
  <c r="T50" i="20"/>
  <c r="J50" i="20"/>
  <c r="AJ50" i="20"/>
  <c r="AD50" i="20"/>
  <c r="P50" i="20"/>
  <c r="F50" i="20"/>
  <c r="AH107" i="20"/>
  <c r="AB107" i="20"/>
  <c r="T107" i="20"/>
  <c r="J107" i="20"/>
  <c r="AL107" i="20"/>
  <c r="AD107" i="20"/>
  <c r="X107" i="20"/>
  <c r="P107" i="20"/>
  <c r="F107" i="20"/>
  <c r="AJ107" i="20"/>
  <c r="Z107" i="20"/>
  <c r="R107" i="20"/>
  <c r="L107" i="20"/>
  <c r="AF31" i="20"/>
  <c r="X31" i="20"/>
  <c r="R31" i="20"/>
  <c r="J31" i="20"/>
  <c r="AH31" i="20"/>
  <c r="AD31" i="20"/>
  <c r="T31" i="20"/>
  <c r="N31" i="20"/>
  <c r="F31" i="20"/>
  <c r="AL31" i="20"/>
  <c r="Z31" i="20"/>
  <c r="P31" i="20"/>
  <c r="L31" i="20"/>
  <c r="AH42" i="20"/>
  <c r="X42" i="20"/>
  <c r="T42" i="20"/>
  <c r="J42" i="20"/>
  <c r="AL42" i="20"/>
  <c r="AD42" i="20"/>
  <c r="V42" i="20"/>
  <c r="P42" i="20"/>
  <c r="F42" i="20"/>
  <c r="AJ42" i="20"/>
  <c r="Z42" i="20"/>
  <c r="R42" i="20"/>
  <c r="L42" i="20"/>
  <c r="AH19" i="20"/>
  <c r="X19" i="20"/>
  <c r="T19" i="20"/>
  <c r="AL19" i="20"/>
  <c r="AD19" i="20"/>
  <c r="V19" i="20"/>
  <c r="P19" i="20"/>
  <c r="F19" i="20"/>
  <c r="AJ19" i="20"/>
  <c r="Z19" i="20"/>
  <c r="R19" i="20"/>
  <c r="L19" i="20"/>
  <c r="AH111" i="20"/>
  <c r="AB111" i="20"/>
  <c r="T111" i="20"/>
  <c r="J111" i="20"/>
  <c r="AL111" i="20"/>
  <c r="AD111" i="20"/>
  <c r="X111" i="20"/>
  <c r="P111" i="20"/>
  <c r="F111" i="20"/>
  <c r="AJ111" i="20"/>
  <c r="Z111" i="20"/>
  <c r="R111" i="20"/>
  <c r="L111" i="20"/>
  <c r="AF35" i="20"/>
  <c r="X35" i="20"/>
  <c r="R35" i="20"/>
  <c r="J35" i="20"/>
  <c r="AH35" i="20"/>
  <c r="AD35" i="20"/>
  <c r="T35" i="20"/>
  <c r="N35" i="20"/>
  <c r="F35" i="20"/>
  <c r="AL35" i="20"/>
  <c r="Z35" i="20"/>
  <c r="P35" i="20"/>
  <c r="L35" i="20"/>
  <c r="AH66" i="20"/>
  <c r="AB66" i="20"/>
  <c r="T66" i="20"/>
  <c r="J66" i="20"/>
  <c r="AL66" i="20"/>
  <c r="AD66" i="20"/>
  <c r="X66" i="20"/>
  <c r="P66" i="20"/>
  <c r="F66" i="20"/>
  <c r="AJ66" i="20"/>
  <c r="Z66" i="20"/>
  <c r="R66" i="20"/>
  <c r="L66" i="20"/>
  <c r="AF67" i="20"/>
  <c r="X67" i="20"/>
  <c r="R67" i="20"/>
  <c r="J67" i="20"/>
  <c r="AH67" i="20"/>
  <c r="AD67" i="20"/>
  <c r="N67" i="20"/>
  <c r="F67" i="20"/>
  <c r="AL67" i="20"/>
  <c r="Z67" i="20"/>
  <c r="T67" i="20"/>
  <c r="L67" i="20"/>
  <c r="AJ25" i="20"/>
  <c r="AB25" i="20"/>
  <c r="V25" i="20"/>
  <c r="H25" i="20"/>
  <c r="AF25" i="20"/>
  <c r="X25" i="20"/>
  <c r="R25" i="20"/>
  <c r="J25" i="20"/>
  <c r="AH25" i="20"/>
  <c r="AD25" i="20"/>
  <c r="T25" i="20"/>
  <c r="N25" i="20"/>
  <c r="F25" i="20"/>
  <c r="AJ47" i="20"/>
  <c r="AB47" i="20"/>
  <c r="V47" i="20"/>
  <c r="P47" i="20"/>
  <c r="H47" i="20"/>
  <c r="AF47" i="20"/>
  <c r="X47" i="20"/>
  <c r="R47" i="20"/>
  <c r="J47" i="20"/>
  <c r="AH47" i="20"/>
  <c r="AD47" i="20"/>
  <c r="N47" i="20"/>
  <c r="F47" i="20"/>
  <c r="AH72" i="20"/>
  <c r="AB72" i="20"/>
  <c r="T72" i="20"/>
  <c r="J72" i="20"/>
  <c r="AL72" i="20"/>
  <c r="AD72" i="20"/>
  <c r="X72" i="20"/>
  <c r="P72" i="20"/>
  <c r="F72" i="20"/>
  <c r="AJ72" i="20"/>
  <c r="Z72" i="20"/>
  <c r="R72" i="20"/>
  <c r="L72" i="20"/>
  <c r="AD113" i="20"/>
  <c r="AB113" i="20"/>
  <c r="T113" i="20"/>
  <c r="N113" i="20"/>
  <c r="AL113" i="20"/>
  <c r="X113" i="20"/>
  <c r="P113" i="20"/>
  <c r="J113" i="20"/>
  <c r="AJ113" i="20"/>
  <c r="Z113" i="20"/>
  <c r="L113" i="20"/>
  <c r="F113" i="20"/>
  <c r="V72" i="20"/>
  <c r="AF72" i="20"/>
  <c r="H72" i="20"/>
  <c r="AH97" i="20"/>
  <c r="Z97" i="20"/>
  <c r="R97" i="20"/>
  <c r="J97" i="20"/>
  <c r="AF97" i="20"/>
  <c r="X97" i="20"/>
  <c r="P97" i="20"/>
  <c r="H97" i="20"/>
  <c r="AL97" i="20"/>
  <c r="AD97" i="20"/>
  <c r="V97" i="20"/>
  <c r="N97" i="20"/>
  <c r="F97" i="20"/>
  <c r="AJ97" i="20"/>
  <c r="AB97" i="20"/>
  <c r="T97" i="20"/>
  <c r="L97" i="20"/>
  <c r="AL98" i="20"/>
  <c r="AD98" i="20"/>
  <c r="V98" i="20"/>
  <c r="N98" i="20"/>
  <c r="F98" i="20"/>
  <c r="AJ98" i="20"/>
  <c r="AB98" i="20"/>
  <c r="T98" i="20"/>
  <c r="L98" i="20"/>
  <c r="AH98" i="20"/>
  <c r="Z98" i="20"/>
  <c r="R98" i="20"/>
  <c r="J98" i="20"/>
  <c r="AF98" i="20"/>
  <c r="X98" i="20"/>
  <c r="P98" i="20"/>
  <c r="H98" i="20"/>
  <c r="AH99" i="20"/>
  <c r="Z99" i="20"/>
  <c r="R99" i="20"/>
  <c r="J99" i="20"/>
  <c r="AF99" i="20"/>
  <c r="X99" i="20"/>
  <c r="P99" i="20"/>
  <c r="H99" i="20"/>
  <c r="AL99" i="20"/>
  <c r="AD99" i="20"/>
  <c r="V99" i="20"/>
  <c r="N99" i="20"/>
  <c r="F99" i="20"/>
  <c r="AJ99" i="20"/>
  <c r="AB99" i="20"/>
  <c r="T99" i="20"/>
  <c r="L99" i="20"/>
  <c r="AL100" i="20"/>
  <c r="AD100" i="20"/>
  <c r="V100" i="20"/>
  <c r="N100" i="20"/>
  <c r="F100" i="20"/>
  <c r="AJ100" i="20"/>
  <c r="AB100" i="20"/>
  <c r="T100" i="20"/>
  <c r="L100" i="20"/>
  <c r="AH100" i="20"/>
  <c r="Z100" i="20"/>
  <c r="R100" i="20"/>
  <c r="J100" i="20"/>
  <c r="AF100" i="20"/>
  <c r="X100" i="20"/>
  <c r="P100" i="20"/>
  <c r="H100" i="20"/>
  <c r="AL104" i="20"/>
  <c r="AD104" i="20"/>
  <c r="V104" i="20"/>
  <c r="N104" i="20"/>
  <c r="F104" i="20"/>
  <c r="AJ104" i="20"/>
  <c r="AB104" i="20"/>
  <c r="T104" i="20"/>
  <c r="L104" i="20"/>
  <c r="AH104" i="20"/>
  <c r="Z104" i="20"/>
  <c r="R104" i="20"/>
  <c r="J104" i="20"/>
  <c r="AF104" i="20"/>
  <c r="X104" i="20"/>
  <c r="P104" i="20"/>
  <c r="H104" i="20"/>
  <c r="AH101" i="20"/>
  <c r="Z101" i="20"/>
  <c r="R101" i="20"/>
  <c r="J101" i="20"/>
  <c r="AF101" i="20"/>
  <c r="X101" i="20"/>
  <c r="P101" i="20"/>
  <c r="H101" i="20"/>
  <c r="AL101" i="20"/>
  <c r="AD101" i="20"/>
  <c r="V101" i="20"/>
  <c r="N101" i="20"/>
  <c r="F101" i="20"/>
  <c r="AJ101" i="20"/>
  <c r="AB101" i="20"/>
  <c r="T101" i="20"/>
  <c r="L101" i="20"/>
  <c r="AH105" i="20"/>
  <c r="Z105" i="20"/>
  <c r="R105" i="20"/>
  <c r="J105" i="20"/>
  <c r="AF105" i="20"/>
  <c r="X105" i="20"/>
  <c r="P105" i="20"/>
  <c r="H105" i="20"/>
  <c r="AL105" i="20"/>
  <c r="AD105" i="20"/>
  <c r="V105" i="20"/>
  <c r="N105" i="20"/>
  <c r="F105" i="20"/>
  <c r="AJ105" i="20"/>
  <c r="AB105" i="20"/>
  <c r="T105" i="20"/>
  <c r="L105" i="20"/>
  <c r="AL102" i="20"/>
  <c r="AD102" i="20"/>
  <c r="V102" i="20"/>
  <c r="N102" i="20"/>
  <c r="F102" i="20"/>
  <c r="AJ102" i="20"/>
  <c r="AB102" i="20"/>
  <c r="T102" i="20"/>
  <c r="L102" i="20"/>
  <c r="AH102" i="20"/>
  <c r="Z102" i="20"/>
  <c r="R102" i="20"/>
  <c r="J102" i="20"/>
  <c r="AF102" i="20"/>
  <c r="X102" i="20"/>
  <c r="P102" i="20"/>
  <c r="H102" i="20"/>
  <c r="AH95" i="20"/>
  <c r="Z95" i="20"/>
  <c r="R95" i="20"/>
  <c r="J95" i="20"/>
  <c r="AF95" i="20"/>
  <c r="X95" i="20"/>
  <c r="P95" i="20"/>
  <c r="H95" i="20"/>
  <c r="AL95" i="20"/>
  <c r="AD95" i="20"/>
  <c r="V95" i="20"/>
  <c r="N95" i="20"/>
  <c r="F95" i="20"/>
  <c r="AJ95" i="20"/>
  <c r="AB95" i="20"/>
  <c r="T95" i="20"/>
  <c r="L95" i="20"/>
  <c r="AH103" i="20"/>
  <c r="Z103" i="20"/>
  <c r="R103" i="20"/>
  <c r="J103" i="20"/>
  <c r="AF103" i="20"/>
  <c r="X103" i="20"/>
  <c r="P103" i="20"/>
  <c r="H103" i="20"/>
  <c r="AL103" i="20"/>
  <c r="AD103" i="20"/>
  <c r="V103" i="20"/>
  <c r="N103" i="20"/>
  <c r="F103" i="20"/>
  <c r="AJ103" i="20"/>
  <c r="AB103" i="20"/>
  <c r="T103" i="20"/>
  <c r="L103" i="20"/>
  <c r="AL96" i="20"/>
  <c r="AD96" i="20"/>
  <c r="V96" i="20"/>
  <c r="N96" i="20"/>
  <c r="F96" i="20"/>
  <c r="AJ96" i="20"/>
  <c r="AB96" i="20"/>
  <c r="T96" i="20"/>
  <c r="L96" i="20"/>
  <c r="AH96" i="20"/>
  <c r="Z96" i="20"/>
  <c r="R96" i="20"/>
  <c r="J96" i="20"/>
  <c r="AF96" i="20"/>
  <c r="X96" i="20"/>
  <c r="P96" i="20"/>
  <c r="H96" i="20"/>
  <c r="J16" i="20"/>
  <c r="R16" i="20"/>
  <c r="X16" i="20"/>
  <c r="AF16" i="20"/>
  <c r="H16" i="20"/>
  <c r="V16" i="20"/>
  <c r="AB16" i="20"/>
  <c r="X124" i="20" l="1"/>
  <c r="S103" i="14" s="1"/>
  <c r="AB124" i="20"/>
  <c r="V124" i="20"/>
  <c r="N124" i="20"/>
  <c r="AF124" i="20"/>
  <c r="Z124" i="20"/>
  <c r="T124" i="20"/>
  <c r="AH124" i="20"/>
  <c r="R124" i="20"/>
  <c r="AL124" i="20"/>
  <c r="AL125" i="20" s="1"/>
  <c r="L124" i="20"/>
  <c r="F124" i="20"/>
  <c r="H124" i="20"/>
  <c r="AJ124" i="20"/>
  <c r="AD124" i="20"/>
  <c r="J124" i="20"/>
  <c r="P124" i="20"/>
  <c r="AJ125" i="20" l="1"/>
  <c r="X103" i="14"/>
  <c r="AH125" i="20"/>
  <c r="W103" i="14"/>
  <c r="AF125" i="20"/>
  <c r="V103" i="14"/>
  <c r="U103" i="14"/>
  <c r="AD125" i="20"/>
  <c r="AB125" i="20"/>
  <c r="T103" i="14"/>
  <c r="Z125" i="20"/>
  <c r="X125" i="20"/>
  <c r="R103" i="14"/>
  <c r="V125" i="20"/>
  <c r="Q103" i="14"/>
  <c r="T125" i="20"/>
  <c r="R125" i="20"/>
  <c r="P125" i="20"/>
  <c r="N125" i="20"/>
  <c r="L125" i="20"/>
  <c r="J125" i="20"/>
  <c r="F125" i="20"/>
  <c r="J103" i="14"/>
  <c r="G17" i="14" l="1"/>
  <c r="C100" i="14" l="1"/>
  <c r="G9" i="14"/>
  <c r="W9" i="14" s="1"/>
  <c r="D97" i="14"/>
  <c r="D74" i="14"/>
  <c r="D68" i="14"/>
  <c r="D66" i="14"/>
  <c r="D64" i="14"/>
  <c r="D63" i="14"/>
  <c r="D58" i="14"/>
  <c r="D57" i="14"/>
  <c r="D56" i="14"/>
  <c r="D53" i="14"/>
  <c r="D52" i="14"/>
  <c r="D49" i="14"/>
  <c r="D47" i="14"/>
  <c r="D45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K10" i="14"/>
  <c r="J10" i="14"/>
  <c r="F10" i="14"/>
  <c r="G10" i="14" s="1"/>
  <c r="Y10" i="14" s="1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J9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J8" i="14"/>
  <c r="F8" i="14"/>
  <c r="G8" i="14" s="1"/>
  <c r="X8" i="14" s="1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D100" i="14" l="1"/>
  <c r="S10" i="14"/>
  <c r="X9" i="14"/>
  <c r="N10" i="14"/>
  <c r="V10" i="14"/>
  <c r="L9" i="14"/>
  <c r="O10" i="14"/>
  <c r="W10" i="14"/>
  <c r="T9" i="14"/>
  <c r="P9" i="14"/>
  <c r="R10" i="14"/>
  <c r="Z10" i="14"/>
  <c r="K8" i="14"/>
  <c r="O8" i="14"/>
  <c r="S8" i="14"/>
  <c r="W8" i="14"/>
  <c r="N9" i="14"/>
  <c r="R9" i="14"/>
  <c r="V9" i="14"/>
  <c r="Z9" i="14"/>
  <c r="L10" i="14"/>
  <c r="P10" i="14"/>
  <c r="T10" i="14"/>
  <c r="X10" i="14"/>
  <c r="M8" i="14"/>
  <c r="Q8" i="14"/>
  <c r="U8" i="14"/>
  <c r="Y8" i="14"/>
  <c r="N8" i="14"/>
  <c r="R8" i="14"/>
  <c r="V8" i="14"/>
  <c r="Z8" i="14"/>
  <c r="M9" i="14"/>
  <c r="Q9" i="14"/>
  <c r="U9" i="14"/>
  <c r="Y9" i="14"/>
  <c r="L8" i="14"/>
  <c r="P8" i="14"/>
  <c r="T8" i="14"/>
  <c r="K9" i="14"/>
  <c r="O9" i="14"/>
  <c r="S9" i="14"/>
  <c r="M10" i="14"/>
  <c r="Q10" i="14"/>
  <c r="U10" i="14"/>
  <c r="F100" i="14" l="1"/>
  <c r="E38" i="14" l="1"/>
  <c r="G38" i="14" s="1"/>
  <c r="P38" i="14" s="1"/>
  <c r="E37" i="14"/>
  <c r="G37" i="14" s="1"/>
  <c r="N37" i="14" s="1"/>
  <c r="E36" i="14"/>
  <c r="G36" i="14" s="1"/>
  <c r="E33" i="14"/>
  <c r="AS38" i="14"/>
  <c r="AR38" i="14"/>
  <c r="AQ38" i="14"/>
  <c r="AP38" i="14"/>
  <c r="AO38" i="14"/>
  <c r="AN38" i="14"/>
  <c r="AM38" i="14"/>
  <c r="AL38" i="14"/>
  <c r="AK38" i="14"/>
  <c r="AJ38" i="14"/>
  <c r="AI38" i="14"/>
  <c r="AH38" i="14"/>
  <c r="AG38" i="14"/>
  <c r="AF38" i="14"/>
  <c r="AE38" i="14"/>
  <c r="AD38" i="14"/>
  <c r="AC38" i="14"/>
  <c r="AB38" i="14"/>
  <c r="AA38" i="14"/>
  <c r="Z38" i="14"/>
  <c r="Y38" i="14"/>
  <c r="X38" i="14"/>
  <c r="W38" i="14"/>
  <c r="V38" i="14"/>
  <c r="U38" i="14"/>
  <c r="T38" i="14"/>
  <c r="S38" i="14"/>
  <c r="R38" i="14"/>
  <c r="Q38" i="14"/>
  <c r="N38" i="14"/>
  <c r="M38" i="14"/>
  <c r="L38" i="14"/>
  <c r="K38" i="14"/>
  <c r="J38" i="14"/>
  <c r="AS37" i="14"/>
  <c r="AR37" i="14"/>
  <c r="AQ37" i="14"/>
  <c r="AP37" i="14"/>
  <c r="AO37" i="14"/>
  <c r="AN37" i="14"/>
  <c r="AM37" i="14"/>
  <c r="AL37" i="14"/>
  <c r="AK37" i="14"/>
  <c r="AJ37" i="14"/>
  <c r="AI37" i="14"/>
  <c r="AH37" i="14"/>
  <c r="AG37" i="14"/>
  <c r="AF37" i="14"/>
  <c r="AE37" i="14"/>
  <c r="AD37" i="14"/>
  <c r="AC37" i="14"/>
  <c r="AB37" i="14"/>
  <c r="AA37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L37" i="14"/>
  <c r="K37" i="14"/>
  <c r="J37" i="14"/>
  <c r="E35" i="14"/>
  <c r="E34" i="14"/>
  <c r="G34" i="14" s="1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C35" i="14"/>
  <c r="AB35" i="14"/>
  <c r="AA35" i="14"/>
  <c r="Z35" i="14"/>
  <c r="Y35" i="14"/>
  <c r="X35" i="14"/>
  <c r="W35" i="14"/>
  <c r="V35" i="14"/>
  <c r="U35" i="14"/>
  <c r="T35" i="14"/>
  <c r="S35" i="14"/>
  <c r="R35" i="14"/>
  <c r="Q35" i="14"/>
  <c r="N35" i="14"/>
  <c r="M35" i="14"/>
  <c r="L35" i="14"/>
  <c r="K35" i="14"/>
  <c r="J35" i="14"/>
  <c r="G35" i="14"/>
  <c r="P35" i="14" s="1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C34" i="14"/>
  <c r="AB34" i="14"/>
  <c r="AA34" i="14"/>
  <c r="Z34" i="14"/>
  <c r="Y34" i="14"/>
  <c r="X34" i="14"/>
  <c r="W34" i="14"/>
  <c r="V34" i="14"/>
  <c r="U34" i="14"/>
  <c r="T34" i="14"/>
  <c r="S34" i="14"/>
  <c r="R34" i="14"/>
  <c r="Q34" i="14"/>
  <c r="P34" i="14"/>
  <c r="O34" i="14"/>
  <c r="L34" i="14"/>
  <c r="K34" i="14"/>
  <c r="J34" i="14"/>
  <c r="E98" i="14"/>
  <c r="G98" i="14" s="1"/>
  <c r="E97" i="14"/>
  <c r="G97" i="14" l="1"/>
  <c r="N34" i="14"/>
  <c r="M34" i="14"/>
  <c r="O35" i="14"/>
  <c r="O38" i="14"/>
  <c r="M37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N31" i="14"/>
  <c r="M31" i="14"/>
  <c r="L31" i="14"/>
  <c r="K31" i="14"/>
  <c r="J31" i="14"/>
  <c r="G31" i="14"/>
  <c r="P31" i="14" s="1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L30" i="14"/>
  <c r="K30" i="14"/>
  <c r="J30" i="14"/>
  <c r="G30" i="14"/>
  <c r="N30" i="14" s="1"/>
  <c r="AS98" i="14"/>
  <c r="AR98" i="14"/>
  <c r="AQ98" i="14"/>
  <c r="AP98" i="14"/>
  <c r="AO98" i="14"/>
  <c r="AN98" i="14"/>
  <c r="AM98" i="14"/>
  <c r="AL98" i="14"/>
  <c r="AK98" i="14"/>
  <c r="AJ98" i="14"/>
  <c r="AI98" i="14"/>
  <c r="AH98" i="14"/>
  <c r="AG98" i="14"/>
  <c r="AF98" i="14"/>
  <c r="AE98" i="14"/>
  <c r="AD98" i="14"/>
  <c r="AC98" i="14"/>
  <c r="AB98" i="14"/>
  <c r="AA98" i="14"/>
  <c r="Z98" i="14"/>
  <c r="Y98" i="14"/>
  <c r="X98" i="14"/>
  <c r="W98" i="14"/>
  <c r="V98" i="14"/>
  <c r="U98" i="14"/>
  <c r="T98" i="14"/>
  <c r="S98" i="14"/>
  <c r="R98" i="14"/>
  <c r="Q98" i="14"/>
  <c r="P98" i="14"/>
  <c r="O98" i="14"/>
  <c r="N98" i="14"/>
  <c r="M98" i="14"/>
  <c r="L98" i="14"/>
  <c r="K98" i="14"/>
  <c r="J98" i="14"/>
  <c r="AS97" i="14"/>
  <c r="AR97" i="14"/>
  <c r="AQ97" i="14"/>
  <c r="AP97" i="14"/>
  <c r="AO97" i="14"/>
  <c r="AN97" i="14"/>
  <c r="AM97" i="14"/>
  <c r="AL97" i="14"/>
  <c r="AK97" i="14"/>
  <c r="AJ97" i="14"/>
  <c r="AI97" i="14"/>
  <c r="AH97" i="14"/>
  <c r="AG97" i="14"/>
  <c r="AF97" i="14"/>
  <c r="AE97" i="14"/>
  <c r="AD97" i="14"/>
  <c r="AC97" i="14"/>
  <c r="AB97" i="14"/>
  <c r="AA97" i="14"/>
  <c r="Z97" i="14"/>
  <c r="Y97" i="14"/>
  <c r="X97" i="14"/>
  <c r="W97" i="14"/>
  <c r="V97" i="14"/>
  <c r="U97" i="14"/>
  <c r="T97" i="14"/>
  <c r="S97" i="14"/>
  <c r="R97" i="14"/>
  <c r="Q97" i="14"/>
  <c r="P97" i="14"/>
  <c r="O97" i="14"/>
  <c r="N97" i="14"/>
  <c r="M97" i="14"/>
  <c r="L97" i="14"/>
  <c r="K97" i="14"/>
  <c r="J97" i="14"/>
  <c r="AS96" i="14"/>
  <c r="AR96" i="14"/>
  <c r="AQ96" i="14"/>
  <c r="AP96" i="14"/>
  <c r="AO96" i="14"/>
  <c r="AN96" i="14"/>
  <c r="AM96" i="14"/>
  <c r="AL96" i="14"/>
  <c r="AK96" i="14"/>
  <c r="AJ96" i="14"/>
  <c r="AI96" i="14"/>
  <c r="AH96" i="14"/>
  <c r="AG96" i="14"/>
  <c r="AF96" i="14"/>
  <c r="AE96" i="14"/>
  <c r="AD96" i="14"/>
  <c r="AC96" i="14"/>
  <c r="AB96" i="14"/>
  <c r="AA96" i="14"/>
  <c r="Z96" i="14"/>
  <c r="Y96" i="14"/>
  <c r="X96" i="14"/>
  <c r="W96" i="14"/>
  <c r="V96" i="14"/>
  <c r="U96" i="14"/>
  <c r="T96" i="14"/>
  <c r="S96" i="14"/>
  <c r="R96" i="14"/>
  <c r="Q96" i="14"/>
  <c r="P96" i="14"/>
  <c r="O96" i="14"/>
  <c r="N96" i="14"/>
  <c r="M96" i="14"/>
  <c r="L96" i="14"/>
  <c r="K96" i="14"/>
  <c r="J96" i="14"/>
  <c r="AS95" i="14"/>
  <c r="AR95" i="14"/>
  <c r="AQ95" i="14"/>
  <c r="AP95" i="14"/>
  <c r="AO95" i="14"/>
  <c r="AN95" i="14"/>
  <c r="AM95" i="14"/>
  <c r="AL95" i="14"/>
  <c r="AK95" i="14"/>
  <c r="AJ95" i="14"/>
  <c r="AI95" i="14"/>
  <c r="AH95" i="14"/>
  <c r="AG95" i="14"/>
  <c r="AF95" i="14"/>
  <c r="AE95" i="14"/>
  <c r="AD95" i="14"/>
  <c r="AC95" i="14"/>
  <c r="AB95" i="14"/>
  <c r="AA95" i="14"/>
  <c r="Z95" i="14"/>
  <c r="Y95" i="14"/>
  <c r="X95" i="14"/>
  <c r="W95" i="14"/>
  <c r="V95" i="14"/>
  <c r="U95" i="14"/>
  <c r="T95" i="14"/>
  <c r="S95" i="14"/>
  <c r="R95" i="14"/>
  <c r="Q95" i="14"/>
  <c r="P95" i="14"/>
  <c r="O95" i="14"/>
  <c r="N95" i="14"/>
  <c r="M95" i="14"/>
  <c r="L95" i="14"/>
  <c r="K95" i="14"/>
  <c r="J95" i="14"/>
  <c r="AS94" i="14"/>
  <c r="AR94" i="14"/>
  <c r="AQ94" i="14"/>
  <c r="AP94" i="14"/>
  <c r="AO94" i="14"/>
  <c r="AN94" i="14"/>
  <c r="AM94" i="14"/>
  <c r="AL94" i="14"/>
  <c r="AK94" i="14"/>
  <c r="AJ94" i="14"/>
  <c r="AI94" i="14"/>
  <c r="AH94" i="14"/>
  <c r="AG94" i="14"/>
  <c r="AF94" i="14"/>
  <c r="AE94" i="14"/>
  <c r="AD94" i="14"/>
  <c r="AC94" i="14"/>
  <c r="AB94" i="14"/>
  <c r="AA94" i="14"/>
  <c r="Z94" i="14"/>
  <c r="W94" i="14"/>
  <c r="V94" i="14"/>
  <c r="U94" i="14"/>
  <c r="T94" i="14"/>
  <c r="S94" i="14"/>
  <c r="R94" i="14"/>
  <c r="Q94" i="14"/>
  <c r="P94" i="14"/>
  <c r="O94" i="14"/>
  <c r="N94" i="14"/>
  <c r="M94" i="14"/>
  <c r="L94" i="14"/>
  <c r="K94" i="14"/>
  <c r="J94" i="14"/>
  <c r="AS93" i="14"/>
  <c r="AR93" i="14"/>
  <c r="AQ93" i="14"/>
  <c r="AP93" i="14"/>
  <c r="AO93" i="14"/>
  <c r="AN93" i="14"/>
  <c r="AM93" i="14"/>
  <c r="AL93" i="14"/>
  <c r="AK93" i="14"/>
  <c r="AJ93" i="14"/>
  <c r="AI93" i="14"/>
  <c r="AH93" i="14"/>
  <c r="AG93" i="14"/>
  <c r="AF93" i="14"/>
  <c r="AE93" i="14"/>
  <c r="AD93" i="14"/>
  <c r="AC93" i="14"/>
  <c r="AB93" i="14"/>
  <c r="AA93" i="14"/>
  <c r="X93" i="14"/>
  <c r="W93" i="14"/>
  <c r="V93" i="14"/>
  <c r="U93" i="14"/>
  <c r="T93" i="14"/>
  <c r="S93" i="14"/>
  <c r="R93" i="14"/>
  <c r="Q93" i="14"/>
  <c r="P93" i="14"/>
  <c r="O93" i="14"/>
  <c r="N93" i="14"/>
  <c r="M93" i="14"/>
  <c r="L93" i="14"/>
  <c r="K93" i="14"/>
  <c r="J93" i="14"/>
  <c r="AS92" i="14"/>
  <c r="AR92" i="14"/>
  <c r="AQ92" i="14"/>
  <c r="AP92" i="14"/>
  <c r="AO92" i="14"/>
  <c r="AN92" i="14"/>
  <c r="AM92" i="14"/>
  <c r="AL92" i="14"/>
  <c r="AK92" i="14"/>
  <c r="AJ92" i="14"/>
  <c r="AI92" i="14"/>
  <c r="AH92" i="14"/>
  <c r="AG92" i="14"/>
  <c r="AF92" i="14"/>
  <c r="AE92" i="14"/>
  <c r="AD92" i="14"/>
  <c r="AC92" i="14"/>
  <c r="AB92" i="14"/>
  <c r="AA92" i="14"/>
  <c r="Z92" i="14"/>
  <c r="Y92" i="14"/>
  <c r="X92" i="14"/>
  <c r="W92" i="14"/>
  <c r="V92" i="14"/>
  <c r="U92" i="14"/>
  <c r="T92" i="14"/>
  <c r="S92" i="14"/>
  <c r="R92" i="14"/>
  <c r="Q92" i="14"/>
  <c r="P92" i="14"/>
  <c r="O92" i="14"/>
  <c r="N92" i="14"/>
  <c r="M92" i="14"/>
  <c r="L92" i="14"/>
  <c r="K92" i="14"/>
  <c r="J92" i="14"/>
  <c r="AS91" i="14"/>
  <c r="AR91" i="14"/>
  <c r="AQ91" i="14"/>
  <c r="AP91" i="14"/>
  <c r="AO91" i="14"/>
  <c r="AN91" i="14"/>
  <c r="AM91" i="14"/>
  <c r="AL91" i="14"/>
  <c r="AK91" i="14"/>
  <c r="AJ91" i="14"/>
  <c r="AI91" i="14"/>
  <c r="AH91" i="14"/>
  <c r="AG91" i="14"/>
  <c r="AF91" i="14"/>
  <c r="AE91" i="14"/>
  <c r="AD91" i="14"/>
  <c r="AC91" i="14"/>
  <c r="AB91" i="14"/>
  <c r="AA91" i="14"/>
  <c r="Z91" i="14"/>
  <c r="Y91" i="14"/>
  <c r="X91" i="14"/>
  <c r="W91" i="14"/>
  <c r="V91" i="14"/>
  <c r="U91" i="14"/>
  <c r="T91" i="14"/>
  <c r="S91" i="14"/>
  <c r="R91" i="14"/>
  <c r="Q91" i="14"/>
  <c r="P91" i="14"/>
  <c r="O91" i="14"/>
  <c r="N91" i="14"/>
  <c r="M91" i="14"/>
  <c r="L91" i="14"/>
  <c r="K91" i="14"/>
  <c r="J91" i="14"/>
  <c r="AS90" i="14"/>
  <c r="AR90" i="14"/>
  <c r="AQ90" i="14"/>
  <c r="AP90" i="14"/>
  <c r="AO90" i="14"/>
  <c r="AN90" i="14"/>
  <c r="AM90" i="14"/>
  <c r="AL90" i="14"/>
  <c r="AK90" i="14"/>
  <c r="AJ90" i="14"/>
  <c r="AI90" i="14"/>
  <c r="AH90" i="14"/>
  <c r="AG90" i="14"/>
  <c r="AF90" i="14"/>
  <c r="AE90" i="14"/>
  <c r="AD90" i="14"/>
  <c r="AC90" i="14"/>
  <c r="AB90" i="14"/>
  <c r="AA90" i="14"/>
  <c r="Z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K90" i="14"/>
  <c r="J90" i="14"/>
  <c r="AS89" i="14"/>
  <c r="AR89" i="14"/>
  <c r="AQ89" i="14"/>
  <c r="AP89" i="14"/>
  <c r="AO89" i="14"/>
  <c r="AN89" i="14"/>
  <c r="AM89" i="14"/>
  <c r="AL89" i="14"/>
  <c r="AK89" i="14"/>
  <c r="AJ89" i="14"/>
  <c r="AI89" i="14"/>
  <c r="AH89" i="14"/>
  <c r="AG89" i="14"/>
  <c r="AF89" i="14"/>
  <c r="AE89" i="14"/>
  <c r="AD89" i="14"/>
  <c r="AC89" i="14"/>
  <c r="AB89" i="14"/>
  <c r="AA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K89" i="14"/>
  <c r="J89" i="14"/>
  <c r="AS88" i="14"/>
  <c r="AR88" i="14"/>
  <c r="AQ88" i="14"/>
  <c r="AP88" i="14"/>
  <c r="AO88" i="14"/>
  <c r="AN88" i="14"/>
  <c r="AM88" i="14"/>
  <c r="AL88" i="14"/>
  <c r="AK88" i="14"/>
  <c r="AJ88" i="14"/>
  <c r="AI88" i="14"/>
  <c r="AH88" i="14"/>
  <c r="AG88" i="14"/>
  <c r="AF88" i="14"/>
  <c r="AE88" i="14"/>
  <c r="AD88" i="14"/>
  <c r="AC88" i="14"/>
  <c r="AB88" i="14"/>
  <c r="AA88" i="14"/>
  <c r="T88" i="14"/>
  <c r="S88" i="14"/>
  <c r="R88" i="14"/>
  <c r="Q88" i="14"/>
  <c r="P88" i="14"/>
  <c r="O88" i="14"/>
  <c r="N88" i="14"/>
  <c r="M88" i="14"/>
  <c r="L88" i="14"/>
  <c r="K88" i="14"/>
  <c r="J88" i="14"/>
  <c r="AS87" i="14"/>
  <c r="AR87" i="14"/>
  <c r="AQ87" i="14"/>
  <c r="AP87" i="14"/>
  <c r="AO87" i="14"/>
  <c r="AN87" i="14"/>
  <c r="AM87" i="14"/>
  <c r="AL87" i="14"/>
  <c r="AK87" i="14"/>
  <c r="AJ87" i="14"/>
  <c r="AI87" i="14"/>
  <c r="AH87" i="14"/>
  <c r="AG87" i="14"/>
  <c r="AF87" i="14"/>
  <c r="AE87" i="14"/>
  <c r="AD87" i="14"/>
  <c r="AC87" i="14"/>
  <c r="AB87" i="14"/>
  <c r="AA87" i="14"/>
  <c r="U87" i="14"/>
  <c r="T87" i="14"/>
  <c r="S87" i="14"/>
  <c r="R87" i="14"/>
  <c r="Q87" i="14"/>
  <c r="P87" i="14"/>
  <c r="O87" i="14"/>
  <c r="N87" i="14"/>
  <c r="M87" i="14"/>
  <c r="L87" i="14"/>
  <c r="K87" i="14"/>
  <c r="J87" i="14"/>
  <c r="AS86" i="14"/>
  <c r="AR86" i="14"/>
  <c r="AQ86" i="14"/>
  <c r="AP86" i="14"/>
  <c r="AO86" i="14"/>
  <c r="AN86" i="14"/>
  <c r="AM86" i="14"/>
  <c r="AL86" i="14"/>
  <c r="AK86" i="14"/>
  <c r="AJ86" i="14"/>
  <c r="AI86" i="14"/>
  <c r="AH86" i="14"/>
  <c r="AG86" i="14"/>
  <c r="AF86" i="14"/>
  <c r="AE86" i="14"/>
  <c r="AD86" i="14"/>
  <c r="AC86" i="14"/>
  <c r="AB86" i="14"/>
  <c r="AA86" i="14"/>
  <c r="Z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AS85" i="14"/>
  <c r="AR85" i="14"/>
  <c r="AQ85" i="14"/>
  <c r="AP85" i="14"/>
  <c r="AO85" i="14"/>
  <c r="AN85" i="14"/>
  <c r="AM85" i="14"/>
  <c r="AL85" i="14"/>
  <c r="AK85" i="14"/>
  <c r="AJ85" i="14"/>
  <c r="AI85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AS84" i="14"/>
  <c r="AR84" i="14"/>
  <c r="AQ84" i="14"/>
  <c r="AP84" i="14"/>
  <c r="AO84" i="14"/>
  <c r="AN84" i="14"/>
  <c r="AM84" i="14"/>
  <c r="AL84" i="14"/>
  <c r="AK84" i="14"/>
  <c r="AJ84" i="14"/>
  <c r="AI84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AS83" i="14"/>
  <c r="AR83" i="14"/>
  <c r="AQ83" i="14"/>
  <c r="AP83" i="14"/>
  <c r="AO83" i="14"/>
  <c r="AN83" i="14"/>
  <c r="AM83" i="14"/>
  <c r="AL83" i="14"/>
  <c r="AK83" i="14"/>
  <c r="AJ83" i="14"/>
  <c r="AI83" i="14"/>
  <c r="AH83" i="14"/>
  <c r="AG83" i="14"/>
  <c r="AF83" i="14"/>
  <c r="AE83" i="14"/>
  <c r="AD83" i="14"/>
  <c r="AC83" i="14"/>
  <c r="AB83" i="14"/>
  <c r="AA83" i="14"/>
  <c r="Z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AS82" i="14"/>
  <c r="AR82" i="14"/>
  <c r="AQ82" i="14"/>
  <c r="AP82" i="14"/>
  <c r="AO82" i="14"/>
  <c r="AN82" i="14"/>
  <c r="AM82" i="14"/>
  <c r="AL82" i="14"/>
  <c r="AK82" i="14"/>
  <c r="AJ82" i="14"/>
  <c r="AI82" i="14"/>
  <c r="AH82" i="14"/>
  <c r="AG82" i="14"/>
  <c r="AF82" i="14"/>
  <c r="AE82" i="14"/>
  <c r="AD82" i="14"/>
  <c r="AC82" i="14"/>
  <c r="AB82" i="14"/>
  <c r="AA82" i="14"/>
  <c r="Z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AS81" i="14"/>
  <c r="AR81" i="14"/>
  <c r="AQ81" i="14"/>
  <c r="AP81" i="14"/>
  <c r="AO81" i="14"/>
  <c r="AN81" i="14"/>
  <c r="AM81" i="14"/>
  <c r="AL81" i="14"/>
  <c r="AK81" i="14"/>
  <c r="AJ81" i="14"/>
  <c r="AI81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K81" i="14"/>
  <c r="J81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C80" i="14"/>
  <c r="AB80" i="14"/>
  <c r="AA80" i="14"/>
  <c r="K80" i="14"/>
  <c r="J80" i="14"/>
  <c r="AS79" i="14"/>
  <c r="AR79" i="14"/>
  <c r="AQ79" i="14"/>
  <c r="AP79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C79" i="14"/>
  <c r="AB79" i="14"/>
  <c r="AA79" i="14"/>
  <c r="K79" i="14"/>
  <c r="J79" i="14"/>
  <c r="AS78" i="14"/>
  <c r="AR78" i="14"/>
  <c r="AQ78" i="14"/>
  <c r="AP78" i="14"/>
  <c r="AO78" i="14"/>
  <c r="AN78" i="14"/>
  <c r="AM78" i="14"/>
  <c r="AL78" i="14"/>
  <c r="AK78" i="14"/>
  <c r="AJ78" i="14"/>
  <c r="AI78" i="14"/>
  <c r="AH78" i="14"/>
  <c r="AG78" i="14"/>
  <c r="AF78" i="14"/>
  <c r="AE78" i="14"/>
  <c r="AD78" i="14"/>
  <c r="AC78" i="14"/>
  <c r="AB78" i="14"/>
  <c r="AA78" i="14"/>
  <c r="K78" i="14"/>
  <c r="J78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AS76" i="14"/>
  <c r="AR76" i="14"/>
  <c r="AQ76" i="14"/>
  <c r="AP76" i="14"/>
  <c r="AO76" i="14"/>
  <c r="AN76" i="14"/>
  <c r="AM76" i="14"/>
  <c r="AL76" i="14"/>
  <c r="AK76" i="14"/>
  <c r="AJ76" i="14"/>
  <c r="AI76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AS75" i="14"/>
  <c r="AR75" i="14"/>
  <c r="AQ75" i="14"/>
  <c r="AP75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Q75" i="14"/>
  <c r="P75" i="14"/>
  <c r="O75" i="14"/>
  <c r="N75" i="14"/>
  <c r="M75" i="14"/>
  <c r="L75" i="14"/>
  <c r="K75" i="14"/>
  <c r="J75" i="14"/>
  <c r="AS74" i="14"/>
  <c r="AR74" i="14"/>
  <c r="AQ74" i="14"/>
  <c r="AP74" i="14"/>
  <c r="AO74" i="14"/>
  <c r="AN74" i="14"/>
  <c r="AM74" i="14"/>
  <c r="AL74" i="14"/>
  <c r="AK74" i="14"/>
  <c r="AJ74" i="14"/>
  <c r="AI74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Q74" i="14"/>
  <c r="P74" i="14"/>
  <c r="O74" i="14"/>
  <c r="N74" i="14"/>
  <c r="M74" i="14"/>
  <c r="L74" i="14"/>
  <c r="K74" i="14"/>
  <c r="J74" i="14"/>
  <c r="AS73" i="14"/>
  <c r="AR73" i="14"/>
  <c r="AQ73" i="14"/>
  <c r="AP73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AS72" i="14"/>
  <c r="AR72" i="14"/>
  <c r="AQ72" i="14"/>
  <c r="AP72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AS71" i="14"/>
  <c r="AR71" i="14"/>
  <c r="AQ71" i="14"/>
  <c r="AP71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C71" i="14"/>
  <c r="AB71" i="14"/>
  <c r="AA71" i="14"/>
  <c r="Z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C70" i="14"/>
  <c r="AB70" i="14"/>
  <c r="AA70" i="14"/>
  <c r="Z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AS69" i="14"/>
  <c r="AR69" i="14"/>
  <c r="AQ69" i="14"/>
  <c r="AP69" i="14"/>
  <c r="AO69" i="14"/>
  <c r="AN69" i="14"/>
  <c r="AM69" i="14"/>
  <c r="AL69" i="14"/>
  <c r="AK69" i="14"/>
  <c r="AJ69" i="14"/>
  <c r="AI69" i="14"/>
  <c r="AH69" i="14"/>
  <c r="AG69" i="14"/>
  <c r="AF69" i="14"/>
  <c r="AE69" i="14"/>
  <c r="AD69" i="14"/>
  <c r="AC69" i="14"/>
  <c r="AB69" i="14"/>
  <c r="AA69" i="14"/>
  <c r="Z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AS68" i="14"/>
  <c r="AR68" i="14"/>
  <c r="AQ68" i="14"/>
  <c r="AP68" i="14"/>
  <c r="AO68" i="14"/>
  <c r="AN68" i="14"/>
  <c r="AM68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AS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C67" i="14"/>
  <c r="AB67" i="14"/>
  <c r="AA67" i="14"/>
  <c r="Z67" i="14"/>
  <c r="Y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AS66" i="14"/>
  <c r="AR66" i="14"/>
  <c r="AQ66" i="14"/>
  <c r="AP66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C66" i="14"/>
  <c r="AB66" i="14"/>
  <c r="AA66" i="14"/>
  <c r="Z66" i="14"/>
  <c r="Y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AS65" i="14"/>
  <c r="AR65" i="14"/>
  <c r="AQ65" i="14"/>
  <c r="AP65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C65" i="14"/>
  <c r="AB65" i="14"/>
  <c r="AA65" i="14"/>
  <c r="Z65" i="14"/>
  <c r="Y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C64" i="14"/>
  <c r="AB64" i="14"/>
  <c r="AA64" i="14"/>
  <c r="Z64" i="14"/>
  <c r="Y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C63" i="14"/>
  <c r="AB63" i="14"/>
  <c r="AA63" i="14"/>
  <c r="Z63" i="14"/>
  <c r="Y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AS61" i="14"/>
  <c r="AR61" i="14"/>
  <c r="AQ61" i="14"/>
  <c r="AP61" i="14"/>
  <c r="AO61" i="14"/>
  <c r="AN61" i="14"/>
  <c r="AM61" i="14"/>
  <c r="AL61" i="14"/>
  <c r="AK61" i="14"/>
  <c r="AJ61" i="14"/>
  <c r="AI61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AS60" i="14"/>
  <c r="AR60" i="14"/>
  <c r="AQ60" i="14"/>
  <c r="AP60" i="14"/>
  <c r="AO60" i="14"/>
  <c r="AN60" i="14"/>
  <c r="AM60" i="14"/>
  <c r="AL60" i="14"/>
  <c r="AK60" i="14"/>
  <c r="AJ60" i="14"/>
  <c r="AI60" i="14"/>
  <c r="AH60" i="14"/>
  <c r="AG60" i="14"/>
  <c r="AF60" i="14"/>
  <c r="AE60" i="14"/>
  <c r="AD60" i="14"/>
  <c r="AC60" i="14"/>
  <c r="AB60" i="14"/>
  <c r="AA60" i="14"/>
  <c r="Z60" i="14"/>
  <c r="X60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AS59" i="14"/>
  <c r="AR59" i="14"/>
  <c r="AQ59" i="14"/>
  <c r="AP59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T59" i="14"/>
  <c r="S59" i="14"/>
  <c r="R59" i="14"/>
  <c r="Q59" i="14"/>
  <c r="P59" i="14"/>
  <c r="O59" i="14"/>
  <c r="N59" i="14"/>
  <c r="M59" i="14"/>
  <c r="L59" i="14"/>
  <c r="K59" i="14"/>
  <c r="J59" i="14"/>
  <c r="AS58" i="14"/>
  <c r="AR58" i="14"/>
  <c r="AQ58" i="14"/>
  <c r="AP58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C58" i="14"/>
  <c r="AB58" i="14"/>
  <c r="AA58" i="14"/>
  <c r="Z58" i="14"/>
  <c r="Y58" i="14"/>
  <c r="X58" i="14"/>
  <c r="W58" i="14"/>
  <c r="V58" i="14"/>
  <c r="S58" i="14"/>
  <c r="R58" i="14"/>
  <c r="Q58" i="14"/>
  <c r="P58" i="14"/>
  <c r="O58" i="14"/>
  <c r="N58" i="14"/>
  <c r="M58" i="14"/>
  <c r="L58" i="14"/>
  <c r="K58" i="14"/>
  <c r="J58" i="14"/>
  <c r="AS57" i="14"/>
  <c r="AR57" i="14"/>
  <c r="AQ57" i="14"/>
  <c r="AP57" i="14"/>
  <c r="AO57" i="14"/>
  <c r="AN57" i="14"/>
  <c r="AM5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T57" i="14"/>
  <c r="S57" i="14"/>
  <c r="R57" i="14"/>
  <c r="Q57" i="14"/>
  <c r="P57" i="14"/>
  <c r="O57" i="14"/>
  <c r="N57" i="14"/>
  <c r="M57" i="14"/>
  <c r="L57" i="14"/>
  <c r="K57" i="14"/>
  <c r="J57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C56" i="14"/>
  <c r="AB56" i="14"/>
  <c r="AA56" i="14"/>
  <c r="Z56" i="14"/>
  <c r="Y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AS55" i="14"/>
  <c r="AR55" i="14"/>
  <c r="AQ55" i="14"/>
  <c r="AP55" i="14"/>
  <c r="AO55" i="14"/>
  <c r="AN55" i="14"/>
  <c r="AM55" i="14"/>
  <c r="AL55" i="14"/>
  <c r="AK55" i="14"/>
  <c r="AJ55" i="14"/>
  <c r="AI55" i="14"/>
  <c r="AH55" i="14"/>
  <c r="AG55" i="14"/>
  <c r="AF55" i="14"/>
  <c r="AE55" i="14"/>
  <c r="AD55" i="14"/>
  <c r="AC55" i="14"/>
  <c r="AB55" i="14"/>
  <c r="AA55" i="14"/>
  <c r="Z55" i="14"/>
  <c r="Y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C53" i="14"/>
  <c r="AB53" i="14"/>
  <c r="AA53" i="14"/>
  <c r="Z53" i="14"/>
  <c r="Y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AS52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AS51" i="14"/>
  <c r="AR51" i="14"/>
  <c r="AQ51" i="14"/>
  <c r="AP51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C51" i="14"/>
  <c r="AB51" i="14"/>
  <c r="AA51" i="14"/>
  <c r="Z51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AS50" i="14"/>
  <c r="AR50" i="14"/>
  <c r="AQ50" i="14"/>
  <c r="AP50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C49" i="14"/>
  <c r="AB49" i="14"/>
  <c r="AA49" i="14"/>
  <c r="Z49" i="14"/>
  <c r="Y49" i="14"/>
  <c r="X49" i="14"/>
  <c r="W49" i="14"/>
  <c r="V49" i="14"/>
  <c r="U49" i="14"/>
  <c r="T49" i="14"/>
  <c r="Q49" i="14"/>
  <c r="P49" i="14"/>
  <c r="O49" i="14"/>
  <c r="N49" i="14"/>
  <c r="M49" i="14"/>
  <c r="L49" i="14"/>
  <c r="K49" i="14"/>
  <c r="J49" i="14"/>
  <c r="AS48" i="14"/>
  <c r="AR48" i="14"/>
  <c r="AQ48" i="14"/>
  <c r="AP48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V48" i="14"/>
  <c r="U48" i="14"/>
  <c r="S48" i="14"/>
  <c r="R48" i="14"/>
  <c r="Q48" i="14"/>
  <c r="P48" i="14"/>
  <c r="O48" i="14"/>
  <c r="N48" i="14"/>
  <c r="M48" i="14"/>
  <c r="L48" i="14"/>
  <c r="K48" i="14"/>
  <c r="J48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W47" i="14"/>
  <c r="T47" i="14"/>
  <c r="S47" i="14"/>
  <c r="R47" i="14"/>
  <c r="Q47" i="14"/>
  <c r="P47" i="14"/>
  <c r="O47" i="14"/>
  <c r="N47" i="14"/>
  <c r="M47" i="14"/>
  <c r="L47" i="14"/>
  <c r="K47" i="14"/>
  <c r="J47" i="14"/>
  <c r="AS46" i="14"/>
  <c r="AR46" i="14"/>
  <c r="AQ46" i="14"/>
  <c r="AP46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C46" i="14"/>
  <c r="AB46" i="14"/>
  <c r="AA46" i="14"/>
  <c r="Z46" i="14"/>
  <c r="Y46" i="14"/>
  <c r="X46" i="14"/>
  <c r="W46" i="14"/>
  <c r="V46" i="14"/>
  <c r="U46" i="14"/>
  <c r="T46" i="14"/>
  <c r="R46" i="14"/>
  <c r="Q46" i="14"/>
  <c r="P46" i="14"/>
  <c r="O46" i="14"/>
  <c r="N46" i="14"/>
  <c r="M46" i="14"/>
  <c r="L46" i="14"/>
  <c r="K46" i="14"/>
  <c r="J46" i="14"/>
  <c r="AS45" i="14"/>
  <c r="AR45" i="14"/>
  <c r="AQ45" i="14"/>
  <c r="AP45" i="14"/>
  <c r="AO45" i="14"/>
  <c r="AN45" i="14"/>
  <c r="AM45" i="14"/>
  <c r="AL45" i="14"/>
  <c r="AK45" i="14"/>
  <c r="AJ45" i="14"/>
  <c r="AI45" i="14"/>
  <c r="AH45" i="14"/>
  <c r="AG45" i="14"/>
  <c r="AF45" i="14"/>
  <c r="AE45" i="14"/>
  <c r="AD45" i="14"/>
  <c r="AC45" i="14"/>
  <c r="AB45" i="14"/>
  <c r="AA45" i="14"/>
  <c r="Z45" i="14"/>
  <c r="Y45" i="14"/>
  <c r="X45" i="14"/>
  <c r="W45" i="14"/>
  <c r="V45" i="14"/>
  <c r="U45" i="14"/>
  <c r="R45" i="14"/>
  <c r="Q45" i="14"/>
  <c r="P45" i="14"/>
  <c r="O45" i="14"/>
  <c r="N45" i="14"/>
  <c r="M45" i="14"/>
  <c r="L45" i="14"/>
  <c r="K45" i="14"/>
  <c r="J45" i="14"/>
  <c r="AS44" i="14"/>
  <c r="AR44" i="14"/>
  <c r="AQ44" i="14"/>
  <c r="AP44" i="14"/>
  <c r="AO44" i="14"/>
  <c r="AN44" i="14"/>
  <c r="AM44" i="14"/>
  <c r="AL44" i="14"/>
  <c r="AK44" i="14"/>
  <c r="AJ44" i="14"/>
  <c r="AI44" i="14"/>
  <c r="AH44" i="14"/>
  <c r="AG44" i="14"/>
  <c r="AF44" i="14"/>
  <c r="AE44" i="14"/>
  <c r="AD44" i="14"/>
  <c r="AC44" i="14"/>
  <c r="AB44" i="14"/>
  <c r="AA44" i="14"/>
  <c r="Z44" i="14"/>
  <c r="Y44" i="14"/>
  <c r="X44" i="14"/>
  <c r="W44" i="14"/>
  <c r="V44" i="14"/>
  <c r="U44" i="14"/>
  <c r="R44" i="14"/>
  <c r="Q44" i="14"/>
  <c r="P44" i="14"/>
  <c r="O44" i="14"/>
  <c r="N44" i="14"/>
  <c r="M44" i="14"/>
  <c r="L44" i="14"/>
  <c r="K44" i="14"/>
  <c r="J44" i="14"/>
  <c r="AS43" i="14"/>
  <c r="AR43" i="14"/>
  <c r="AQ43" i="14"/>
  <c r="AP43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C43" i="14"/>
  <c r="AB43" i="14"/>
  <c r="AA43" i="14"/>
  <c r="Z43" i="14"/>
  <c r="Y43" i="14"/>
  <c r="X43" i="14"/>
  <c r="W43" i="14"/>
  <c r="V43" i="14"/>
  <c r="U43" i="14"/>
  <c r="T43" i="14"/>
  <c r="Q43" i="14"/>
  <c r="P43" i="14"/>
  <c r="O43" i="14"/>
  <c r="N43" i="14"/>
  <c r="M43" i="14"/>
  <c r="L43" i="14"/>
  <c r="K43" i="14"/>
  <c r="J43" i="14"/>
  <c r="AS42" i="14"/>
  <c r="AR42" i="14"/>
  <c r="AQ42" i="14"/>
  <c r="AP42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A42" i="14"/>
  <c r="Z42" i="14"/>
  <c r="Y42" i="14"/>
  <c r="X42" i="14"/>
  <c r="W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C41" i="14"/>
  <c r="AB41" i="14"/>
  <c r="AA41" i="14"/>
  <c r="Z41" i="14"/>
  <c r="Y41" i="14"/>
  <c r="X41" i="14"/>
  <c r="W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AS40" i="14"/>
  <c r="AR40" i="14"/>
  <c r="AQ40" i="14"/>
  <c r="AP40" i="14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C40" i="14"/>
  <c r="AB40" i="14"/>
  <c r="AA40" i="14"/>
  <c r="Z40" i="14"/>
  <c r="Y40" i="14"/>
  <c r="X40" i="14"/>
  <c r="W40" i="14"/>
  <c r="V40" i="14"/>
  <c r="U40" i="14"/>
  <c r="T40" i="14"/>
  <c r="S40" i="14"/>
  <c r="R40" i="14"/>
  <c r="O40" i="14"/>
  <c r="N40" i="14"/>
  <c r="M40" i="14"/>
  <c r="L40" i="14"/>
  <c r="K40" i="14"/>
  <c r="J40" i="14"/>
  <c r="AS39" i="14"/>
  <c r="AR39" i="14"/>
  <c r="AQ39" i="14"/>
  <c r="AP39" i="14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K39" i="14"/>
  <c r="J39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A36" i="14"/>
  <c r="Z36" i="14"/>
  <c r="Y36" i="14"/>
  <c r="X36" i="14"/>
  <c r="W36" i="14"/>
  <c r="V36" i="14"/>
  <c r="U36" i="14"/>
  <c r="T36" i="14"/>
  <c r="S36" i="14"/>
  <c r="R36" i="14"/>
  <c r="Q36" i="14"/>
  <c r="P36" i="14"/>
  <c r="O36" i="14"/>
  <c r="N36" i="14"/>
  <c r="M36" i="14"/>
  <c r="K36" i="14"/>
  <c r="J36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C33" i="14"/>
  <c r="AB33" i="14"/>
  <c r="AA33" i="14"/>
  <c r="Z33" i="14"/>
  <c r="Y33" i="14"/>
  <c r="X33" i="14"/>
  <c r="W33" i="14"/>
  <c r="V33" i="14"/>
  <c r="U33" i="14"/>
  <c r="T33" i="14"/>
  <c r="S33" i="14"/>
  <c r="R33" i="14"/>
  <c r="Q33" i="14"/>
  <c r="P33" i="14"/>
  <c r="O33" i="14"/>
  <c r="N33" i="14"/>
  <c r="M33" i="14"/>
  <c r="K33" i="14"/>
  <c r="J33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A32" i="14"/>
  <c r="Z32" i="14"/>
  <c r="Y32" i="14"/>
  <c r="X32" i="14"/>
  <c r="W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K29" i="14"/>
  <c r="J29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J26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J25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P22" i="14"/>
  <c r="O22" i="14"/>
  <c r="N22" i="14"/>
  <c r="M22" i="14"/>
  <c r="L22" i="14"/>
  <c r="K22" i="14"/>
  <c r="J22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P21" i="14"/>
  <c r="O21" i="14"/>
  <c r="N21" i="14"/>
  <c r="M21" i="14"/>
  <c r="L21" i="14"/>
  <c r="K21" i="14"/>
  <c r="J21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O31" i="14" l="1"/>
  <c r="M30" i="14"/>
  <c r="G94" i="14"/>
  <c r="G93" i="14"/>
  <c r="G90" i="14"/>
  <c r="G89" i="14"/>
  <c r="G86" i="14"/>
  <c r="G83" i="14"/>
  <c r="Y83" i="14" s="1"/>
  <c r="G82" i="14"/>
  <c r="Y82" i="14" s="1"/>
  <c r="G81" i="14"/>
  <c r="G80" i="14"/>
  <c r="G79" i="14"/>
  <c r="G78" i="14"/>
  <c r="G75" i="14"/>
  <c r="R75" i="14" s="1"/>
  <c r="G67" i="14"/>
  <c r="G65" i="14"/>
  <c r="G60" i="14"/>
  <c r="Y60" i="14" s="1"/>
  <c r="G55" i="14"/>
  <c r="X55" i="14" s="1"/>
  <c r="G40" i="14"/>
  <c r="G39" i="14"/>
  <c r="L36" i="14"/>
  <c r="G33" i="14"/>
  <c r="L33" i="14" s="1"/>
  <c r="G25" i="14"/>
  <c r="K25" i="14" s="1"/>
  <c r="G14" i="14"/>
  <c r="J14" i="14" s="1"/>
  <c r="G13" i="14"/>
  <c r="E74" i="14"/>
  <c r="E71" i="14"/>
  <c r="G71" i="14" s="1"/>
  <c r="W71" i="14" s="1"/>
  <c r="E70" i="14"/>
  <c r="E69" i="14"/>
  <c r="G68" i="14"/>
  <c r="G66" i="14"/>
  <c r="E64" i="14"/>
  <c r="E63" i="14"/>
  <c r="E59" i="14"/>
  <c r="G59" i="14" s="1"/>
  <c r="G58" i="14"/>
  <c r="E57" i="14"/>
  <c r="G56" i="14"/>
  <c r="E54" i="14"/>
  <c r="G54" i="14" s="1"/>
  <c r="E53" i="14"/>
  <c r="E52" i="14"/>
  <c r="G49" i="14"/>
  <c r="E48" i="14"/>
  <c r="G48" i="14" s="1"/>
  <c r="T48" i="14" s="1"/>
  <c r="G47" i="14"/>
  <c r="E46" i="14"/>
  <c r="G46" i="14" s="1"/>
  <c r="S46" i="14" s="1"/>
  <c r="E45" i="14"/>
  <c r="E44" i="14"/>
  <c r="G44" i="14" s="1"/>
  <c r="E43" i="14"/>
  <c r="G43" i="14" s="1"/>
  <c r="E32" i="14"/>
  <c r="G32" i="14" s="1"/>
  <c r="J32" i="14" s="1"/>
  <c r="G29" i="14"/>
  <c r="L29" i="14" s="1"/>
  <c r="K26" i="14"/>
  <c r="E22" i="14"/>
  <c r="G22" i="14" s="1"/>
  <c r="E21" i="14"/>
  <c r="J13" i="14" l="1"/>
  <c r="J100" i="14" s="1"/>
  <c r="J101" i="14" s="1"/>
  <c r="X66" i="14"/>
  <c r="W66" i="14"/>
  <c r="X68" i="14"/>
  <c r="W68" i="14"/>
  <c r="X67" i="14"/>
  <c r="W67" i="14"/>
  <c r="X65" i="14"/>
  <c r="W65" i="14"/>
  <c r="G21" i="14"/>
  <c r="R21" i="14" s="1"/>
  <c r="E100" i="14"/>
  <c r="G52" i="14"/>
  <c r="W52" i="14" s="1"/>
  <c r="Q21" i="14"/>
  <c r="X79" i="14"/>
  <c r="T79" i="14"/>
  <c r="P79" i="14"/>
  <c r="L79" i="14"/>
  <c r="M79" i="14"/>
  <c r="W79" i="14"/>
  <c r="S79" i="14"/>
  <c r="O79" i="14"/>
  <c r="U79" i="14"/>
  <c r="Z79" i="14"/>
  <c r="V79" i="14"/>
  <c r="R79" i="14"/>
  <c r="N79" i="14"/>
  <c r="Y79" i="14"/>
  <c r="Q79" i="14"/>
  <c r="X90" i="14"/>
  <c r="Y90" i="14"/>
  <c r="Q22" i="14"/>
  <c r="R22" i="14"/>
  <c r="S43" i="14"/>
  <c r="R43" i="14"/>
  <c r="X54" i="14"/>
  <c r="W54" i="14"/>
  <c r="V54" i="14"/>
  <c r="T58" i="14"/>
  <c r="U58" i="14"/>
  <c r="P40" i="14"/>
  <c r="Q40" i="14"/>
  <c r="X80" i="14"/>
  <c r="T80" i="14"/>
  <c r="P80" i="14"/>
  <c r="L80" i="14"/>
  <c r="U80" i="14"/>
  <c r="W80" i="14"/>
  <c r="S80" i="14"/>
  <c r="O80" i="14"/>
  <c r="Y80" i="14"/>
  <c r="Q80" i="14"/>
  <c r="Z80" i="14"/>
  <c r="V80" i="14"/>
  <c r="R80" i="14"/>
  <c r="N80" i="14"/>
  <c r="M80" i="14"/>
  <c r="X86" i="14"/>
  <c r="Y86" i="14"/>
  <c r="Y93" i="14"/>
  <c r="Z93" i="14"/>
  <c r="S49" i="14"/>
  <c r="R49" i="14"/>
  <c r="P39" i="14"/>
  <c r="L39" i="14"/>
  <c r="M39" i="14"/>
  <c r="O39" i="14"/>
  <c r="Q39" i="14"/>
  <c r="N39" i="14"/>
  <c r="T44" i="14"/>
  <c r="S44" i="14"/>
  <c r="U47" i="14"/>
  <c r="V47" i="14"/>
  <c r="X56" i="14"/>
  <c r="W56" i="14"/>
  <c r="X59" i="14"/>
  <c r="W59" i="14"/>
  <c r="V59" i="14"/>
  <c r="U59" i="14"/>
  <c r="P81" i="14"/>
  <c r="L81" i="14"/>
  <c r="O81" i="14"/>
  <c r="Q81" i="14"/>
  <c r="R81" i="14"/>
  <c r="N81" i="14"/>
  <c r="M81" i="14"/>
  <c r="X94" i="14"/>
  <c r="Y94" i="14"/>
  <c r="X71" i="14"/>
  <c r="Y71" i="14"/>
  <c r="X78" i="14"/>
  <c r="T78" i="14"/>
  <c r="P78" i="14"/>
  <c r="L78" i="14"/>
  <c r="Y78" i="14"/>
  <c r="Q78" i="14"/>
  <c r="W78" i="14"/>
  <c r="S78" i="14"/>
  <c r="O78" i="14"/>
  <c r="U78" i="14"/>
  <c r="Z78" i="14"/>
  <c r="V78" i="14"/>
  <c r="R78" i="14"/>
  <c r="N78" i="14"/>
  <c r="M78" i="14"/>
  <c r="G74" i="14"/>
  <c r="R74" i="14" s="1"/>
  <c r="G63" i="14"/>
  <c r="G64" i="14"/>
  <c r="G45" i="14"/>
  <c r="G53" i="14"/>
  <c r="G57" i="14"/>
  <c r="U57" i="14" s="1"/>
  <c r="X64" i="14" l="1"/>
  <c r="W64" i="14"/>
  <c r="X63" i="14"/>
  <c r="W63" i="14"/>
  <c r="V52" i="14"/>
  <c r="X52" i="14"/>
  <c r="M100" i="14"/>
  <c r="N100" i="14"/>
  <c r="R100" i="14"/>
  <c r="L100" i="14"/>
  <c r="L101" i="14" s="1"/>
  <c r="Z100" i="14"/>
  <c r="O100" i="14"/>
  <c r="Q100" i="14"/>
  <c r="U100" i="14"/>
  <c r="K100" i="14"/>
  <c r="P100" i="14"/>
  <c r="T45" i="14"/>
  <c r="T100" i="14" s="1"/>
  <c r="S45" i="14"/>
  <c r="S100" i="14" s="1"/>
  <c r="X53" i="14"/>
  <c r="W53" i="14"/>
  <c r="V53" i="14"/>
  <c r="V100" i="14" s="1"/>
  <c r="AL1" i="14" l="1"/>
  <c r="AE1" i="14"/>
  <c r="AB1" i="14"/>
  <c r="AH1" i="14"/>
  <c r="AC1" i="14"/>
  <c r="AG1" i="14"/>
  <c r="AS1" i="14"/>
  <c r="AK1" i="14"/>
  <c r="AF1" i="14"/>
  <c r="AP1" i="14"/>
  <c r="AR1" i="14"/>
  <c r="AM1" i="14"/>
  <c r="AI1" i="14"/>
  <c r="AQ1" i="14"/>
  <c r="AD1" i="14"/>
  <c r="AN1" i="14"/>
  <c r="AA1" i="14"/>
  <c r="AO1" i="14"/>
  <c r="AJ1" i="14"/>
  <c r="G70" i="14"/>
  <c r="G69" i="14"/>
  <c r="G100" i="14" s="1"/>
  <c r="W69" i="14" l="1"/>
  <c r="X70" i="14"/>
  <c r="W70" i="14"/>
  <c r="Y69" i="14"/>
  <c r="Y70" i="14"/>
  <c r="X69" i="14"/>
  <c r="X100" i="14" s="1"/>
  <c r="W100" i="14" l="1"/>
  <c r="W101" i="14" s="1"/>
  <c r="Y100" i="14"/>
  <c r="Y101" i="14" s="1"/>
  <c r="X101" i="14"/>
  <c r="J102" i="14"/>
  <c r="T101" i="14"/>
  <c r="K101" i="14"/>
  <c r="R101" i="14"/>
  <c r="P101" i="14"/>
  <c r="S101" i="14"/>
  <c r="V101" i="14"/>
  <c r="O101" i="14"/>
  <c r="N101" i="14"/>
  <c r="M101" i="14"/>
  <c r="Q101" i="14"/>
  <c r="U101" i="14"/>
  <c r="Z101" i="14"/>
  <c r="K102" i="14" l="1"/>
  <c r="L102" i="14" s="1"/>
  <c r="M102" i="14" s="1"/>
  <c r="N102" i="14" s="1"/>
  <c r="O102" i="14" s="1"/>
  <c r="P102" i="14" s="1"/>
  <c r="Q102" i="14" s="1"/>
  <c r="R102" i="14" s="1"/>
  <c r="S102" i="14" s="1"/>
  <c r="T102" i="14" s="1"/>
  <c r="U102" i="14" s="1"/>
  <c r="V102" i="14" s="1"/>
  <c r="W102" i="14" s="1"/>
  <c r="X102" i="14" s="1"/>
  <c r="Y102" i="14" s="1"/>
  <c r="Z102" i="14" s="1"/>
</calcChain>
</file>

<file path=xl/sharedStrings.xml><?xml version="1.0" encoding="utf-8"?>
<sst xmlns="http://schemas.openxmlformats.org/spreadsheetml/2006/main" count="391" uniqueCount="236">
  <si>
    <t>Área de vidro: janelas</t>
  </si>
  <si>
    <t>Área de vidro: portas</t>
  </si>
  <si>
    <t>Área de vidro: fixas</t>
  </si>
  <si>
    <t>Porta pivotante 120</t>
  </si>
  <si>
    <t>Portas madeira abrir 70</t>
  </si>
  <si>
    <t>Portas madeira abrir 80</t>
  </si>
  <si>
    <t>Portas madeira correr 70</t>
  </si>
  <si>
    <t>Portas madeira correr 80</t>
  </si>
  <si>
    <t>Porta metálica abrir 80</t>
  </si>
  <si>
    <t>Pavimentação intertravada</t>
  </si>
  <si>
    <t>Pavimentação cimentada</t>
  </si>
  <si>
    <t>-</t>
  </si>
  <si>
    <t>M. de Obra</t>
  </si>
  <si>
    <t>Empreitada</t>
  </si>
  <si>
    <t>Materiais</t>
  </si>
  <si>
    <t>Equip.</t>
  </si>
  <si>
    <t>Locações</t>
  </si>
  <si>
    <t>1.</t>
  </si>
  <si>
    <t>Serviços preliminares</t>
  </si>
  <si>
    <t>1.1</t>
  </si>
  <si>
    <t>Construção barracão de obra</t>
  </si>
  <si>
    <t>1.2</t>
  </si>
  <si>
    <t>Despesas diversas</t>
  </si>
  <si>
    <t>Fretes</t>
  </si>
  <si>
    <t>2.</t>
  </si>
  <si>
    <t>Instalação dos tapumes</t>
  </si>
  <si>
    <t>2.1</t>
  </si>
  <si>
    <t>2.2</t>
  </si>
  <si>
    <t>3.</t>
  </si>
  <si>
    <t>Movimento de terra</t>
  </si>
  <si>
    <t>Escavação área nível 1</t>
  </si>
  <si>
    <t>Distribuição de terra e compactação</t>
  </si>
  <si>
    <t>4.</t>
  </si>
  <si>
    <t>Muro lateral direito</t>
  </si>
  <si>
    <t>Muro lateral esquerdo</t>
  </si>
  <si>
    <t>5.</t>
  </si>
  <si>
    <t>Fundação</t>
  </si>
  <si>
    <t>Muros periféricos</t>
  </si>
  <si>
    <t>Realização de perfurações</t>
  </si>
  <si>
    <t>6.</t>
  </si>
  <si>
    <t>Estrutura</t>
  </si>
  <si>
    <t>Madeira: tábuas e compensados</t>
  </si>
  <si>
    <t>3.1</t>
  </si>
  <si>
    <t>3.2</t>
  </si>
  <si>
    <t>4.1</t>
  </si>
  <si>
    <t>4.2</t>
  </si>
  <si>
    <t>5.1</t>
  </si>
  <si>
    <t>5.2</t>
  </si>
  <si>
    <t>6.1</t>
  </si>
  <si>
    <t>6.2</t>
  </si>
  <si>
    <t>6.3</t>
  </si>
  <si>
    <t>6.4</t>
  </si>
  <si>
    <t>6.5</t>
  </si>
  <si>
    <t>Revestimentos</t>
  </si>
  <si>
    <t>7.</t>
  </si>
  <si>
    <t>Reboco interno</t>
  </si>
  <si>
    <t>Impermeabilização asfáltica</t>
  </si>
  <si>
    <t>Impermeabilização polimérica</t>
  </si>
  <si>
    <t>Forro de gesso</t>
  </si>
  <si>
    <t>Acabamentos</t>
  </si>
  <si>
    <t>Revestimento piso (média 100 R$/m2)</t>
  </si>
  <si>
    <t>Revestimento paredes (média 100 R$/m2)</t>
  </si>
  <si>
    <t>Bancadas de granito</t>
  </si>
  <si>
    <t>8.</t>
  </si>
  <si>
    <t>9.</t>
  </si>
  <si>
    <t>Esquadrias</t>
  </si>
  <si>
    <t>7.1</t>
  </si>
  <si>
    <t>7.2</t>
  </si>
  <si>
    <t>7.4</t>
  </si>
  <si>
    <t>7.5</t>
  </si>
  <si>
    <t>8.1</t>
  </si>
  <si>
    <t>8.2</t>
  </si>
  <si>
    <t>8.3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</si>
  <si>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</si>
  <si>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</si>
  <si>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</si>
  <si>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</si>
  <si>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</si>
  <si>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</si>
  <si>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</si>
  <si>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</si>
  <si>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</si>
  <si>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10.</t>
  </si>
  <si>
    <t>Cobertura</t>
  </si>
  <si>
    <t>Calhas e rufos</t>
  </si>
  <si>
    <t>10.1</t>
  </si>
  <si>
    <t>10.2</t>
  </si>
  <si>
    <t>11.</t>
  </si>
  <si>
    <t>Instalações</t>
  </si>
  <si>
    <t>8.4</t>
  </si>
  <si>
    <t>Acabamentos adicionais (design interiores)</t>
  </si>
  <si>
    <t>Instalações elétricas</t>
  </si>
  <si>
    <t>Instalações hidrossanitárias</t>
  </si>
  <si>
    <t>Sistemas: telefonia e TV</t>
  </si>
  <si>
    <t>11.1</t>
  </si>
  <si>
    <t>11.2</t>
  </si>
  <si>
    <t>11.3</t>
  </si>
  <si>
    <t>11.4</t>
  </si>
  <si>
    <t>12.</t>
  </si>
  <si>
    <t>12.1</t>
  </si>
  <si>
    <t>12.2</t>
  </si>
  <si>
    <t>12.3</t>
  </si>
  <si>
    <t>12.4</t>
  </si>
  <si>
    <t>12.5</t>
  </si>
  <si>
    <t>13.</t>
  </si>
  <si>
    <t>Pintura</t>
  </si>
  <si>
    <t>Porcelanato amadeirado fachada</t>
  </si>
  <si>
    <t>8.5</t>
  </si>
  <si>
    <t>Pintura interna</t>
  </si>
  <si>
    <t>13.1</t>
  </si>
  <si>
    <t>13.2</t>
  </si>
  <si>
    <t>Pintura externa</t>
  </si>
  <si>
    <t>14.</t>
  </si>
  <si>
    <t>Pavimentações</t>
  </si>
  <si>
    <t>14.1</t>
  </si>
  <si>
    <t>6.6</t>
  </si>
  <si>
    <t>Escadas</t>
  </si>
  <si>
    <t>14.2</t>
  </si>
  <si>
    <t>Equipamentos especiais</t>
  </si>
  <si>
    <t>Guarda corpo</t>
  </si>
  <si>
    <t>Itens de serralheria: alçapões, corrimões, etc</t>
  </si>
  <si>
    <t>8.6</t>
  </si>
  <si>
    <t>Pastilhas piscina</t>
  </si>
  <si>
    <t>Total</t>
  </si>
  <si>
    <t>Caçambas e bota fora</t>
  </si>
  <si>
    <t>Custo</t>
  </si>
  <si>
    <t>7.6</t>
  </si>
  <si>
    <t>Aço e concreto: estacas, baldrames, piso</t>
  </si>
  <si>
    <t>Alvenaria (larguras 20 e 15 cm)</t>
  </si>
  <si>
    <t>Contrapiso</t>
  </si>
  <si>
    <t>7.7</t>
  </si>
  <si>
    <t>Reboco externo (fachadas e muros)</t>
  </si>
  <si>
    <t>7.8</t>
  </si>
  <si>
    <t>Gesso liso tetos</t>
  </si>
  <si>
    <t>Argamassa colante ACIII</t>
  </si>
  <si>
    <t>8.7</t>
  </si>
  <si>
    <t>Soleiras, peitoris e detalhes em granito</t>
  </si>
  <si>
    <t>8.8</t>
  </si>
  <si>
    <t>8.9</t>
  </si>
  <si>
    <t>Pergolado de madeira com vidro</t>
  </si>
  <si>
    <t>Luminotécnica</t>
  </si>
  <si>
    <t>11.5</t>
  </si>
  <si>
    <t>Louças e metais</t>
  </si>
  <si>
    <t>11.6</t>
  </si>
  <si>
    <t>Telhado fibrocimento: telhas e madeiramento</t>
  </si>
  <si>
    <t>Automação (infra)</t>
  </si>
  <si>
    <t>1.3</t>
  </si>
  <si>
    <t>Escoras e outras locações</t>
  </si>
  <si>
    <t>ÍNDICE</t>
  </si>
  <si>
    <t>ATIVIDADE</t>
  </si>
  <si>
    <t>FIM</t>
  </si>
  <si>
    <t>INÍCIO</t>
  </si>
  <si>
    <t>Laje pré-fabricada: nível 1</t>
  </si>
  <si>
    <t>Laje pré-fabricada: nível 2</t>
  </si>
  <si>
    <t>Laje pré-fabricada: nível 3</t>
  </si>
  <si>
    <t>Aço nível 1</t>
  </si>
  <si>
    <t>Aço nível 2</t>
  </si>
  <si>
    <t>Aço nível 3</t>
  </si>
  <si>
    <t>Concreto nível 1</t>
  </si>
  <si>
    <t>Concreto nível 2</t>
  </si>
  <si>
    <t>Concreto nível 3</t>
  </si>
  <si>
    <t>6.7</t>
  </si>
  <si>
    <t>6.8</t>
  </si>
  <si>
    <t>6.9</t>
  </si>
  <si>
    <t>6.10</t>
  </si>
  <si>
    <t>6.11</t>
  </si>
  <si>
    <t>6.12</t>
  </si>
  <si>
    <t>Fichada</t>
  </si>
  <si>
    <t>Aquecimento solar</t>
  </si>
  <si>
    <t>Contrato piscina</t>
  </si>
  <si>
    <t>Contrato automação</t>
  </si>
  <si>
    <t>Peso</t>
  </si>
  <si>
    <t/>
  </si>
  <si>
    <t>Aço e concreto: estacas e baldrames</t>
  </si>
  <si>
    <t>Entrada de energia</t>
  </si>
  <si>
    <t>Caixinhas Subsolo</t>
  </si>
  <si>
    <t>Caixinhas Nível 1</t>
  </si>
  <si>
    <t>Caixinhas Nível 2</t>
  </si>
  <si>
    <t>Infra partes externas</t>
  </si>
  <si>
    <t>Caixinhas partes externas</t>
  </si>
  <si>
    <t>Enfiação Subsolo</t>
  </si>
  <si>
    <t>Enfiação Nível 1</t>
  </si>
  <si>
    <t>Enfiação Nível 2</t>
  </si>
  <si>
    <t>Enfiação partes externas</t>
  </si>
  <si>
    <t>Espelhos e acabamentos</t>
  </si>
  <si>
    <t>Montagem de QDC's</t>
  </si>
  <si>
    <t>Instalações elétricas e sistemas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</si>
  <si>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</si>
  <si>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</si>
  <si>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</si>
  <si>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</si>
  <si>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</si>
  <si>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</si>
  <si>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</si>
  <si>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</si>
  <si>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</si>
  <si>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</si>
  <si>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</si>
  <si>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</si>
  <si>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</si>
  <si>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</si>
  <si>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</si>
  <si>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</si>
  <si>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Instalação luminárias (luminotécnica)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</si>
  <si>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</si>
  <si>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</si>
  <si>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</si>
  <si>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</si>
  <si>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</si>
  <si>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</si>
  <si>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</si>
  <si>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</si>
  <si>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</si>
  <si>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11.2.10</t>
  </si>
  <si>
    <t>11.2.11</t>
  </si>
  <si>
    <t>Esgoto Nível 1</t>
  </si>
  <si>
    <t>Esgoto Nível 2</t>
  </si>
  <si>
    <t>Esgoto Nível 3</t>
  </si>
  <si>
    <t>AF e AQ Nível 1</t>
  </si>
  <si>
    <t>AF e AQ Nível 2</t>
  </si>
  <si>
    <t>AF e AQ Nível 3</t>
  </si>
  <si>
    <t>Instalação de louças</t>
  </si>
  <si>
    <t>Instalação dos metais</t>
  </si>
  <si>
    <t>Caixa dágua</t>
  </si>
  <si>
    <t>Entrada dágua e barrilete</t>
  </si>
  <si>
    <t>Fôrma nível 1</t>
  </si>
  <si>
    <t>Fôrma nível 2</t>
  </si>
  <si>
    <t>Fôrma nível 3</t>
  </si>
  <si>
    <t>Lajes de piso subsolo</t>
  </si>
  <si>
    <t>Lajes de piso 1º pavto</t>
  </si>
  <si>
    <t>Infra laje Subsolo</t>
  </si>
  <si>
    <t>Infra laje Nível 1</t>
  </si>
  <si>
    <t>Infra laje Nível 2</t>
  </si>
  <si>
    <t>Prumadas</t>
  </si>
  <si>
    <t>Cronograma x Orçamento</t>
  </si>
  <si>
    <t>Planejamento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</si>
</sst>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color rgb="FFC00000"/>
      <name val="Arial"/>
      <family val="2"/>
    </font>
    <font>
      <b/>
      <sz val="8"/>
      <color rgb="FFC0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3"/>
      <name val="Arial"/>
      <family val="2"/>
    </font>
    <font>
      <b/>
      <sz val="9"/>
      <color theme="3"/>
      <name val="Arial"/>
      <family val="2"/>
    </font>
    <font>
      <u/>
      <sz val="8"/>
      <color theme="1"/>
      <name val="Arial"/>
      <family val="2"/>
    </font>
    <font>
      <u/>
      <sz val="9"/>
      <color theme="1"/>
      <name val="Arial"/>
      <family val="2"/>
    </font>
    <font>
      <b/>
      <u/>
      <sz val="8"/>
      <name val="Arial"/>
      <family val="2"/>
    </font>
    <font>
      <b/>
      <u/>
      <sz val="8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4" fontId="3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6" fillId="0" borderId="0" xfId="0" applyFont="1"/>
    <xf numFmtId="0" fontId="5" fillId="2" borderId="0" xfId="0" applyFont="1" applyFill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/>
    <xf numFmtId="4" fontId="6" fillId="2" borderId="0" xfId="0" applyNumberFormat="1" applyFont="1" applyFill="1" applyBorder="1" applyAlignment="1">
      <alignment horizontal="center"/>
    </xf>
    <xf numFmtId="4" fontId="2" fillId="3" borderId="3" xfId="1" applyNumberFormat="1" applyFont="1" applyFill="1" applyBorder="1" applyAlignment="1">
      <alignment horizontal="center" vertical="center"/>
    </xf>
    <xf numFmtId="4" fontId="3" fillId="3" borderId="3" xfId="1" applyNumberFormat="1" applyFont="1" applyFill="1" applyBorder="1" applyAlignment="1">
      <alignment horizontal="center" vertical="center"/>
    </xf>
    <xf numFmtId="4" fontId="2" fillId="4" borderId="2" xfId="1" applyNumberFormat="1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horizontal="center" vertical="center"/>
    </xf>
    <xf numFmtId="17" fontId="5" fillId="5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10" fontId="3" fillId="0" borderId="0" xfId="1" applyNumberFormat="1" applyFont="1" applyAlignment="1">
      <alignment horizontal="center"/>
    </xf>
    <xf numFmtId="10" fontId="7" fillId="3" borderId="0" xfId="1" applyNumberFormat="1" applyFont="1" applyFill="1" applyAlignment="1">
      <alignment horizontal="center"/>
    </xf>
    <xf numFmtId="4" fontId="8" fillId="0" borderId="0" xfId="0" applyNumberFormat="1" applyFont="1" applyAlignment="1">
      <alignment horizontal="center"/>
    </xf>
    <xf numFmtId="4" fontId="8" fillId="3" borderId="0" xfId="0" applyNumberFormat="1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9" fontId="3" fillId="0" borderId="1" xfId="1" applyFont="1" applyBorder="1" applyAlignment="1">
      <alignment horizontal="center" vertical="center"/>
    </xf>
    <xf numFmtId="0" fontId="1" fillId="0" borderId="0" xfId="0" quotePrefix="1" applyFont="1"/>
    <xf numFmtId="10" fontId="8" fillId="3" borderId="0" xfId="1" applyNumberFormat="1" applyFont="1" applyFill="1" applyAlignment="1">
      <alignment horizontal="center"/>
    </xf>
    <xf numFmtId="9" fontId="7" fillId="3" borderId="1" xfId="1" applyFont="1" applyFill="1" applyBorder="1" applyAlignment="1">
      <alignment horizontal="center" vertical="center"/>
    </xf>
    <xf numFmtId="10" fontId="7" fillId="3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" fontId="13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10" fontId="12" fillId="0" borderId="0" xfId="1" applyNumberFormat="1" applyFont="1" applyAlignment="1">
      <alignment horizontal="center"/>
    </xf>
    <xf numFmtId="0" fontId="13" fillId="0" borderId="0" xfId="0" applyFont="1"/>
    <xf numFmtId="9" fontId="3" fillId="2" borderId="1" xfId="1" applyFont="1" applyFill="1" applyBorder="1" applyAlignment="1">
      <alignment horizontal="center" vertical="center"/>
    </xf>
    <xf numFmtId="9" fontId="3" fillId="6" borderId="1" xfId="1" applyFont="1" applyFill="1" applyBorder="1" applyAlignment="1">
      <alignment horizontal="center" vertical="center"/>
    </xf>
    <xf numFmtId="3" fontId="5" fillId="5" borderId="0" xfId="0" applyNumberFormat="1" applyFont="1" applyFill="1" applyAlignment="1">
      <alignment horizontal="center"/>
    </xf>
    <xf numFmtId="17" fontId="5" fillId="5" borderId="0" xfId="0" applyNumberFormat="1" applyFont="1" applyFill="1" applyAlignment="1">
      <alignment horizontal="center"/>
    </xf>
    <xf numFmtId="4" fontId="14" fillId="0" borderId="1" xfId="1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0" fontId="16" fillId="0" borderId="0" xfId="0" applyFont="1"/>
    <xf numFmtId="4" fontId="16" fillId="2" borderId="0" xfId="0" applyNumberFormat="1" applyFont="1" applyFill="1" applyBorder="1" applyAlignment="1">
      <alignment horizontal="center"/>
    </xf>
    <xf numFmtId="4" fontId="14" fillId="4" borderId="2" xfId="1" applyNumberFormat="1" applyFont="1" applyFill="1" applyBorder="1" applyAlignment="1">
      <alignment horizontal="center" vertical="center"/>
    </xf>
    <xf numFmtId="10" fontId="14" fillId="4" borderId="2" xfId="1" applyNumberFormat="1" applyFont="1" applyFill="1" applyBorder="1" applyAlignment="1">
      <alignment horizontal="center" vertical="center"/>
    </xf>
    <xf numFmtId="10" fontId="17" fillId="0" borderId="0" xfId="1" applyNumberFormat="1" applyFont="1" applyAlignment="1">
      <alignment horizontal="center"/>
    </xf>
    <xf numFmtId="10" fontId="14" fillId="0" borderId="0" xfId="1" applyNumberFormat="1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Light" panose="020F0302020204030204" pitchFamily="34" charset="0"/>
                <a:ea typeface="+mn-ea"/>
                <a:cs typeface="Calibri Light" panose="020F0302020204030204" pitchFamily="34" charset="0"/>
              </a:defRPr>
            </a:pPr>
            <a:r>
              <a:rPr lang="en-US" sz="1600" b="1">
                <a:latin typeface="Calibri Light" panose="020F0302020204030204" pitchFamily="34" charset="0"/>
                <a:cs typeface="Calibri Light" panose="020F0302020204030204" pitchFamily="34" charset="0"/>
              </a:rPr>
              <a:t>Curva  S   - Avanço de obra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665629664214452E-2"/>
          <c:y val="7.7287131411329646E-2"/>
          <c:w val="0.92442476569872278"/>
          <c:h val="0.82497042161402867"/>
        </c:manualLayout>
      </c:layout>
      <c:lineChart>
        <c:grouping val="standard"/>
        <c:varyColors val="0"/>
        <c:ser>
          <c:idx val="0"/>
          <c:order val="0"/>
          <c:tx>
            <c:v>Planejado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dLbls>
            <c:dLbl>
              <c:idx val="0"/>
              <c:layout>
                <c:manualLayout>
                  <c:x val="-2.9054614366810717E-2"/>
                  <c:y val="2.34897864192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078206786752181E-2"/>
                  <c:y val="-2.5171697907639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2396474226262649E-2"/>
                  <c:y val="3.1952653258686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'Cronograma x Orç.'!$J$3:$Z$3</c:f>
              <c:numCache>
                <c:formatCode>mmm\-yy</c:formatCode>
                <c:ptCount val="17"/>
                <c:pt idx="0">
                  <c:v>42948</c:v>
                </c:pt>
                <c:pt idx="1">
                  <c:v>42979</c:v>
                </c:pt>
                <c:pt idx="2">
                  <c:v>43009</c:v>
                </c:pt>
                <c:pt idx="3">
                  <c:v>43040</c:v>
                </c:pt>
                <c:pt idx="4">
                  <c:v>43070</c:v>
                </c:pt>
                <c:pt idx="5">
                  <c:v>43101</c:v>
                </c:pt>
                <c:pt idx="6">
                  <c:v>43132</c:v>
                </c:pt>
                <c:pt idx="7">
                  <c:v>43160</c:v>
                </c:pt>
                <c:pt idx="8">
                  <c:v>43191</c:v>
                </c:pt>
                <c:pt idx="9">
                  <c:v>43221</c:v>
                </c:pt>
                <c:pt idx="10">
                  <c:v>43252</c:v>
                </c:pt>
                <c:pt idx="11">
                  <c:v>43282</c:v>
                </c:pt>
                <c:pt idx="12">
                  <c:v>43313</c:v>
                </c:pt>
                <c:pt idx="13">
                  <c:v>43344</c:v>
                </c:pt>
                <c:pt idx="14">
                  <c:v>43374</c:v>
                </c:pt>
                <c:pt idx="15">
                  <c:v>43405</c:v>
                </c:pt>
                <c:pt idx="16">
                  <c:v>43435</c:v>
                </c:pt>
              </c:numCache>
            </c:numRef>
          </c:cat>
          <c:val>
            <c:numRef>
              <c:f>'Cronograma x Orç.'!$J$102:$Z$102</c:f>
              <c:numCache>
                <c:formatCode>0.00%</c:formatCode>
                <c:ptCount val="17"/>
                <c:pt idx="0">
                  <c:v>3.8333930420089729E-2</c:v>
                </c:pt>
                <c:pt idx="1">
                  <c:v>0.13460318685342076</c:v>
                </c:pt>
                <c:pt idx="2">
                  <c:v>0.16478762744910169</c:v>
                </c:pt>
                <c:pt idx="3">
                  <c:v>0.20651792055364498</c:v>
                </c:pt>
                <c:pt idx="4">
                  <c:v>0.24824821365818828</c:v>
                </c:pt>
                <c:pt idx="5">
                  <c:v>0.28433780301696054</c:v>
                </c:pt>
                <c:pt idx="6">
                  <c:v>0.32290358542332431</c:v>
                </c:pt>
                <c:pt idx="7">
                  <c:v>0.35628207601263356</c:v>
                </c:pt>
                <c:pt idx="8">
                  <c:v>0.41385667557127875</c:v>
                </c:pt>
                <c:pt idx="9">
                  <c:v>0.44213881364506413</c:v>
                </c:pt>
                <c:pt idx="10">
                  <c:v>0.4795363694568579</c:v>
                </c:pt>
                <c:pt idx="11">
                  <c:v>0.5624235240116946</c:v>
                </c:pt>
                <c:pt idx="12">
                  <c:v>0.62623691726279784</c:v>
                </c:pt>
                <c:pt idx="13">
                  <c:v>0.71761205124421612</c:v>
                </c:pt>
                <c:pt idx="14">
                  <c:v>0.84045040157206008</c:v>
                </c:pt>
                <c:pt idx="15">
                  <c:v>0.96386535113812899</c:v>
                </c:pt>
                <c:pt idx="16">
                  <c:v>0.99999999999999978</c:v>
                </c:pt>
              </c:numCache>
            </c:numRef>
          </c:val>
          <c:smooth val="0"/>
        </c:ser>
        <c:ser>
          <c:idx val="1"/>
          <c:order val="1"/>
          <c:tx>
            <c:v>Executado</c:v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2.2315049932752792E-2"/>
                  <c:y val="-4.2531236808006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975073431129402E-2"/>
                  <c:y val="2.9403131327367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3378531568405055E-2"/>
                  <c:y val="-4.106606133845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0741996689384116E-2"/>
                  <c:y val="-4.106606133845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741996689384116E-2"/>
                  <c:y val="-5.1644644887778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9423729249873649E-2"/>
                  <c:y val="-3.471891120886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3.3378531568405055E-2"/>
                  <c:y val="-4.1066061338459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>
                    <a:solidFill>
                      <a:srgbClr val="C00000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'Cronograma x Orç.'!$J$103:$Z$103</c:f>
              <c:numCache>
                <c:formatCode>0.00%</c:formatCode>
                <c:ptCount val="17"/>
                <c:pt idx="0">
                  <c:v>4.8403354293967235E-2</c:v>
                </c:pt>
                <c:pt idx="1">
                  <c:v>0.1062</c:v>
                </c:pt>
                <c:pt idx="2">
                  <c:v>0.1653</c:v>
                </c:pt>
                <c:pt idx="3">
                  <c:v>0.2407</c:v>
                </c:pt>
                <c:pt idx="4">
                  <c:v>0.27610000000000001</c:v>
                </c:pt>
                <c:pt idx="5">
                  <c:v>0.35239999999999999</c:v>
                </c:pt>
                <c:pt idx="6">
                  <c:v>0.36670000000000003</c:v>
                </c:pt>
                <c:pt idx="7">
                  <c:v>0.38429258711545006</c:v>
                </c:pt>
                <c:pt idx="8">
                  <c:v>0.42514749035591926</c:v>
                </c:pt>
                <c:pt idx="9">
                  <c:v>0.45519303373514863</c:v>
                </c:pt>
                <c:pt idx="10">
                  <c:v>0.49068382412708911</c:v>
                </c:pt>
                <c:pt idx="11">
                  <c:v>0.58556604888539998</c:v>
                </c:pt>
                <c:pt idx="12">
                  <c:v>0.61657910102897096</c:v>
                </c:pt>
                <c:pt idx="13">
                  <c:v>0.72861054835869965</c:v>
                </c:pt>
                <c:pt idx="14">
                  <c:v>0.8288821060589846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32736"/>
        <c:axId val="167734272"/>
      </c:lineChart>
      <c:dateAx>
        <c:axId val="167732736"/>
        <c:scaling>
          <c:orientation val="minMax"/>
        </c:scaling>
        <c:delete val="0"/>
        <c:axPos val="b"/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734272"/>
        <c:crosses val="autoZero"/>
        <c:auto val="1"/>
        <c:lblOffset val="100"/>
        <c:baseTimeUnit val="months"/>
      </c:dateAx>
      <c:valAx>
        <c:axId val="16773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732736"/>
        <c:crosses val="autoZero"/>
        <c:crossBetween val="between"/>
      </c:valAx>
      <c:spPr>
        <a:noFill/>
        <a:ln w="25400">
          <a:noFill/>
        </a:ln>
        <a:effectLst>
          <a:softEdge rad="0"/>
        </a:effectLst>
      </c:spPr>
    </c:plotArea>
    <c:legend>
      <c:legendPos val="l"/>
      <c:layout>
        <c:manualLayout>
          <c:xMode val="edge"/>
          <c:yMode val="edge"/>
          <c:x val="0.87532957983495085"/>
          <c:y val="0.84524698410413723"/>
          <c:w val="9.5370317412849293E-2"/>
          <c:h val="7.6516644026831948E-2"/>
        </c:manualLayout>
      </c:layout>
      <c:overlay val="1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8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teus/Desktop/PERT%20Engenharia/06%20-%20Trabalhos/08%20-%20Novo%20Gama%20MCMV/Planilhas%20Novo%20Gama%20MCMV/FRE-Habitacao_v007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"/>
      <sheetName val="Orç_sintético"/>
      <sheetName val="Orç_eventos_Infra"/>
      <sheetName val="Orç_analítico_Hab_Faixa_I"/>
      <sheetName val="Orç_analítico_Equipamen_Faixa_I"/>
      <sheetName val="Cronograma"/>
      <sheetName val="Instruções"/>
    </sheetNames>
    <sheetDataSet>
      <sheetData sheetId="0">
        <row r="4">
          <cell r="D4" t="str">
            <v>Apoio à Produção de Imóveis - Pessoa Jurídica</v>
          </cell>
        </row>
        <row r="8">
          <cell r="A8">
            <v>0</v>
          </cell>
        </row>
        <row r="33">
          <cell r="E33" t="str">
            <v>não</v>
          </cell>
        </row>
        <row r="101">
          <cell r="L101" t="str">
            <v>não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3"/>
  <sheetViews>
    <sheetView showGridLines="0" zoomScaleNormal="100" workbookViewId="0">
      <pane xSplit="9" ySplit="5" topLeftCell="J6" activePane="bottomRight" state="frozen"/>
      <selection pane="topRight" activeCell="I1" sqref="I1"/>
      <selection pane="bottomLeft" activeCell="A6" sqref="A6"/>
      <selection pane="bottomRight" activeCell="J1" sqref="J1:T1048576"/>
    </sheetView>
  </sheetViews>
  <sheetFormatPr defaultColWidth="9.109375" defaultRowHeight="11.4" x14ac:dyDescent="0.2"/>
  <cols>
    <col min="1" max="1" width="6.5546875" style="14" customWidth="1"/>
    <col min="2" max="2" width="30.5546875" style="13" customWidth="1"/>
    <col min="3" max="4" width="9.109375" style="10" hidden="1" customWidth="1"/>
    <col min="5" max="5" width="11.5546875" style="15" hidden="1" customWidth="1"/>
    <col min="6" max="6" width="12" style="10" hidden="1" customWidth="1"/>
    <col min="7" max="9" width="12" style="10" customWidth="1"/>
    <col min="10" max="26" width="10.6640625" style="15" customWidth="1"/>
    <col min="27" max="45" width="10.6640625" style="15" hidden="1" customWidth="1"/>
    <col min="46" max="16384" width="9.109375" style="9"/>
  </cols>
  <sheetData>
    <row r="1" spans="1:45" ht="17.399999999999999" customHeight="1" x14ac:dyDescent="0.2">
      <c r="A1" s="34" t="s">
        <v>235</v>
      </c>
      <c r="B1" s="1"/>
      <c r="E1" s="11"/>
      <c r="F1" s="15"/>
      <c r="H1" s="15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2">
        <f t="shared" ref="AA1:AS1" si="0">SUM(AA6:AA98)</f>
        <v>0</v>
      </c>
      <c r="AB1" s="12">
        <f t="shared" si="0"/>
        <v>0</v>
      </c>
      <c r="AC1" s="12">
        <f t="shared" si="0"/>
        <v>0</v>
      </c>
      <c r="AD1" s="12">
        <f t="shared" si="0"/>
        <v>0</v>
      </c>
      <c r="AE1" s="12">
        <f t="shared" si="0"/>
        <v>0</v>
      </c>
      <c r="AF1" s="12">
        <f t="shared" si="0"/>
        <v>0</v>
      </c>
      <c r="AG1" s="12">
        <f t="shared" si="0"/>
        <v>0</v>
      </c>
      <c r="AH1" s="12">
        <f t="shared" si="0"/>
        <v>0</v>
      </c>
      <c r="AI1" s="12">
        <f t="shared" si="0"/>
        <v>0</v>
      </c>
      <c r="AJ1" s="12">
        <f t="shared" si="0"/>
        <v>0</v>
      </c>
      <c r="AK1" s="12">
        <f t="shared" si="0"/>
        <v>0</v>
      </c>
      <c r="AL1" s="12">
        <f t="shared" si="0"/>
        <v>0</v>
      </c>
      <c r="AM1" s="12">
        <f t="shared" si="0"/>
        <v>0</v>
      </c>
      <c r="AN1" s="12">
        <f t="shared" si="0"/>
        <v>0</v>
      </c>
      <c r="AO1" s="12">
        <f t="shared" si="0"/>
        <v>0</v>
      </c>
      <c r="AP1" s="12">
        <f t="shared" si="0"/>
        <v>0</v>
      </c>
      <c r="AQ1" s="12">
        <f t="shared" si="0"/>
        <v>0</v>
      </c>
      <c r="AR1" s="12">
        <f t="shared" si="0"/>
        <v>0</v>
      </c>
      <c r="AS1" s="12">
        <f t="shared" si="0"/>
        <v>0</v>
      </c>
    </row>
    <row r="2" spans="1:45" ht="17.399999999999999" x14ac:dyDescent="0.2">
      <c r="A2" s="33" t="s">
        <v>234</v>
      </c>
      <c r="B2" s="18"/>
      <c r="C2" s="19"/>
      <c r="D2" s="19"/>
      <c r="E2" s="20"/>
      <c r="F2" s="19"/>
      <c r="G2" s="19"/>
      <c r="H2" s="19"/>
      <c r="I2" s="19"/>
    </row>
    <row r="3" spans="1:45" s="16" customFormat="1" ht="13.8" x14ac:dyDescent="0.2">
      <c r="A3" s="35"/>
      <c r="B3" s="21"/>
      <c r="J3" s="27">
        <v>42948</v>
      </c>
      <c r="K3" s="27">
        <v>42979</v>
      </c>
      <c r="L3" s="27">
        <v>43009</v>
      </c>
      <c r="M3" s="27">
        <v>43040</v>
      </c>
      <c r="N3" s="27">
        <v>43070</v>
      </c>
      <c r="O3" s="27">
        <v>43101</v>
      </c>
      <c r="P3" s="27">
        <v>43132</v>
      </c>
      <c r="Q3" s="27">
        <v>43160</v>
      </c>
      <c r="R3" s="27">
        <v>43191</v>
      </c>
      <c r="S3" s="27">
        <v>43221</v>
      </c>
      <c r="T3" s="27">
        <v>43252</v>
      </c>
      <c r="U3" s="27">
        <v>43282</v>
      </c>
      <c r="V3" s="27">
        <v>43313</v>
      </c>
      <c r="W3" s="27">
        <v>43344</v>
      </c>
      <c r="X3" s="27">
        <v>43374</v>
      </c>
      <c r="Y3" s="27">
        <v>43405</v>
      </c>
      <c r="Z3" s="27">
        <v>43435</v>
      </c>
      <c r="AA3" s="27">
        <v>43435</v>
      </c>
      <c r="AB3" s="27">
        <v>43466</v>
      </c>
      <c r="AC3" s="27">
        <v>43497</v>
      </c>
      <c r="AD3" s="27">
        <v>43525</v>
      </c>
      <c r="AE3" s="27">
        <v>43556</v>
      </c>
      <c r="AF3" s="27">
        <v>43586</v>
      </c>
      <c r="AG3" s="27">
        <v>43617</v>
      </c>
      <c r="AH3" s="27">
        <v>43647</v>
      </c>
      <c r="AI3" s="27">
        <v>43678</v>
      </c>
      <c r="AJ3" s="27">
        <v>43709</v>
      </c>
      <c r="AK3" s="27">
        <v>43739</v>
      </c>
      <c r="AL3" s="27">
        <v>43770</v>
      </c>
      <c r="AM3" s="27">
        <v>43800</v>
      </c>
      <c r="AN3" s="27">
        <v>43831</v>
      </c>
      <c r="AO3" s="27">
        <v>43862</v>
      </c>
      <c r="AP3" s="27">
        <v>43891</v>
      </c>
      <c r="AQ3" s="27">
        <v>43922</v>
      </c>
      <c r="AR3" s="27">
        <v>43952</v>
      </c>
      <c r="AS3" s="27">
        <v>43983</v>
      </c>
    </row>
    <row r="4" spans="1:45" s="16" customFormat="1" ht="10.199999999999999" x14ac:dyDescent="0.2">
      <c r="A4" s="17" t="s">
        <v>148</v>
      </c>
      <c r="B4" s="21" t="s">
        <v>149</v>
      </c>
      <c r="C4" s="5" t="s">
        <v>12</v>
      </c>
      <c r="D4" s="5" t="s">
        <v>12</v>
      </c>
      <c r="E4" s="5" t="s">
        <v>14</v>
      </c>
      <c r="F4" s="5" t="s">
        <v>15</v>
      </c>
      <c r="G4" s="22" t="s">
        <v>125</v>
      </c>
      <c r="H4" s="5" t="s">
        <v>151</v>
      </c>
      <c r="I4" s="22" t="s">
        <v>150</v>
      </c>
      <c r="J4" s="28">
        <v>1</v>
      </c>
      <c r="K4" s="28">
        <v>2</v>
      </c>
      <c r="L4" s="28">
        <v>3</v>
      </c>
      <c r="M4" s="28">
        <v>4</v>
      </c>
      <c r="N4" s="28">
        <v>5</v>
      </c>
      <c r="O4" s="28">
        <v>6</v>
      </c>
      <c r="P4" s="28">
        <v>7</v>
      </c>
      <c r="Q4" s="28">
        <v>8</v>
      </c>
      <c r="R4" s="28">
        <v>9</v>
      </c>
      <c r="S4" s="28">
        <v>10</v>
      </c>
      <c r="T4" s="28">
        <v>11</v>
      </c>
      <c r="U4" s="28">
        <v>12</v>
      </c>
      <c r="V4" s="28">
        <v>13</v>
      </c>
      <c r="W4" s="28">
        <v>14</v>
      </c>
      <c r="X4" s="28">
        <v>15</v>
      </c>
      <c r="Y4" s="28">
        <v>16</v>
      </c>
      <c r="Z4" s="28">
        <v>17</v>
      </c>
      <c r="AA4" s="28">
        <v>18</v>
      </c>
      <c r="AB4" s="28">
        <v>19</v>
      </c>
      <c r="AC4" s="28">
        <v>20</v>
      </c>
      <c r="AD4" s="28">
        <v>21</v>
      </c>
      <c r="AE4" s="28">
        <v>22</v>
      </c>
      <c r="AF4" s="28">
        <v>23</v>
      </c>
      <c r="AG4" s="28">
        <v>24</v>
      </c>
      <c r="AH4" s="28">
        <v>25</v>
      </c>
      <c r="AI4" s="28">
        <v>26</v>
      </c>
      <c r="AJ4" s="28">
        <v>27</v>
      </c>
      <c r="AK4" s="28">
        <v>28</v>
      </c>
      <c r="AL4" s="28">
        <v>29</v>
      </c>
      <c r="AM4" s="28">
        <v>30</v>
      </c>
      <c r="AN4" s="28">
        <v>31</v>
      </c>
      <c r="AO4" s="28">
        <v>32</v>
      </c>
      <c r="AP4" s="28">
        <v>33</v>
      </c>
      <c r="AQ4" s="28">
        <v>34</v>
      </c>
      <c r="AR4" s="28">
        <v>35</v>
      </c>
      <c r="AS4" s="28">
        <v>36</v>
      </c>
    </row>
    <row r="5" spans="1:45" x14ac:dyDescent="0.2">
      <c r="C5" s="6" t="s">
        <v>167</v>
      </c>
      <c r="D5" s="6" t="s">
        <v>13</v>
      </c>
      <c r="E5" s="6" t="s">
        <v>11</v>
      </c>
      <c r="F5" s="6" t="s">
        <v>16</v>
      </c>
      <c r="G5" s="22" t="s">
        <v>123</v>
      </c>
      <c r="H5" s="6" t="s">
        <v>11</v>
      </c>
      <c r="I5" s="22" t="s">
        <v>11</v>
      </c>
    </row>
    <row r="6" spans="1:45" x14ac:dyDescent="0.2">
      <c r="A6" s="2"/>
      <c r="B6" s="2"/>
      <c r="C6" s="26"/>
      <c r="D6" s="26"/>
      <c r="E6" s="26"/>
      <c r="F6" s="26"/>
      <c r="G6" s="26"/>
      <c r="H6" s="24"/>
      <c r="I6" s="7"/>
      <c r="J6" s="4" t="str">
        <f t="shared" ref="J6:S16" si="1">IF(J$4&gt;=$H6,IF($I6&gt;=J$4,$G6/($I6-$H6+1),""),"")</f>
        <v/>
      </c>
      <c r="K6" s="4" t="str">
        <f t="shared" si="1"/>
        <v/>
      </c>
      <c r="L6" s="4" t="str">
        <f t="shared" si="1"/>
        <v/>
      </c>
      <c r="M6" s="4" t="str">
        <f t="shared" si="1"/>
        <v/>
      </c>
      <c r="N6" s="4" t="str">
        <f t="shared" si="1"/>
        <v/>
      </c>
      <c r="O6" s="4" t="str">
        <f t="shared" si="1"/>
        <v/>
      </c>
      <c r="P6" s="4" t="str">
        <f t="shared" si="1"/>
        <v/>
      </c>
      <c r="Q6" s="4" t="str">
        <f t="shared" si="1"/>
        <v/>
      </c>
      <c r="R6" s="4" t="str">
        <f t="shared" si="1"/>
        <v/>
      </c>
      <c r="S6" s="4" t="str">
        <f t="shared" si="1"/>
        <v/>
      </c>
      <c r="T6" s="4" t="str">
        <f t="shared" ref="T6:AA16" si="2">IF(T$4&gt;=$H6,IF($I6&gt;=T$4,$G6/($I6-$H6+1),""),"")</f>
        <v/>
      </c>
      <c r="U6" s="4" t="str">
        <f t="shared" si="2"/>
        <v/>
      </c>
      <c r="V6" s="4" t="str">
        <f t="shared" si="2"/>
        <v/>
      </c>
      <c r="W6" s="4" t="str">
        <f t="shared" si="2"/>
        <v/>
      </c>
      <c r="X6" s="4" t="str">
        <f t="shared" si="2"/>
        <v/>
      </c>
      <c r="Y6" s="4" t="str">
        <f t="shared" si="2"/>
        <v/>
      </c>
      <c r="Z6" s="4" t="str">
        <f t="shared" si="2"/>
        <v/>
      </c>
      <c r="AA6" s="4" t="str">
        <f t="shared" si="2"/>
        <v/>
      </c>
      <c r="AB6" s="4" t="str">
        <f t="shared" ref="AB6:AP22" si="3">IF(AB$4&gt;=$H6,IF($I6&gt;=AB$4,$G6/($I6-$H6+1),""),"")</f>
        <v/>
      </c>
      <c r="AC6" s="4" t="str">
        <f t="shared" si="3"/>
        <v/>
      </c>
      <c r="AD6" s="4" t="str">
        <f t="shared" si="3"/>
        <v/>
      </c>
      <c r="AE6" s="4" t="str">
        <f t="shared" si="3"/>
        <v/>
      </c>
      <c r="AF6" s="4" t="str">
        <f t="shared" si="3"/>
        <v/>
      </c>
      <c r="AG6" s="4" t="str">
        <f t="shared" si="3"/>
        <v/>
      </c>
      <c r="AH6" s="4" t="str">
        <f t="shared" si="3"/>
        <v/>
      </c>
      <c r="AI6" s="4" t="str">
        <f t="shared" si="3"/>
        <v/>
      </c>
      <c r="AJ6" s="4" t="str">
        <f t="shared" si="3"/>
        <v/>
      </c>
      <c r="AK6" s="4" t="str">
        <f t="shared" si="3"/>
        <v/>
      </c>
      <c r="AL6" s="4" t="str">
        <f t="shared" si="3"/>
        <v/>
      </c>
      <c r="AM6" s="4" t="str">
        <f t="shared" si="3"/>
        <v/>
      </c>
      <c r="AN6" s="4" t="str">
        <f t="shared" si="3"/>
        <v/>
      </c>
      <c r="AO6" s="4" t="str">
        <f t="shared" si="3"/>
        <v/>
      </c>
      <c r="AP6" s="4" t="str">
        <f t="shared" si="3"/>
        <v/>
      </c>
      <c r="AQ6" s="4" t="str">
        <f t="shared" ref="AQ6:AS26" si="4">IF(AQ$4&gt;=$H6,IF($I6&gt;=AQ$4,$G6/($I6-$H6+1),""),"")</f>
        <v/>
      </c>
      <c r="AR6" s="4" t="str">
        <f t="shared" si="4"/>
        <v/>
      </c>
      <c r="AS6" s="4" t="str">
        <f t="shared" si="4"/>
        <v/>
      </c>
    </row>
    <row r="7" spans="1:45" x14ac:dyDescent="0.2">
      <c r="A7" s="8" t="s">
        <v>17</v>
      </c>
      <c r="B7" s="8" t="s">
        <v>22</v>
      </c>
      <c r="C7" s="26"/>
      <c r="D7" s="25"/>
      <c r="E7" s="25"/>
      <c r="F7" s="25"/>
      <c r="G7" s="26"/>
      <c r="H7" s="23"/>
      <c r="I7" s="7"/>
      <c r="J7" s="4" t="str">
        <f t="shared" si="1"/>
        <v/>
      </c>
      <c r="K7" s="4" t="str">
        <f t="shared" si="1"/>
        <v/>
      </c>
      <c r="L7" s="4" t="str">
        <f t="shared" si="1"/>
        <v/>
      </c>
      <c r="M7" s="4" t="str">
        <f t="shared" si="1"/>
        <v/>
      </c>
      <c r="N7" s="4" t="str">
        <f t="shared" si="1"/>
        <v/>
      </c>
      <c r="O7" s="4" t="str">
        <f t="shared" si="1"/>
        <v/>
      </c>
      <c r="P7" s="4" t="str">
        <f t="shared" si="1"/>
        <v/>
      </c>
      <c r="Q7" s="4" t="str">
        <f t="shared" si="1"/>
        <v/>
      </c>
      <c r="R7" s="4" t="str">
        <f t="shared" si="1"/>
        <v/>
      </c>
      <c r="S7" s="4" t="str">
        <f t="shared" si="1"/>
        <v/>
      </c>
      <c r="T7" s="4" t="str">
        <f t="shared" si="2"/>
        <v/>
      </c>
      <c r="U7" s="4" t="str">
        <f t="shared" si="2"/>
        <v/>
      </c>
      <c r="V7" s="4" t="str">
        <f t="shared" si="2"/>
        <v/>
      </c>
      <c r="W7" s="4" t="str">
        <f t="shared" si="2"/>
        <v/>
      </c>
      <c r="X7" s="4" t="str">
        <f t="shared" si="2"/>
        <v/>
      </c>
      <c r="Y7" s="4" t="str">
        <f t="shared" si="2"/>
        <v/>
      </c>
      <c r="Z7" s="4" t="str">
        <f t="shared" si="2"/>
        <v/>
      </c>
      <c r="AA7" s="4" t="str">
        <f t="shared" si="2"/>
        <v/>
      </c>
      <c r="AB7" s="4" t="str">
        <f t="shared" si="3"/>
        <v/>
      </c>
      <c r="AC7" s="4" t="str">
        <f t="shared" si="3"/>
        <v/>
      </c>
      <c r="AD7" s="4" t="str">
        <f t="shared" si="3"/>
        <v/>
      </c>
      <c r="AE7" s="4" t="str">
        <f t="shared" si="3"/>
        <v/>
      </c>
      <c r="AF7" s="4" t="str">
        <f t="shared" si="3"/>
        <v/>
      </c>
      <c r="AG7" s="4" t="str">
        <f t="shared" si="3"/>
        <v/>
      </c>
      <c r="AH7" s="4" t="str">
        <f t="shared" si="3"/>
        <v/>
      </c>
      <c r="AI7" s="4" t="str">
        <f t="shared" si="3"/>
        <v/>
      </c>
      <c r="AJ7" s="4" t="str">
        <f t="shared" si="3"/>
        <v/>
      </c>
      <c r="AK7" s="4" t="str">
        <f t="shared" si="3"/>
        <v/>
      </c>
      <c r="AL7" s="4" t="str">
        <f t="shared" si="3"/>
        <v/>
      </c>
      <c r="AM7" s="4" t="str">
        <f t="shared" si="3"/>
        <v/>
      </c>
      <c r="AN7" s="4" t="str">
        <f t="shared" si="3"/>
        <v/>
      </c>
      <c r="AO7" s="4" t="str">
        <f t="shared" si="3"/>
        <v/>
      </c>
      <c r="AP7" s="4" t="str">
        <f t="shared" si="3"/>
        <v/>
      </c>
      <c r="AQ7" s="4" t="str">
        <f t="shared" si="4"/>
        <v/>
      </c>
      <c r="AR7" s="4" t="str">
        <f t="shared" si="4"/>
        <v/>
      </c>
      <c r="AS7" s="4" t="str">
        <f t="shared" si="4"/>
        <v/>
      </c>
    </row>
    <row r="8" spans="1:45" x14ac:dyDescent="0.2">
      <c r="A8" s="2" t="s">
        <v>19</v>
      </c>
      <c r="B8" s="2" t="s">
        <v>124</v>
      </c>
      <c r="C8" s="26"/>
      <c r="D8" s="26"/>
      <c r="E8" s="26"/>
      <c r="F8" s="26">
        <f>45*150</f>
        <v>6750</v>
      </c>
      <c r="G8" s="26">
        <f t="shared" ref="G8:G10" si="5">SUM(C8:F8)</f>
        <v>6750</v>
      </c>
      <c r="H8" s="24">
        <v>2</v>
      </c>
      <c r="I8" s="7">
        <v>17</v>
      </c>
      <c r="J8" s="4" t="str">
        <f t="shared" si="1"/>
        <v/>
      </c>
      <c r="K8" s="4">
        <f t="shared" si="1"/>
        <v>421.875</v>
      </c>
      <c r="L8" s="4">
        <f t="shared" si="1"/>
        <v>421.875</v>
      </c>
      <c r="M8" s="4">
        <f t="shared" si="1"/>
        <v>421.875</v>
      </c>
      <c r="N8" s="4">
        <f t="shared" si="1"/>
        <v>421.875</v>
      </c>
      <c r="O8" s="4">
        <f t="shared" si="1"/>
        <v>421.875</v>
      </c>
      <c r="P8" s="4">
        <f t="shared" si="1"/>
        <v>421.875</v>
      </c>
      <c r="Q8" s="4">
        <f t="shared" si="1"/>
        <v>421.875</v>
      </c>
      <c r="R8" s="4">
        <f t="shared" si="1"/>
        <v>421.875</v>
      </c>
      <c r="S8" s="4">
        <f t="shared" si="1"/>
        <v>421.875</v>
      </c>
      <c r="T8" s="4">
        <f t="shared" si="2"/>
        <v>421.875</v>
      </c>
      <c r="U8" s="4">
        <f t="shared" si="2"/>
        <v>421.875</v>
      </c>
      <c r="V8" s="4">
        <f t="shared" si="2"/>
        <v>421.875</v>
      </c>
      <c r="W8" s="4">
        <f t="shared" si="2"/>
        <v>421.875</v>
      </c>
      <c r="X8" s="4">
        <f t="shared" si="2"/>
        <v>421.875</v>
      </c>
      <c r="Y8" s="4">
        <f t="shared" si="2"/>
        <v>421.875</v>
      </c>
      <c r="Z8" s="4">
        <f t="shared" si="2"/>
        <v>421.875</v>
      </c>
      <c r="AA8" s="4" t="str">
        <f t="shared" si="2"/>
        <v/>
      </c>
      <c r="AB8" s="4" t="str">
        <f t="shared" si="3"/>
        <v/>
      </c>
      <c r="AC8" s="4" t="str">
        <f t="shared" ref="AB8:AP11" si="6">IF(AC$4&gt;=$H8,IF($I8&gt;=AC$4,$G8/($I8-$H8+1),""),"")</f>
        <v/>
      </c>
      <c r="AD8" s="4" t="str">
        <f t="shared" si="6"/>
        <v/>
      </c>
      <c r="AE8" s="4" t="str">
        <f t="shared" si="6"/>
        <v/>
      </c>
      <c r="AF8" s="4" t="str">
        <f t="shared" si="6"/>
        <v/>
      </c>
      <c r="AG8" s="4" t="str">
        <f t="shared" si="6"/>
        <v/>
      </c>
      <c r="AH8" s="4" t="str">
        <f t="shared" si="6"/>
        <v/>
      </c>
      <c r="AI8" s="4" t="str">
        <f t="shared" si="6"/>
        <v/>
      </c>
      <c r="AJ8" s="4" t="str">
        <f t="shared" si="6"/>
        <v/>
      </c>
      <c r="AK8" s="4" t="str">
        <f t="shared" si="6"/>
        <v/>
      </c>
      <c r="AL8" s="4" t="str">
        <f t="shared" si="6"/>
        <v/>
      </c>
      <c r="AM8" s="4" t="str">
        <f t="shared" si="6"/>
        <v/>
      </c>
      <c r="AN8" s="4" t="str">
        <f t="shared" si="6"/>
        <v/>
      </c>
      <c r="AO8" s="4" t="str">
        <f t="shared" si="6"/>
        <v/>
      </c>
      <c r="AP8" s="4" t="str">
        <f t="shared" si="6"/>
        <v/>
      </c>
      <c r="AQ8" s="4" t="str">
        <f t="shared" si="4"/>
        <v/>
      </c>
      <c r="AR8" s="4" t="str">
        <f t="shared" si="4"/>
        <v/>
      </c>
      <c r="AS8" s="4" t="str">
        <f t="shared" si="4"/>
        <v/>
      </c>
    </row>
    <row r="9" spans="1:45" x14ac:dyDescent="0.2">
      <c r="A9" s="2" t="s">
        <v>21</v>
      </c>
      <c r="B9" s="2" t="s">
        <v>23</v>
      </c>
      <c r="C9" s="26"/>
      <c r="D9" s="26"/>
      <c r="E9" s="26"/>
      <c r="F9" s="26">
        <v>1000</v>
      </c>
      <c r="G9" s="26">
        <f t="shared" si="5"/>
        <v>1000</v>
      </c>
      <c r="H9" s="24">
        <v>2</v>
      </c>
      <c r="I9" s="7">
        <v>17</v>
      </c>
      <c r="J9" s="4" t="str">
        <f t="shared" si="1"/>
        <v/>
      </c>
      <c r="K9" s="4">
        <f t="shared" si="1"/>
        <v>62.5</v>
      </c>
      <c r="L9" s="4">
        <f t="shared" si="1"/>
        <v>62.5</v>
      </c>
      <c r="M9" s="4">
        <f t="shared" si="1"/>
        <v>62.5</v>
      </c>
      <c r="N9" s="4">
        <f t="shared" si="1"/>
        <v>62.5</v>
      </c>
      <c r="O9" s="4">
        <f t="shared" si="1"/>
        <v>62.5</v>
      </c>
      <c r="P9" s="4">
        <f t="shared" si="1"/>
        <v>62.5</v>
      </c>
      <c r="Q9" s="4">
        <f t="shared" si="1"/>
        <v>62.5</v>
      </c>
      <c r="R9" s="4">
        <f t="shared" si="1"/>
        <v>62.5</v>
      </c>
      <c r="S9" s="4">
        <f t="shared" si="1"/>
        <v>62.5</v>
      </c>
      <c r="T9" s="4">
        <f t="shared" si="2"/>
        <v>62.5</v>
      </c>
      <c r="U9" s="4">
        <f t="shared" si="2"/>
        <v>62.5</v>
      </c>
      <c r="V9" s="4">
        <f t="shared" si="2"/>
        <v>62.5</v>
      </c>
      <c r="W9" s="4">
        <f t="shared" si="2"/>
        <v>62.5</v>
      </c>
      <c r="X9" s="4">
        <f t="shared" si="2"/>
        <v>62.5</v>
      </c>
      <c r="Y9" s="4">
        <f t="shared" si="2"/>
        <v>62.5</v>
      </c>
      <c r="Z9" s="4">
        <f t="shared" si="2"/>
        <v>62.5</v>
      </c>
      <c r="AA9" s="4" t="str">
        <f t="shared" si="2"/>
        <v/>
      </c>
      <c r="AB9" s="4" t="str">
        <f t="shared" si="6"/>
        <v/>
      </c>
      <c r="AC9" s="4" t="str">
        <f t="shared" si="6"/>
        <v/>
      </c>
      <c r="AD9" s="4" t="str">
        <f t="shared" si="6"/>
        <v/>
      </c>
      <c r="AE9" s="4" t="str">
        <f t="shared" si="6"/>
        <v/>
      </c>
      <c r="AF9" s="4" t="str">
        <f t="shared" si="6"/>
        <v/>
      </c>
      <c r="AG9" s="4" t="str">
        <f t="shared" si="6"/>
        <v/>
      </c>
      <c r="AH9" s="4" t="str">
        <f t="shared" si="6"/>
        <v/>
      </c>
      <c r="AI9" s="4" t="str">
        <f t="shared" si="6"/>
        <v/>
      </c>
      <c r="AJ9" s="4" t="str">
        <f t="shared" si="6"/>
        <v/>
      </c>
      <c r="AK9" s="4" t="str">
        <f t="shared" si="6"/>
        <v/>
      </c>
      <c r="AL9" s="4" t="str">
        <f t="shared" si="6"/>
        <v/>
      </c>
      <c r="AM9" s="4" t="str">
        <f t="shared" si="6"/>
        <v/>
      </c>
      <c r="AN9" s="4" t="str">
        <f t="shared" si="6"/>
        <v/>
      </c>
      <c r="AO9" s="4" t="str">
        <f t="shared" si="6"/>
        <v/>
      </c>
      <c r="AP9" s="4" t="str">
        <f t="shared" si="6"/>
        <v/>
      </c>
      <c r="AQ9" s="4" t="str">
        <f t="shared" si="4"/>
        <v/>
      </c>
      <c r="AR9" s="4" t="str">
        <f t="shared" si="4"/>
        <v/>
      </c>
      <c r="AS9" s="4" t="str">
        <f t="shared" si="4"/>
        <v/>
      </c>
    </row>
    <row r="10" spans="1:45" x14ac:dyDescent="0.2">
      <c r="A10" s="2" t="s">
        <v>146</v>
      </c>
      <c r="B10" s="2" t="s">
        <v>147</v>
      </c>
      <c r="C10" s="26"/>
      <c r="D10" s="26"/>
      <c r="E10" s="26"/>
      <c r="F10" s="26">
        <f>1182*3</f>
        <v>3546</v>
      </c>
      <c r="G10" s="26">
        <f t="shared" si="5"/>
        <v>3546</v>
      </c>
      <c r="H10" s="24">
        <v>3</v>
      </c>
      <c r="I10" s="7">
        <v>17</v>
      </c>
      <c r="J10" s="4" t="str">
        <f t="shared" si="1"/>
        <v/>
      </c>
      <c r="K10" s="4" t="str">
        <f t="shared" si="1"/>
        <v/>
      </c>
      <c r="L10" s="4">
        <f t="shared" si="1"/>
        <v>236.4</v>
      </c>
      <c r="M10" s="4">
        <f t="shared" si="1"/>
        <v>236.4</v>
      </c>
      <c r="N10" s="4">
        <f t="shared" si="1"/>
        <v>236.4</v>
      </c>
      <c r="O10" s="4">
        <f t="shared" si="1"/>
        <v>236.4</v>
      </c>
      <c r="P10" s="4">
        <f t="shared" si="1"/>
        <v>236.4</v>
      </c>
      <c r="Q10" s="4">
        <f t="shared" si="1"/>
        <v>236.4</v>
      </c>
      <c r="R10" s="4">
        <f t="shared" si="1"/>
        <v>236.4</v>
      </c>
      <c r="S10" s="4">
        <f t="shared" si="1"/>
        <v>236.4</v>
      </c>
      <c r="T10" s="4">
        <f t="shared" si="2"/>
        <v>236.4</v>
      </c>
      <c r="U10" s="4">
        <f t="shared" si="2"/>
        <v>236.4</v>
      </c>
      <c r="V10" s="4">
        <f t="shared" si="2"/>
        <v>236.4</v>
      </c>
      <c r="W10" s="4">
        <f t="shared" si="2"/>
        <v>236.4</v>
      </c>
      <c r="X10" s="4">
        <f t="shared" si="2"/>
        <v>236.4</v>
      </c>
      <c r="Y10" s="4">
        <f t="shared" si="2"/>
        <v>236.4</v>
      </c>
      <c r="Z10" s="4">
        <f t="shared" si="2"/>
        <v>236.4</v>
      </c>
      <c r="AA10" s="4" t="str">
        <f t="shared" si="2"/>
        <v/>
      </c>
      <c r="AB10" s="4" t="str">
        <f t="shared" si="6"/>
        <v/>
      </c>
      <c r="AC10" s="4" t="str">
        <f t="shared" si="6"/>
        <v/>
      </c>
      <c r="AD10" s="4" t="str">
        <f t="shared" si="6"/>
        <v/>
      </c>
      <c r="AE10" s="4" t="str">
        <f t="shared" si="6"/>
        <v/>
      </c>
      <c r="AF10" s="4" t="str">
        <f t="shared" si="6"/>
        <v/>
      </c>
      <c r="AG10" s="4" t="str">
        <f t="shared" si="6"/>
        <v/>
      </c>
      <c r="AH10" s="4" t="str">
        <f t="shared" si="6"/>
        <v/>
      </c>
      <c r="AI10" s="4" t="str">
        <f t="shared" si="6"/>
        <v/>
      </c>
      <c r="AJ10" s="4" t="str">
        <f t="shared" si="6"/>
        <v/>
      </c>
      <c r="AK10" s="4" t="str">
        <f t="shared" si="6"/>
        <v/>
      </c>
      <c r="AL10" s="4" t="str">
        <f t="shared" si="6"/>
        <v/>
      </c>
      <c r="AM10" s="4" t="str">
        <f t="shared" si="6"/>
        <v/>
      </c>
      <c r="AN10" s="4" t="str">
        <f t="shared" si="6"/>
        <v/>
      </c>
      <c r="AO10" s="4" t="str">
        <f t="shared" si="6"/>
        <v/>
      </c>
      <c r="AP10" s="4" t="str">
        <f t="shared" si="6"/>
        <v/>
      </c>
      <c r="AQ10" s="4" t="str">
        <f t="shared" si="4"/>
        <v/>
      </c>
      <c r="AR10" s="4" t="str">
        <f t="shared" si="4"/>
        <v/>
      </c>
      <c r="AS10" s="4" t="str">
        <f t="shared" si="4"/>
        <v/>
      </c>
    </row>
    <row r="11" spans="1:45" x14ac:dyDescent="0.2">
      <c r="A11" s="2"/>
      <c r="B11" s="2"/>
      <c r="C11" s="26"/>
      <c r="D11" s="26"/>
      <c r="E11" s="26"/>
      <c r="F11" s="26"/>
      <c r="G11" s="26"/>
      <c r="H11" s="24"/>
      <c r="I11" s="7"/>
      <c r="J11" s="4" t="str">
        <f t="shared" si="1"/>
        <v/>
      </c>
      <c r="K11" s="4" t="str">
        <f t="shared" si="1"/>
        <v/>
      </c>
      <c r="L11" s="4" t="str">
        <f t="shared" si="1"/>
        <v/>
      </c>
      <c r="M11" s="4" t="str">
        <f t="shared" si="1"/>
        <v/>
      </c>
      <c r="N11" s="4" t="str">
        <f t="shared" si="1"/>
        <v/>
      </c>
      <c r="O11" s="4" t="str">
        <f t="shared" si="1"/>
        <v/>
      </c>
      <c r="P11" s="4" t="str">
        <f t="shared" si="1"/>
        <v/>
      </c>
      <c r="Q11" s="4" t="str">
        <f t="shared" si="1"/>
        <v/>
      </c>
      <c r="R11" s="4" t="str">
        <f t="shared" si="1"/>
        <v/>
      </c>
      <c r="S11" s="4" t="str">
        <f t="shared" si="1"/>
        <v/>
      </c>
      <c r="T11" s="4" t="str">
        <f t="shared" si="2"/>
        <v/>
      </c>
      <c r="U11" s="4" t="str">
        <f t="shared" si="2"/>
        <v/>
      </c>
      <c r="V11" s="4" t="str">
        <f t="shared" si="2"/>
        <v/>
      </c>
      <c r="W11" s="4" t="str">
        <f t="shared" si="2"/>
        <v/>
      </c>
      <c r="X11" s="4" t="str">
        <f t="shared" si="2"/>
        <v/>
      </c>
      <c r="Y11" s="4" t="str">
        <f t="shared" si="2"/>
        <v/>
      </c>
      <c r="Z11" s="4" t="str">
        <f t="shared" si="2"/>
        <v/>
      </c>
      <c r="AA11" s="4" t="str">
        <f t="shared" si="2"/>
        <v/>
      </c>
      <c r="AB11" s="4" t="str">
        <f t="shared" si="6"/>
        <v/>
      </c>
      <c r="AC11" s="4" t="str">
        <f t="shared" si="6"/>
        <v/>
      </c>
      <c r="AD11" s="4" t="str">
        <f t="shared" si="6"/>
        <v/>
      </c>
      <c r="AE11" s="4" t="str">
        <f t="shared" si="6"/>
        <v/>
      </c>
      <c r="AF11" s="4" t="str">
        <f t="shared" si="6"/>
        <v/>
      </c>
      <c r="AG11" s="4" t="str">
        <f t="shared" si="6"/>
        <v/>
      </c>
      <c r="AH11" s="4" t="str">
        <f t="shared" si="6"/>
        <v/>
      </c>
      <c r="AI11" s="4" t="str">
        <f t="shared" si="6"/>
        <v/>
      </c>
      <c r="AJ11" s="4" t="str">
        <f t="shared" si="6"/>
        <v/>
      </c>
      <c r="AK11" s="4" t="str">
        <f t="shared" si="6"/>
        <v/>
      </c>
      <c r="AL11" s="4" t="str">
        <f t="shared" si="6"/>
        <v/>
      </c>
      <c r="AM11" s="4" t="str">
        <f t="shared" si="6"/>
        <v/>
      </c>
      <c r="AN11" s="4" t="str">
        <f t="shared" si="6"/>
        <v/>
      </c>
      <c r="AO11" s="4" t="str">
        <f t="shared" si="6"/>
        <v/>
      </c>
      <c r="AP11" s="4" t="str">
        <f t="shared" si="6"/>
        <v/>
      </c>
      <c r="AQ11" s="4" t="str">
        <f t="shared" si="4"/>
        <v/>
      </c>
      <c r="AR11" s="4" t="str">
        <f t="shared" si="4"/>
        <v/>
      </c>
      <c r="AS11" s="4" t="str">
        <f t="shared" si="4"/>
        <v/>
      </c>
    </row>
    <row r="12" spans="1:45" x14ac:dyDescent="0.2">
      <c r="A12" s="8" t="s">
        <v>24</v>
      </c>
      <c r="B12" s="8" t="s">
        <v>18</v>
      </c>
      <c r="C12" s="26"/>
      <c r="D12" s="25"/>
      <c r="E12" s="25"/>
      <c r="F12" s="25"/>
      <c r="G12" s="26"/>
      <c r="H12" s="23"/>
      <c r="I12" s="7"/>
      <c r="J12" s="4" t="str">
        <f t="shared" si="1"/>
        <v/>
      </c>
      <c r="K12" s="4" t="str">
        <f t="shared" si="1"/>
        <v/>
      </c>
      <c r="L12" s="4" t="str">
        <f t="shared" si="1"/>
        <v/>
      </c>
      <c r="M12" s="4" t="str">
        <f t="shared" si="1"/>
        <v/>
      </c>
      <c r="N12" s="4" t="str">
        <f t="shared" si="1"/>
        <v/>
      </c>
      <c r="O12" s="4" t="str">
        <f t="shared" si="1"/>
        <v/>
      </c>
      <c r="P12" s="4" t="str">
        <f t="shared" si="1"/>
        <v/>
      </c>
      <c r="Q12" s="4" t="str">
        <f t="shared" si="1"/>
        <v/>
      </c>
      <c r="R12" s="4" t="str">
        <f t="shared" si="1"/>
        <v/>
      </c>
      <c r="S12" s="4" t="str">
        <f t="shared" si="1"/>
        <v/>
      </c>
      <c r="T12" s="4" t="str">
        <f t="shared" si="2"/>
        <v/>
      </c>
      <c r="U12" s="4" t="str">
        <f t="shared" si="2"/>
        <v/>
      </c>
      <c r="V12" s="4" t="str">
        <f t="shared" si="2"/>
        <v/>
      </c>
      <c r="W12" s="4" t="str">
        <f t="shared" si="2"/>
        <v/>
      </c>
      <c r="X12" s="4" t="str">
        <f t="shared" si="2"/>
        <v/>
      </c>
      <c r="Y12" s="4" t="str">
        <f t="shared" si="2"/>
        <v/>
      </c>
      <c r="Z12" s="4" t="str">
        <f t="shared" si="2"/>
        <v/>
      </c>
      <c r="AA12" s="4" t="str">
        <f t="shared" si="2"/>
        <v/>
      </c>
      <c r="AB12" s="4" t="str">
        <f t="shared" si="3"/>
        <v/>
      </c>
      <c r="AC12" s="4" t="str">
        <f t="shared" si="3"/>
        <v/>
      </c>
      <c r="AD12" s="4" t="str">
        <f t="shared" si="3"/>
        <v/>
      </c>
      <c r="AE12" s="4" t="str">
        <f t="shared" si="3"/>
        <v/>
      </c>
      <c r="AF12" s="4" t="str">
        <f t="shared" si="3"/>
        <v/>
      </c>
      <c r="AG12" s="4" t="str">
        <f t="shared" si="3"/>
        <v/>
      </c>
      <c r="AH12" s="4" t="str">
        <f t="shared" si="3"/>
        <v/>
      </c>
      <c r="AI12" s="4" t="str">
        <f t="shared" si="3"/>
        <v/>
      </c>
      <c r="AJ12" s="4" t="str">
        <f t="shared" si="3"/>
        <v/>
      </c>
      <c r="AK12" s="4" t="str">
        <f t="shared" si="3"/>
        <v/>
      </c>
      <c r="AL12" s="4" t="str">
        <f t="shared" si="3"/>
        <v/>
      </c>
      <c r="AM12" s="4" t="str">
        <f t="shared" si="3"/>
        <v/>
      </c>
      <c r="AN12" s="4" t="str">
        <f t="shared" si="3"/>
        <v/>
      </c>
      <c r="AO12" s="4" t="str">
        <f t="shared" si="3"/>
        <v/>
      </c>
      <c r="AP12" s="4" t="str">
        <f t="shared" si="3"/>
        <v/>
      </c>
      <c r="AQ12" s="4" t="str">
        <f t="shared" si="4"/>
        <v/>
      </c>
      <c r="AR12" s="4" t="str">
        <f t="shared" si="4"/>
        <v/>
      </c>
      <c r="AS12" s="4" t="str">
        <f t="shared" si="4"/>
        <v/>
      </c>
    </row>
    <row r="13" spans="1:45" x14ac:dyDescent="0.2">
      <c r="A13" s="2" t="s">
        <v>26</v>
      </c>
      <c r="B13" s="2" t="s">
        <v>20</v>
      </c>
      <c r="C13" s="26"/>
      <c r="D13" s="26"/>
      <c r="E13" s="26">
        <v>4517.9400000000005</v>
      </c>
      <c r="F13" s="26"/>
      <c r="G13" s="26">
        <f t="shared" ref="G13:G75" si="7">SUM(C13:F13)</f>
        <v>4517.9400000000005</v>
      </c>
      <c r="H13" s="24">
        <v>1</v>
      </c>
      <c r="I13" s="7">
        <v>1</v>
      </c>
      <c r="J13" s="4">
        <f t="shared" si="1"/>
        <v>4517.9400000000005</v>
      </c>
      <c r="K13" s="4" t="str">
        <f t="shared" si="1"/>
        <v/>
      </c>
      <c r="L13" s="4" t="str">
        <f t="shared" si="1"/>
        <v/>
      </c>
      <c r="M13" s="4" t="str">
        <f t="shared" si="1"/>
        <v/>
      </c>
      <c r="N13" s="4" t="str">
        <f t="shared" si="1"/>
        <v/>
      </c>
      <c r="O13" s="4" t="str">
        <f t="shared" si="1"/>
        <v/>
      </c>
      <c r="P13" s="4" t="str">
        <f t="shared" si="1"/>
        <v/>
      </c>
      <c r="Q13" s="4" t="str">
        <f t="shared" si="1"/>
        <v/>
      </c>
      <c r="R13" s="4" t="str">
        <f t="shared" si="1"/>
        <v/>
      </c>
      <c r="S13" s="4" t="str">
        <f t="shared" si="1"/>
        <v/>
      </c>
      <c r="T13" s="4" t="str">
        <f t="shared" si="2"/>
        <v/>
      </c>
      <c r="U13" s="4" t="str">
        <f t="shared" si="2"/>
        <v/>
      </c>
      <c r="V13" s="4" t="str">
        <f t="shared" si="2"/>
        <v/>
      </c>
      <c r="W13" s="4" t="str">
        <f t="shared" si="2"/>
        <v/>
      </c>
      <c r="X13" s="4" t="str">
        <f t="shared" si="2"/>
        <v/>
      </c>
      <c r="Y13" s="4" t="str">
        <f t="shared" si="2"/>
        <v/>
      </c>
      <c r="Z13" s="4" t="str">
        <f t="shared" si="2"/>
        <v/>
      </c>
      <c r="AA13" s="4" t="str">
        <f t="shared" si="2"/>
        <v/>
      </c>
      <c r="AB13" s="4" t="str">
        <f t="shared" si="3"/>
        <v/>
      </c>
      <c r="AC13" s="4" t="str">
        <f t="shared" si="3"/>
        <v/>
      </c>
      <c r="AD13" s="4" t="str">
        <f t="shared" si="3"/>
        <v/>
      </c>
      <c r="AE13" s="4" t="str">
        <f t="shared" si="3"/>
        <v/>
      </c>
      <c r="AF13" s="4" t="str">
        <f t="shared" si="3"/>
        <v/>
      </c>
      <c r="AG13" s="4" t="str">
        <f t="shared" si="3"/>
        <v/>
      </c>
      <c r="AH13" s="4" t="str">
        <f t="shared" si="3"/>
        <v/>
      </c>
      <c r="AI13" s="4" t="str">
        <f t="shared" si="3"/>
        <v/>
      </c>
      <c r="AJ13" s="4" t="str">
        <f t="shared" si="3"/>
        <v/>
      </c>
      <c r="AK13" s="4" t="str">
        <f t="shared" si="3"/>
        <v/>
      </c>
      <c r="AL13" s="4" t="str">
        <f t="shared" si="3"/>
        <v/>
      </c>
      <c r="AM13" s="4" t="str">
        <f t="shared" si="3"/>
        <v/>
      </c>
      <c r="AN13" s="4" t="str">
        <f t="shared" si="3"/>
        <v/>
      </c>
      <c r="AO13" s="4" t="str">
        <f t="shared" si="3"/>
        <v/>
      </c>
      <c r="AP13" s="4" t="str">
        <f t="shared" si="3"/>
        <v/>
      </c>
      <c r="AQ13" s="4" t="str">
        <f t="shared" si="4"/>
        <v/>
      </c>
      <c r="AR13" s="4" t="str">
        <f t="shared" si="4"/>
        <v/>
      </c>
      <c r="AS13" s="4" t="str">
        <f t="shared" si="4"/>
        <v/>
      </c>
    </row>
    <row r="14" spans="1:45" x14ac:dyDescent="0.2">
      <c r="A14" s="2" t="s">
        <v>27</v>
      </c>
      <c r="B14" s="2" t="s">
        <v>25</v>
      </c>
      <c r="C14" s="26"/>
      <c r="D14" s="26"/>
      <c r="E14" s="26">
        <v>4592.8</v>
      </c>
      <c r="F14" s="26"/>
      <c r="G14" s="26">
        <f t="shared" si="7"/>
        <v>4592.8</v>
      </c>
      <c r="H14" s="24">
        <v>1</v>
      </c>
      <c r="I14" s="7">
        <v>1</v>
      </c>
      <c r="J14" s="4">
        <f t="shared" si="1"/>
        <v>4592.8</v>
      </c>
      <c r="K14" s="4" t="str">
        <f t="shared" si="1"/>
        <v/>
      </c>
      <c r="L14" s="4" t="str">
        <f t="shared" si="1"/>
        <v/>
      </c>
      <c r="M14" s="4" t="str">
        <f t="shared" si="1"/>
        <v/>
      </c>
      <c r="N14" s="4" t="str">
        <f t="shared" si="1"/>
        <v/>
      </c>
      <c r="O14" s="4" t="str">
        <f t="shared" si="1"/>
        <v/>
      </c>
      <c r="P14" s="4" t="str">
        <f t="shared" si="1"/>
        <v/>
      </c>
      <c r="Q14" s="4" t="str">
        <f t="shared" si="1"/>
        <v/>
      </c>
      <c r="R14" s="4" t="str">
        <f t="shared" si="1"/>
        <v/>
      </c>
      <c r="S14" s="4" t="str">
        <f t="shared" si="1"/>
        <v/>
      </c>
      <c r="T14" s="4" t="str">
        <f t="shared" si="2"/>
        <v/>
      </c>
      <c r="U14" s="4" t="str">
        <f t="shared" si="2"/>
        <v/>
      </c>
      <c r="V14" s="4" t="str">
        <f t="shared" si="2"/>
        <v/>
      </c>
      <c r="W14" s="4" t="str">
        <f t="shared" si="2"/>
        <v/>
      </c>
      <c r="X14" s="4" t="str">
        <f t="shared" si="2"/>
        <v/>
      </c>
      <c r="Y14" s="4" t="str">
        <f t="shared" si="2"/>
        <v/>
      </c>
      <c r="Z14" s="4" t="str">
        <f t="shared" si="2"/>
        <v/>
      </c>
      <c r="AA14" s="4" t="str">
        <f t="shared" si="2"/>
        <v/>
      </c>
      <c r="AB14" s="4" t="str">
        <f t="shared" si="3"/>
        <v/>
      </c>
      <c r="AC14" s="4" t="str">
        <f t="shared" si="3"/>
        <v/>
      </c>
      <c r="AD14" s="4" t="str">
        <f t="shared" si="3"/>
        <v/>
      </c>
      <c r="AE14" s="4" t="str">
        <f t="shared" si="3"/>
        <v/>
      </c>
      <c r="AF14" s="4" t="str">
        <f t="shared" si="3"/>
        <v/>
      </c>
      <c r="AG14" s="4" t="str">
        <f t="shared" si="3"/>
        <v/>
      </c>
      <c r="AH14" s="4" t="str">
        <f t="shared" si="3"/>
        <v/>
      </c>
      <c r="AI14" s="4" t="str">
        <f t="shared" si="3"/>
        <v/>
      </c>
      <c r="AJ14" s="4" t="str">
        <f t="shared" si="3"/>
        <v/>
      </c>
      <c r="AK14" s="4" t="str">
        <f t="shared" si="3"/>
        <v/>
      </c>
      <c r="AL14" s="4" t="str">
        <f t="shared" si="3"/>
        <v/>
      </c>
      <c r="AM14" s="4" t="str">
        <f t="shared" si="3"/>
        <v/>
      </c>
      <c r="AN14" s="4" t="str">
        <f t="shared" si="3"/>
        <v/>
      </c>
      <c r="AO14" s="4" t="str">
        <f t="shared" si="3"/>
        <v/>
      </c>
      <c r="AP14" s="4" t="str">
        <f t="shared" si="3"/>
        <v/>
      </c>
      <c r="AQ14" s="4" t="str">
        <f t="shared" si="4"/>
        <v/>
      </c>
      <c r="AR14" s="4" t="str">
        <f t="shared" si="4"/>
        <v/>
      </c>
      <c r="AS14" s="4" t="str">
        <f t="shared" si="4"/>
        <v/>
      </c>
    </row>
    <row r="15" spans="1:45" x14ac:dyDescent="0.2">
      <c r="A15" s="2"/>
      <c r="B15" s="2"/>
      <c r="C15" s="26"/>
      <c r="D15" s="26"/>
      <c r="E15" s="26"/>
      <c r="F15" s="26"/>
      <c r="G15" s="26"/>
      <c r="H15" s="24"/>
      <c r="I15" s="7"/>
      <c r="J15" s="4" t="str">
        <f t="shared" si="1"/>
        <v/>
      </c>
      <c r="K15" s="4" t="str">
        <f t="shared" si="1"/>
        <v/>
      </c>
      <c r="L15" s="4" t="str">
        <f t="shared" si="1"/>
        <v/>
      </c>
      <c r="M15" s="4" t="str">
        <f t="shared" si="1"/>
        <v/>
      </c>
      <c r="N15" s="4" t="str">
        <f t="shared" si="1"/>
        <v/>
      </c>
      <c r="O15" s="4" t="str">
        <f t="shared" si="1"/>
        <v/>
      </c>
      <c r="P15" s="4" t="str">
        <f t="shared" si="1"/>
        <v/>
      </c>
      <c r="Q15" s="4" t="str">
        <f t="shared" si="1"/>
        <v/>
      </c>
      <c r="R15" s="4" t="str">
        <f t="shared" si="1"/>
        <v/>
      </c>
      <c r="S15" s="4" t="str">
        <f t="shared" si="1"/>
        <v/>
      </c>
      <c r="T15" s="4" t="str">
        <f t="shared" si="2"/>
        <v/>
      </c>
      <c r="U15" s="4" t="str">
        <f t="shared" si="2"/>
        <v/>
      </c>
      <c r="V15" s="4" t="str">
        <f t="shared" si="2"/>
        <v/>
      </c>
      <c r="W15" s="4" t="str">
        <f t="shared" si="2"/>
        <v/>
      </c>
      <c r="X15" s="4" t="str">
        <f t="shared" si="2"/>
        <v/>
      </c>
      <c r="Y15" s="4" t="str">
        <f t="shared" si="2"/>
        <v/>
      </c>
      <c r="Z15" s="4" t="str">
        <f t="shared" si="2"/>
        <v/>
      </c>
      <c r="AA15" s="4" t="str">
        <f t="shared" si="2"/>
        <v/>
      </c>
      <c r="AB15" s="4" t="str">
        <f t="shared" si="3"/>
        <v/>
      </c>
      <c r="AC15" s="4" t="str">
        <f t="shared" si="3"/>
        <v/>
      </c>
      <c r="AD15" s="4" t="str">
        <f t="shared" si="3"/>
        <v/>
      </c>
      <c r="AE15" s="4" t="str">
        <f t="shared" si="3"/>
        <v/>
      </c>
      <c r="AF15" s="4" t="str">
        <f t="shared" si="3"/>
        <v/>
      </c>
      <c r="AG15" s="4" t="str">
        <f t="shared" si="3"/>
        <v/>
      </c>
      <c r="AH15" s="4" t="str">
        <f t="shared" si="3"/>
        <v/>
      </c>
      <c r="AI15" s="4" t="str">
        <f t="shared" si="3"/>
        <v/>
      </c>
      <c r="AJ15" s="4" t="str">
        <f t="shared" si="3"/>
        <v/>
      </c>
      <c r="AK15" s="4" t="str">
        <f t="shared" si="3"/>
        <v/>
      </c>
      <c r="AL15" s="4" t="str">
        <f t="shared" si="3"/>
        <v/>
      </c>
      <c r="AM15" s="4" t="str">
        <f t="shared" si="3"/>
        <v/>
      </c>
      <c r="AN15" s="4" t="str">
        <f t="shared" si="3"/>
        <v/>
      </c>
      <c r="AO15" s="4" t="str">
        <f t="shared" si="3"/>
        <v/>
      </c>
      <c r="AP15" s="4" t="str">
        <f t="shared" si="3"/>
        <v/>
      </c>
      <c r="AQ15" s="4" t="str">
        <f t="shared" si="4"/>
        <v/>
      </c>
      <c r="AR15" s="4" t="str">
        <f t="shared" si="4"/>
        <v/>
      </c>
      <c r="AS15" s="4" t="str">
        <f t="shared" si="4"/>
        <v/>
      </c>
    </row>
    <row r="16" spans="1:45" x14ac:dyDescent="0.2">
      <c r="A16" s="8" t="s">
        <v>28</v>
      </c>
      <c r="B16" s="8" t="s">
        <v>29</v>
      </c>
      <c r="C16" s="26"/>
      <c r="D16" s="25"/>
      <c r="E16" s="25"/>
      <c r="F16" s="25"/>
      <c r="G16" s="26"/>
      <c r="H16" s="23"/>
      <c r="I16" s="7"/>
      <c r="J16" s="4" t="str">
        <f t="shared" si="1"/>
        <v/>
      </c>
      <c r="K16" s="4" t="str">
        <f t="shared" si="1"/>
        <v/>
      </c>
      <c r="L16" s="4" t="str">
        <f t="shared" si="1"/>
        <v/>
      </c>
      <c r="M16" s="4" t="str">
        <f t="shared" si="1"/>
        <v/>
      </c>
      <c r="N16" s="4" t="str">
        <f t="shared" si="1"/>
        <v/>
      </c>
      <c r="O16" s="4" t="str">
        <f t="shared" si="1"/>
        <v/>
      </c>
      <c r="P16" s="4" t="str">
        <f t="shared" si="1"/>
        <v/>
      </c>
      <c r="Q16" s="4" t="str">
        <f t="shared" si="1"/>
        <v/>
      </c>
      <c r="R16" s="4" t="str">
        <f t="shared" si="1"/>
        <v/>
      </c>
      <c r="S16" s="4" t="str">
        <f t="shared" si="1"/>
        <v/>
      </c>
      <c r="T16" s="4" t="str">
        <f t="shared" si="2"/>
        <v/>
      </c>
      <c r="U16" s="4" t="str">
        <f t="shared" si="2"/>
        <v/>
      </c>
      <c r="V16" s="4" t="str">
        <f t="shared" si="2"/>
        <v/>
      </c>
      <c r="W16" s="4" t="str">
        <f t="shared" si="2"/>
        <v/>
      </c>
      <c r="X16" s="4" t="str">
        <f t="shared" si="2"/>
        <v/>
      </c>
      <c r="Y16" s="4" t="str">
        <f t="shared" si="2"/>
        <v/>
      </c>
      <c r="Z16" s="4" t="str">
        <f t="shared" si="2"/>
        <v/>
      </c>
      <c r="AA16" s="4" t="str">
        <f t="shared" si="2"/>
        <v/>
      </c>
      <c r="AB16" s="4" t="str">
        <f t="shared" si="3"/>
        <v/>
      </c>
      <c r="AC16" s="4" t="str">
        <f t="shared" si="3"/>
        <v/>
      </c>
      <c r="AD16" s="4" t="str">
        <f t="shared" si="3"/>
        <v/>
      </c>
      <c r="AE16" s="4" t="str">
        <f t="shared" si="3"/>
        <v/>
      </c>
      <c r="AF16" s="4" t="str">
        <f t="shared" si="3"/>
        <v/>
      </c>
      <c r="AG16" s="4" t="str">
        <f t="shared" si="3"/>
        <v/>
      </c>
      <c r="AH16" s="4" t="str">
        <f t="shared" si="3"/>
        <v/>
      </c>
      <c r="AI16" s="4" t="str">
        <f t="shared" si="3"/>
        <v/>
      </c>
      <c r="AJ16" s="4" t="str">
        <f t="shared" si="3"/>
        <v/>
      </c>
      <c r="AK16" s="4" t="str">
        <f t="shared" si="3"/>
        <v/>
      </c>
      <c r="AL16" s="4" t="str">
        <f t="shared" si="3"/>
        <v/>
      </c>
      <c r="AM16" s="4" t="str">
        <f t="shared" si="3"/>
        <v/>
      </c>
      <c r="AN16" s="4" t="str">
        <f t="shared" si="3"/>
        <v/>
      </c>
      <c r="AO16" s="4" t="str">
        <f t="shared" si="3"/>
        <v/>
      </c>
      <c r="AP16" s="4" t="str">
        <f t="shared" si="3"/>
        <v/>
      </c>
      <c r="AQ16" s="4" t="str">
        <f t="shared" si="4"/>
        <v/>
      </c>
      <c r="AR16" s="4" t="str">
        <f t="shared" si="4"/>
        <v/>
      </c>
      <c r="AS16" s="4" t="str">
        <f t="shared" si="4"/>
        <v/>
      </c>
    </row>
    <row r="17" spans="1:45" x14ac:dyDescent="0.2">
      <c r="A17" s="2" t="s">
        <v>42</v>
      </c>
      <c r="B17" s="2" t="s">
        <v>30</v>
      </c>
      <c r="C17" s="26"/>
      <c r="D17" s="26"/>
      <c r="E17" s="26"/>
      <c r="F17" s="26">
        <v>2000</v>
      </c>
      <c r="G17" s="26">
        <f t="shared" si="7"/>
        <v>2000</v>
      </c>
      <c r="H17" s="24"/>
      <c r="I17" s="7"/>
      <c r="J17" s="4">
        <v>2000</v>
      </c>
      <c r="K17" s="4" t="str">
        <f t="shared" ref="J17:S26" si="8">IF(K$4&gt;=$H17,IF($I17&gt;=K$4,$G17/($I17-$H17+1),""),"")</f>
        <v/>
      </c>
      <c r="L17" s="4" t="str">
        <f t="shared" si="8"/>
        <v/>
      </c>
      <c r="M17" s="4" t="str">
        <f t="shared" si="8"/>
        <v/>
      </c>
      <c r="N17" s="4" t="str">
        <f t="shared" si="8"/>
        <v/>
      </c>
      <c r="O17" s="4" t="str">
        <f t="shared" si="8"/>
        <v/>
      </c>
      <c r="P17" s="4" t="str">
        <f t="shared" si="8"/>
        <v/>
      </c>
      <c r="Q17" s="4" t="str">
        <f t="shared" si="8"/>
        <v/>
      </c>
      <c r="R17" s="4" t="str">
        <f t="shared" si="8"/>
        <v/>
      </c>
      <c r="S17" s="4" t="str">
        <f t="shared" si="8"/>
        <v/>
      </c>
      <c r="T17" s="4" t="str">
        <f t="shared" ref="T17:AA26" si="9">IF(T$4&gt;=$H17,IF($I17&gt;=T$4,$G17/($I17-$H17+1),""),"")</f>
        <v/>
      </c>
      <c r="U17" s="4" t="str">
        <f t="shared" si="9"/>
        <v/>
      </c>
      <c r="V17" s="4" t="str">
        <f t="shared" si="9"/>
        <v/>
      </c>
      <c r="W17" s="4" t="str">
        <f t="shared" si="9"/>
        <v/>
      </c>
      <c r="X17" s="4" t="str">
        <f t="shared" si="9"/>
        <v/>
      </c>
      <c r="Y17" s="4" t="str">
        <f t="shared" si="9"/>
        <v/>
      </c>
      <c r="Z17" s="4" t="str">
        <f t="shared" si="9"/>
        <v/>
      </c>
      <c r="AA17" s="4" t="str">
        <f t="shared" si="9"/>
        <v/>
      </c>
      <c r="AB17" s="4" t="str">
        <f t="shared" si="3"/>
        <v/>
      </c>
      <c r="AC17" s="4" t="str">
        <f t="shared" si="3"/>
        <v/>
      </c>
      <c r="AD17" s="4" t="str">
        <f t="shared" si="3"/>
        <v/>
      </c>
      <c r="AE17" s="4" t="str">
        <f t="shared" si="3"/>
        <v/>
      </c>
      <c r="AF17" s="4" t="str">
        <f t="shared" si="3"/>
        <v/>
      </c>
      <c r="AG17" s="4" t="str">
        <f t="shared" si="3"/>
        <v/>
      </c>
      <c r="AH17" s="4" t="str">
        <f t="shared" si="3"/>
        <v/>
      </c>
      <c r="AI17" s="4" t="str">
        <f t="shared" si="3"/>
        <v/>
      </c>
      <c r="AJ17" s="4" t="str">
        <f t="shared" si="3"/>
        <v/>
      </c>
      <c r="AK17" s="4" t="str">
        <f t="shared" si="3"/>
        <v/>
      </c>
      <c r="AL17" s="4" t="str">
        <f t="shared" si="3"/>
        <v/>
      </c>
      <c r="AM17" s="4" t="str">
        <f t="shared" si="3"/>
        <v/>
      </c>
      <c r="AN17" s="4" t="str">
        <f t="shared" si="3"/>
        <v/>
      </c>
      <c r="AO17" s="4" t="str">
        <f t="shared" si="3"/>
        <v/>
      </c>
      <c r="AP17" s="4" t="str">
        <f t="shared" si="3"/>
        <v/>
      </c>
      <c r="AQ17" s="4" t="str">
        <f t="shared" si="4"/>
        <v/>
      </c>
      <c r="AR17" s="4" t="str">
        <f t="shared" si="4"/>
        <v/>
      </c>
      <c r="AS17" s="4" t="str">
        <f t="shared" si="4"/>
        <v/>
      </c>
    </row>
    <row r="18" spans="1:45" x14ac:dyDescent="0.2">
      <c r="A18" s="2" t="s">
        <v>43</v>
      </c>
      <c r="B18" s="2" t="s">
        <v>31</v>
      </c>
      <c r="C18" s="26"/>
      <c r="D18" s="26"/>
      <c r="E18" s="26"/>
      <c r="F18" s="26"/>
      <c r="G18" s="26"/>
      <c r="H18" s="24"/>
      <c r="I18" s="7"/>
      <c r="J18" s="4" t="str">
        <f t="shared" si="8"/>
        <v/>
      </c>
      <c r="K18" s="4" t="str">
        <f t="shared" si="8"/>
        <v/>
      </c>
      <c r="L18" s="4" t="str">
        <f t="shared" si="8"/>
        <v/>
      </c>
      <c r="M18" s="4" t="str">
        <f t="shared" si="8"/>
        <v/>
      </c>
      <c r="N18" s="4" t="str">
        <f t="shared" si="8"/>
        <v/>
      </c>
      <c r="O18" s="4" t="str">
        <f t="shared" si="8"/>
        <v/>
      </c>
      <c r="P18" s="4" t="str">
        <f t="shared" si="8"/>
        <v/>
      </c>
      <c r="Q18" s="4" t="str">
        <f t="shared" si="8"/>
        <v/>
      </c>
      <c r="R18" s="4" t="str">
        <f t="shared" si="8"/>
        <v/>
      </c>
      <c r="S18" s="4" t="str">
        <f t="shared" si="8"/>
        <v/>
      </c>
      <c r="T18" s="4" t="str">
        <f t="shared" si="9"/>
        <v/>
      </c>
      <c r="U18" s="4" t="str">
        <f t="shared" si="9"/>
        <v/>
      </c>
      <c r="V18" s="4" t="str">
        <f t="shared" si="9"/>
        <v/>
      </c>
      <c r="W18" s="4" t="str">
        <f t="shared" si="9"/>
        <v/>
      </c>
      <c r="X18" s="4" t="str">
        <f t="shared" si="9"/>
        <v/>
      </c>
      <c r="Y18" s="4" t="str">
        <f t="shared" si="9"/>
        <v/>
      </c>
      <c r="Z18" s="4" t="str">
        <f t="shared" si="9"/>
        <v/>
      </c>
      <c r="AA18" s="4" t="str">
        <f t="shared" si="9"/>
        <v/>
      </c>
      <c r="AB18" s="4" t="str">
        <f t="shared" si="3"/>
        <v/>
      </c>
      <c r="AC18" s="4" t="str">
        <f t="shared" si="3"/>
        <v/>
      </c>
      <c r="AD18" s="4" t="str">
        <f t="shared" si="3"/>
        <v/>
      </c>
      <c r="AE18" s="4" t="str">
        <f t="shared" si="3"/>
        <v/>
      </c>
      <c r="AF18" s="4" t="str">
        <f t="shared" si="3"/>
        <v/>
      </c>
      <c r="AG18" s="4" t="str">
        <f t="shared" si="3"/>
        <v/>
      </c>
      <c r="AH18" s="4" t="str">
        <f t="shared" si="3"/>
        <v/>
      </c>
      <c r="AI18" s="4" t="str">
        <f t="shared" si="3"/>
        <v/>
      </c>
      <c r="AJ18" s="4" t="str">
        <f t="shared" si="3"/>
        <v/>
      </c>
      <c r="AK18" s="4" t="str">
        <f t="shared" si="3"/>
        <v/>
      </c>
      <c r="AL18" s="4" t="str">
        <f t="shared" si="3"/>
        <v/>
      </c>
      <c r="AM18" s="4" t="str">
        <f t="shared" si="3"/>
        <v/>
      </c>
      <c r="AN18" s="4" t="str">
        <f t="shared" si="3"/>
        <v/>
      </c>
      <c r="AO18" s="4" t="str">
        <f t="shared" si="3"/>
        <v/>
      </c>
      <c r="AP18" s="4" t="str">
        <f t="shared" si="3"/>
        <v/>
      </c>
      <c r="AQ18" s="4" t="str">
        <f t="shared" si="4"/>
        <v/>
      </c>
      <c r="AR18" s="4" t="str">
        <f t="shared" si="4"/>
        <v/>
      </c>
      <c r="AS18" s="4" t="str">
        <f t="shared" si="4"/>
        <v/>
      </c>
    </row>
    <row r="19" spans="1:45" x14ac:dyDescent="0.2">
      <c r="A19" s="2"/>
      <c r="B19" s="2"/>
      <c r="C19" s="25"/>
      <c r="D19" s="26"/>
      <c r="E19" s="26"/>
      <c r="F19" s="26"/>
      <c r="G19" s="26"/>
      <c r="H19" s="24"/>
      <c r="I19" s="7"/>
      <c r="J19" s="4" t="str">
        <f t="shared" si="8"/>
        <v/>
      </c>
      <c r="K19" s="4" t="str">
        <f t="shared" si="8"/>
        <v/>
      </c>
      <c r="L19" s="4" t="str">
        <f t="shared" si="8"/>
        <v/>
      </c>
      <c r="M19" s="4" t="str">
        <f t="shared" si="8"/>
        <v/>
      </c>
      <c r="N19" s="4" t="str">
        <f t="shared" si="8"/>
        <v/>
      </c>
      <c r="O19" s="4" t="str">
        <f t="shared" si="8"/>
        <v/>
      </c>
      <c r="P19" s="4" t="str">
        <f t="shared" si="8"/>
        <v/>
      </c>
      <c r="Q19" s="4" t="str">
        <f t="shared" si="8"/>
        <v/>
      </c>
      <c r="R19" s="4" t="str">
        <f t="shared" si="8"/>
        <v/>
      </c>
      <c r="S19" s="4" t="str">
        <f t="shared" si="8"/>
        <v/>
      </c>
      <c r="T19" s="4" t="str">
        <f t="shared" si="9"/>
        <v/>
      </c>
      <c r="U19" s="4" t="str">
        <f t="shared" si="9"/>
        <v/>
      </c>
      <c r="V19" s="4" t="str">
        <f t="shared" si="9"/>
        <v/>
      </c>
      <c r="W19" s="4" t="str">
        <f t="shared" si="9"/>
        <v/>
      </c>
      <c r="X19" s="4" t="str">
        <f t="shared" si="9"/>
        <v/>
      </c>
      <c r="Y19" s="4" t="str">
        <f t="shared" si="9"/>
        <v/>
      </c>
      <c r="Z19" s="4" t="str">
        <f t="shared" si="9"/>
        <v/>
      </c>
      <c r="AA19" s="4" t="str">
        <f t="shared" si="9"/>
        <v/>
      </c>
      <c r="AB19" s="4" t="str">
        <f t="shared" si="3"/>
        <v/>
      </c>
      <c r="AC19" s="4" t="str">
        <f t="shared" si="3"/>
        <v/>
      </c>
      <c r="AD19" s="4" t="str">
        <f t="shared" si="3"/>
        <v/>
      </c>
      <c r="AE19" s="4" t="str">
        <f t="shared" si="3"/>
        <v/>
      </c>
      <c r="AF19" s="4" t="str">
        <f t="shared" si="3"/>
        <v/>
      </c>
      <c r="AG19" s="4" t="str">
        <f t="shared" si="3"/>
        <v/>
      </c>
      <c r="AH19" s="4" t="str">
        <f t="shared" si="3"/>
        <v/>
      </c>
      <c r="AI19" s="4" t="str">
        <f t="shared" si="3"/>
        <v/>
      </c>
      <c r="AJ19" s="4" t="str">
        <f t="shared" si="3"/>
        <v/>
      </c>
      <c r="AK19" s="4" t="str">
        <f t="shared" si="3"/>
        <v/>
      </c>
      <c r="AL19" s="4" t="str">
        <f t="shared" si="3"/>
        <v/>
      </c>
      <c r="AM19" s="4" t="str">
        <f t="shared" si="3"/>
        <v/>
      </c>
      <c r="AN19" s="4" t="str">
        <f t="shared" si="3"/>
        <v/>
      </c>
      <c r="AO19" s="4" t="str">
        <f t="shared" si="3"/>
        <v/>
      </c>
      <c r="AP19" s="4" t="str">
        <f t="shared" si="3"/>
        <v/>
      </c>
      <c r="AQ19" s="4" t="str">
        <f t="shared" si="4"/>
        <v/>
      </c>
      <c r="AR19" s="4" t="str">
        <f t="shared" si="4"/>
        <v/>
      </c>
      <c r="AS19" s="4" t="str">
        <f t="shared" si="4"/>
        <v/>
      </c>
    </row>
    <row r="20" spans="1:45" x14ac:dyDescent="0.2">
      <c r="A20" s="8" t="s">
        <v>32</v>
      </c>
      <c r="B20" s="8" t="s">
        <v>37</v>
      </c>
      <c r="C20" s="26"/>
      <c r="D20" s="25"/>
      <c r="E20" s="25"/>
      <c r="F20" s="25"/>
      <c r="G20" s="26"/>
      <c r="H20" s="23"/>
      <c r="I20" s="7"/>
      <c r="J20" s="4" t="str">
        <f t="shared" si="8"/>
        <v/>
      </c>
      <c r="K20" s="4" t="str">
        <f t="shared" si="8"/>
        <v/>
      </c>
      <c r="L20" s="4" t="str">
        <f t="shared" si="8"/>
        <v/>
      </c>
      <c r="M20" s="4" t="str">
        <f t="shared" si="8"/>
        <v/>
      </c>
      <c r="N20" s="4" t="str">
        <f t="shared" si="8"/>
        <v/>
      </c>
      <c r="O20" s="4" t="str">
        <f t="shared" si="8"/>
        <v/>
      </c>
      <c r="P20" s="4" t="str">
        <f t="shared" si="8"/>
        <v/>
      </c>
      <c r="Q20" s="4" t="str">
        <f t="shared" si="8"/>
        <v/>
      </c>
      <c r="R20" s="4" t="str">
        <f t="shared" si="8"/>
        <v/>
      </c>
      <c r="S20" s="4" t="str">
        <f t="shared" si="8"/>
        <v/>
      </c>
      <c r="T20" s="4" t="str">
        <f t="shared" si="9"/>
        <v/>
      </c>
      <c r="U20" s="4" t="str">
        <f t="shared" si="9"/>
        <v/>
      </c>
      <c r="V20" s="4" t="str">
        <f t="shared" si="9"/>
        <v/>
      </c>
      <c r="W20" s="4" t="str">
        <f t="shared" si="9"/>
        <v/>
      </c>
      <c r="X20" s="4" t="str">
        <f t="shared" si="9"/>
        <v/>
      </c>
      <c r="Y20" s="4" t="str">
        <f t="shared" si="9"/>
        <v/>
      </c>
      <c r="Z20" s="4" t="str">
        <f t="shared" si="9"/>
        <v/>
      </c>
      <c r="AA20" s="4" t="str">
        <f t="shared" si="9"/>
        <v/>
      </c>
      <c r="AB20" s="4" t="str">
        <f t="shared" si="3"/>
        <v/>
      </c>
      <c r="AC20" s="4" t="str">
        <f t="shared" si="3"/>
        <v/>
      </c>
      <c r="AD20" s="4" t="str">
        <f t="shared" si="3"/>
        <v/>
      </c>
      <c r="AE20" s="4" t="str">
        <f t="shared" si="3"/>
        <v/>
      </c>
      <c r="AF20" s="4" t="str">
        <f t="shared" si="3"/>
        <v/>
      </c>
      <c r="AG20" s="4" t="str">
        <f t="shared" si="3"/>
        <v/>
      </c>
      <c r="AH20" s="4" t="str">
        <f t="shared" si="3"/>
        <v/>
      </c>
      <c r="AI20" s="4" t="str">
        <f t="shared" si="3"/>
        <v/>
      </c>
      <c r="AJ20" s="4" t="str">
        <f t="shared" si="3"/>
        <v/>
      </c>
      <c r="AK20" s="4" t="str">
        <f t="shared" si="3"/>
        <v/>
      </c>
      <c r="AL20" s="4" t="str">
        <f t="shared" si="3"/>
        <v/>
      </c>
      <c r="AM20" s="4" t="str">
        <f t="shared" si="3"/>
        <v/>
      </c>
      <c r="AN20" s="4" t="str">
        <f t="shared" si="3"/>
        <v/>
      </c>
      <c r="AO20" s="4" t="str">
        <f t="shared" si="3"/>
        <v/>
      </c>
      <c r="AP20" s="4" t="str">
        <f t="shared" si="3"/>
        <v/>
      </c>
      <c r="AQ20" s="4" t="str">
        <f t="shared" si="4"/>
        <v/>
      </c>
      <c r="AR20" s="4" t="str">
        <f t="shared" si="4"/>
        <v/>
      </c>
      <c r="AS20" s="4" t="str">
        <f t="shared" si="4"/>
        <v/>
      </c>
    </row>
    <row r="21" spans="1:45" x14ac:dyDescent="0.2">
      <c r="A21" s="2" t="s">
        <v>44</v>
      </c>
      <c r="B21" s="2" t="s">
        <v>33</v>
      </c>
      <c r="C21" s="26"/>
      <c r="D21" s="26"/>
      <c r="E21" s="26">
        <f>14981.3775+600</f>
        <v>15581.377500000001</v>
      </c>
      <c r="F21" s="26"/>
      <c r="G21" s="26">
        <f t="shared" si="7"/>
        <v>15581.377500000001</v>
      </c>
      <c r="H21" s="24">
        <v>8</v>
      </c>
      <c r="I21" s="7">
        <v>9</v>
      </c>
      <c r="J21" s="4" t="str">
        <f t="shared" si="8"/>
        <v/>
      </c>
      <c r="K21" s="4" t="str">
        <f t="shared" si="8"/>
        <v/>
      </c>
      <c r="L21" s="4" t="str">
        <f t="shared" si="8"/>
        <v/>
      </c>
      <c r="M21" s="4" t="str">
        <f t="shared" si="8"/>
        <v/>
      </c>
      <c r="N21" s="4" t="str">
        <f t="shared" si="8"/>
        <v/>
      </c>
      <c r="O21" s="4" t="str">
        <f t="shared" si="8"/>
        <v/>
      </c>
      <c r="P21" s="4" t="str">
        <f t="shared" si="8"/>
        <v/>
      </c>
      <c r="Q21" s="4">
        <f t="shared" si="8"/>
        <v>7790.6887500000003</v>
      </c>
      <c r="R21" s="4">
        <f t="shared" si="8"/>
        <v>7790.6887500000003</v>
      </c>
      <c r="S21" s="4" t="str">
        <f t="shared" si="8"/>
        <v/>
      </c>
      <c r="T21" s="4" t="str">
        <f t="shared" si="9"/>
        <v/>
      </c>
      <c r="U21" s="4" t="str">
        <f t="shared" si="9"/>
        <v/>
      </c>
      <c r="V21" s="4" t="str">
        <f t="shared" si="9"/>
        <v/>
      </c>
      <c r="W21" s="4" t="str">
        <f t="shared" si="9"/>
        <v/>
      </c>
      <c r="X21" s="4" t="str">
        <f t="shared" si="9"/>
        <v/>
      </c>
      <c r="Y21" s="4" t="str">
        <f t="shared" si="9"/>
        <v/>
      </c>
      <c r="Z21" s="4" t="str">
        <f t="shared" si="9"/>
        <v/>
      </c>
      <c r="AA21" s="4" t="str">
        <f t="shared" si="9"/>
        <v/>
      </c>
      <c r="AB21" s="4" t="str">
        <f t="shared" si="3"/>
        <v/>
      </c>
      <c r="AC21" s="4" t="str">
        <f t="shared" si="3"/>
        <v/>
      </c>
      <c r="AD21" s="4" t="str">
        <f t="shared" si="3"/>
        <v/>
      </c>
      <c r="AE21" s="4" t="str">
        <f t="shared" si="3"/>
        <v/>
      </c>
      <c r="AF21" s="4" t="str">
        <f t="shared" si="3"/>
        <v/>
      </c>
      <c r="AG21" s="4" t="str">
        <f t="shared" si="3"/>
        <v/>
      </c>
      <c r="AH21" s="4" t="str">
        <f t="shared" si="3"/>
        <v/>
      </c>
      <c r="AI21" s="4" t="str">
        <f t="shared" si="3"/>
        <v/>
      </c>
      <c r="AJ21" s="4" t="str">
        <f t="shared" si="3"/>
        <v/>
      </c>
      <c r="AK21" s="4" t="str">
        <f t="shared" si="3"/>
        <v/>
      </c>
      <c r="AL21" s="4" t="str">
        <f t="shared" si="3"/>
        <v/>
      </c>
      <c r="AM21" s="4" t="str">
        <f t="shared" si="3"/>
        <v/>
      </c>
      <c r="AN21" s="4" t="str">
        <f t="shared" si="3"/>
        <v/>
      </c>
      <c r="AO21" s="4" t="str">
        <f t="shared" si="3"/>
        <v/>
      </c>
      <c r="AP21" s="4" t="str">
        <f t="shared" si="3"/>
        <v/>
      </c>
      <c r="AQ21" s="4" t="str">
        <f t="shared" si="4"/>
        <v/>
      </c>
      <c r="AR21" s="4" t="str">
        <f t="shared" si="4"/>
        <v/>
      </c>
      <c r="AS21" s="4" t="str">
        <f t="shared" si="4"/>
        <v/>
      </c>
    </row>
    <row r="22" spans="1:45" x14ac:dyDescent="0.2">
      <c r="A22" s="2" t="s">
        <v>45</v>
      </c>
      <c r="B22" s="3" t="s">
        <v>34</v>
      </c>
      <c r="C22" s="26"/>
      <c r="D22" s="26"/>
      <c r="E22" s="26">
        <f>14981.3775</f>
        <v>14981.377500000001</v>
      </c>
      <c r="F22" s="26"/>
      <c r="G22" s="26">
        <f t="shared" si="7"/>
        <v>14981.377500000001</v>
      </c>
      <c r="H22" s="24">
        <v>8</v>
      </c>
      <c r="I22" s="7">
        <v>9</v>
      </c>
      <c r="J22" s="4" t="str">
        <f t="shared" si="8"/>
        <v/>
      </c>
      <c r="K22" s="4" t="str">
        <f t="shared" si="8"/>
        <v/>
      </c>
      <c r="L22" s="4" t="str">
        <f t="shared" si="8"/>
        <v/>
      </c>
      <c r="M22" s="4" t="str">
        <f t="shared" si="8"/>
        <v/>
      </c>
      <c r="N22" s="4" t="str">
        <f t="shared" si="8"/>
        <v/>
      </c>
      <c r="O22" s="4" t="str">
        <f t="shared" si="8"/>
        <v/>
      </c>
      <c r="P22" s="4" t="str">
        <f t="shared" si="8"/>
        <v/>
      </c>
      <c r="Q22" s="4">
        <f t="shared" si="8"/>
        <v>7490.6887500000003</v>
      </c>
      <c r="R22" s="4">
        <f t="shared" si="8"/>
        <v>7490.6887500000003</v>
      </c>
      <c r="S22" s="4" t="str">
        <f t="shared" si="8"/>
        <v/>
      </c>
      <c r="T22" s="4" t="str">
        <f t="shared" si="9"/>
        <v/>
      </c>
      <c r="U22" s="4" t="str">
        <f t="shared" si="9"/>
        <v/>
      </c>
      <c r="V22" s="4" t="str">
        <f t="shared" si="9"/>
        <v/>
      </c>
      <c r="W22" s="4" t="str">
        <f t="shared" si="9"/>
        <v/>
      </c>
      <c r="X22" s="4" t="str">
        <f t="shared" si="9"/>
        <v/>
      </c>
      <c r="Y22" s="4" t="str">
        <f t="shared" si="9"/>
        <v/>
      </c>
      <c r="Z22" s="4" t="str">
        <f t="shared" si="9"/>
        <v/>
      </c>
      <c r="AA22" s="4" t="str">
        <f t="shared" si="9"/>
        <v/>
      </c>
      <c r="AB22" s="4" t="str">
        <f t="shared" si="3"/>
        <v/>
      </c>
      <c r="AC22" s="4" t="str">
        <f t="shared" si="3"/>
        <v/>
      </c>
      <c r="AD22" s="4" t="str">
        <f t="shared" si="3"/>
        <v/>
      </c>
      <c r="AE22" s="4" t="str">
        <f t="shared" si="3"/>
        <v/>
      </c>
      <c r="AF22" s="4" t="str">
        <f t="shared" si="3"/>
        <v/>
      </c>
      <c r="AG22" s="4" t="str">
        <f t="shared" si="3"/>
        <v/>
      </c>
      <c r="AH22" s="4" t="str">
        <f t="shared" si="3"/>
        <v/>
      </c>
      <c r="AI22" s="4" t="str">
        <f t="shared" si="3"/>
        <v/>
      </c>
      <c r="AJ22" s="4" t="str">
        <f t="shared" si="3"/>
        <v/>
      </c>
      <c r="AK22" s="4" t="str">
        <f t="shared" si="3"/>
        <v/>
      </c>
      <c r="AL22" s="4" t="str">
        <f t="shared" si="3"/>
        <v/>
      </c>
      <c r="AM22" s="4" t="str">
        <f t="shared" si="3"/>
        <v/>
      </c>
      <c r="AN22" s="4" t="str">
        <f t="shared" si="3"/>
        <v/>
      </c>
      <c r="AO22" s="4" t="str">
        <f t="shared" si="3"/>
        <v/>
      </c>
      <c r="AP22" s="4" t="str">
        <f t="shared" ref="AP22:AS47" si="10">IF(AP$4&gt;=$H22,IF($I22&gt;=AP$4,$G22/($I22-$H22+1),""),"")</f>
        <v/>
      </c>
      <c r="AQ22" s="4" t="str">
        <f t="shared" si="4"/>
        <v/>
      </c>
      <c r="AR22" s="4" t="str">
        <f t="shared" si="4"/>
        <v/>
      </c>
      <c r="AS22" s="4" t="str">
        <f t="shared" si="4"/>
        <v/>
      </c>
    </row>
    <row r="23" spans="1:45" x14ac:dyDescent="0.2">
      <c r="A23" s="2"/>
      <c r="B23" s="2"/>
      <c r="C23" s="26"/>
      <c r="D23" s="26"/>
      <c r="E23" s="26"/>
      <c r="F23" s="26"/>
      <c r="G23" s="26"/>
      <c r="H23" s="24"/>
      <c r="I23" s="7"/>
      <c r="J23" s="4" t="str">
        <f t="shared" si="8"/>
        <v/>
      </c>
      <c r="K23" s="4" t="str">
        <f t="shared" si="8"/>
        <v/>
      </c>
      <c r="L23" s="4" t="str">
        <f t="shared" si="8"/>
        <v/>
      </c>
      <c r="M23" s="4" t="str">
        <f t="shared" si="8"/>
        <v/>
      </c>
      <c r="N23" s="4" t="str">
        <f t="shared" si="8"/>
        <v/>
      </c>
      <c r="O23" s="4" t="str">
        <f t="shared" si="8"/>
        <v/>
      </c>
      <c r="P23" s="4" t="str">
        <f t="shared" si="8"/>
        <v/>
      </c>
      <c r="Q23" s="4" t="str">
        <f t="shared" si="8"/>
        <v/>
      </c>
      <c r="R23" s="4" t="str">
        <f t="shared" si="8"/>
        <v/>
      </c>
      <c r="S23" s="4" t="str">
        <f t="shared" si="8"/>
        <v/>
      </c>
      <c r="T23" s="4" t="str">
        <f t="shared" si="9"/>
        <v/>
      </c>
      <c r="U23" s="4" t="str">
        <f t="shared" si="9"/>
        <v/>
      </c>
      <c r="V23" s="4" t="str">
        <f t="shared" si="9"/>
        <v/>
      </c>
      <c r="W23" s="4" t="str">
        <f t="shared" si="9"/>
        <v/>
      </c>
      <c r="X23" s="4" t="str">
        <f t="shared" si="9"/>
        <v/>
      </c>
      <c r="Y23" s="4" t="str">
        <f t="shared" si="9"/>
        <v/>
      </c>
      <c r="Z23" s="4" t="str">
        <f t="shared" si="9"/>
        <v/>
      </c>
      <c r="AA23" s="4" t="str">
        <f t="shared" si="9"/>
        <v/>
      </c>
      <c r="AB23" s="4" t="str">
        <f t="shared" ref="AB23:AO43" si="11">IF(AB$4&gt;=$H23,IF($I23&gt;=AB$4,$G23/($I23-$H23+1),""),"")</f>
        <v/>
      </c>
      <c r="AC23" s="4" t="str">
        <f t="shared" si="11"/>
        <v/>
      </c>
      <c r="AD23" s="4" t="str">
        <f t="shared" si="11"/>
        <v/>
      </c>
      <c r="AE23" s="4" t="str">
        <f t="shared" si="11"/>
        <v/>
      </c>
      <c r="AF23" s="4" t="str">
        <f t="shared" si="11"/>
        <v/>
      </c>
      <c r="AG23" s="4" t="str">
        <f t="shared" si="11"/>
        <v/>
      </c>
      <c r="AH23" s="4" t="str">
        <f t="shared" si="11"/>
        <v/>
      </c>
      <c r="AI23" s="4" t="str">
        <f t="shared" si="11"/>
        <v/>
      </c>
      <c r="AJ23" s="4" t="str">
        <f t="shared" si="11"/>
        <v/>
      </c>
      <c r="AK23" s="4" t="str">
        <f t="shared" si="11"/>
        <v/>
      </c>
      <c r="AL23" s="4" t="str">
        <f t="shared" si="11"/>
        <v/>
      </c>
      <c r="AM23" s="4" t="str">
        <f t="shared" si="11"/>
        <v/>
      </c>
      <c r="AN23" s="4" t="str">
        <f t="shared" si="11"/>
        <v/>
      </c>
      <c r="AO23" s="4" t="str">
        <f t="shared" si="11"/>
        <v/>
      </c>
      <c r="AP23" s="4" t="str">
        <f t="shared" si="10"/>
        <v/>
      </c>
      <c r="AQ23" s="4" t="str">
        <f t="shared" si="4"/>
        <v/>
      </c>
      <c r="AR23" s="4" t="str">
        <f t="shared" si="4"/>
        <v/>
      </c>
      <c r="AS23" s="4" t="str">
        <f t="shared" si="4"/>
        <v/>
      </c>
    </row>
    <row r="24" spans="1:45" x14ac:dyDescent="0.2">
      <c r="A24" s="8" t="s">
        <v>35</v>
      </c>
      <c r="B24" s="8" t="s">
        <v>36</v>
      </c>
      <c r="C24" s="25"/>
      <c r="D24" s="25"/>
      <c r="E24" s="25"/>
      <c r="F24" s="25"/>
      <c r="G24" s="26"/>
      <c r="H24" s="23"/>
      <c r="I24" s="7"/>
      <c r="J24" s="4" t="str">
        <f t="shared" si="8"/>
        <v/>
      </c>
      <c r="K24" s="4" t="str">
        <f t="shared" si="8"/>
        <v/>
      </c>
      <c r="L24" s="4" t="str">
        <f t="shared" si="8"/>
        <v/>
      </c>
      <c r="M24" s="4" t="str">
        <f t="shared" si="8"/>
        <v/>
      </c>
      <c r="N24" s="4" t="str">
        <f t="shared" si="8"/>
        <v/>
      </c>
      <c r="O24" s="4" t="str">
        <f t="shared" si="8"/>
        <v/>
      </c>
      <c r="P24" s="4" t="str">
        <f t="shared" si="8"/>
        <v/>
      </c>
      <c r="Q24" s="4" t="str">
        <f t="shared" si="8"/>
        <v/>
      </c>
      <c r="R24" s="4" t="str">
        <f t="shared" si="8"/>
        <v/>
      </c>
      <c r="S24" s="4" t="str">
        <f t="shared" si="8"/>
        <v/>
      </c>
      <c r="T24" s="4" t="str">
        <f t="shared" si="9"/>
        <v/>
      </c>
      <c r="U24" s="4" t="str">
        <f t="shared" si="9"/>
        <v/>
      </c>
      <c r="V24" s="4" t="str">
        <f t="shared" si="9"/>
        <v/>
      </c>
      <c r="W24" s="4" t="str">
        <f t="shared" si="9"/>
        <v/>
      </c>
      <c r="X24" s="4" t="str">
        <f t="shared" si="9"/>
        <v/>
      </c>
      <c r="Y24" s="4" t="str">
        <f t="shared" si="9"/>
        <v/>
      </c>
      <c r="Z24" s="4" t="str">
        <f t="shared" si="9"/>
        <v/>
      </c>
      <c r="AA24" s="4" t="str">
        <f t="shared" si="9"/>
        <v/>
      </c>
      <c r="AB24" s="4" t="str">
        <f t="shared" si="11"/>
        <v/>
      </c>
      <c r="AC24" s="4" t="str">
        <f t="shared" si="11"/>
        <v/>
      </c>
      <c r="AD24" s="4" t="str">
        <f t="shared" si="11"/>
        <v/>
      </c>
      <c r="AE24" s="4" t="str">
        <f t="shared" si="11"/>
        <v/>
      </c>
      <c r="AF24" s="4" t="str">
        <f t="shared" si="11"/>
        <v/>
      </c>
      <c r="AG24" s="4" t="str">
        <f t="shared" si="11"/>
        <v/>
      </c>
      <c r="AH24" s="4" t="str">
        <f t="shared" si="11"/>
        <v/>
      </c>
      <c r="AI24" s="4" t="str">
        <f t="shared" si="11"/>
        <v/>
      </c>
      <c r="AJ24" s="4" t="str">
        <f t="shared" si="11"/>
        <v/>
      </c>
      <c r="AK24" s="4" t="str">
        <f t="shared" si="11"/>
        <v/>
      </c>
      <c r="AL24" s="4" t="str">
        <f t="shared" si="11"/>
        <v/>
      </c>
      <c r="AM24" s="4" t="str">
        <f t="shared" si="11"/>
        <v/>
      </c>
      <c r="AN24" s="4" t="str">
        <f t="shared" si="11"/>
        <v/>
      </c>
      <c r="AO24" s="4" t="str">
        <f t="shared" si="11"/>
        <v/>
      </c>
      <c r="AP24" s="4" t="str">
        <f t="shared" si="10"/>
        <v/>
      </c>
      <c r="AQ24" s="4" t="str">
        <f t="shared" si="4"/>
        <v/>
      </c>
      <c r="AR24" s="4" t="str">
        <f t="shared" si="4"/>
        <v/>
      </c>
      <c r="AS24" s="4" t="str">
        <f t="shared" si="4"/>
        <v/>
      </c>
    </row>
    <row r="25" spans="1:45" x14ac:dyDescent="0.2">
      <c r="A25" s="2" t="s">
        <v>46</v>
      </c>
      <c r="B25" s="2" t="s">
        <v>38</v>
      </c>
      <c r="C25" s="26"/>
      <c r="D25" s="26"/>
      <c r="E25" s="26"/>
      <c r="F25" s="26">
        <v>4000</v>
      </c>
      <c r="G25" s="26">
        <f t="shared" si="7"/>
        <v>4000</v>
      </c>
      <c r="H25" s="24">
        <v>2</v>
      </c>
      <c r="I25" s="7">
        <v>2</v>
      </c>
      <c r="J25" s="4" t="str">
        <f t="shared" si="8"/>
        <v/>
      </c>
      <c r="K25" s="4">
        <f t="shared" si="8"/>
        <v>4000</v>
      </c>
      <c r="L25" s="4" t="str">
        <f t="shared" si="8"/>
        <v/>
      </c>
      <c r="M25" s="4" t="str">
        <f t="shared" si="8"/>
        <v/>
      </c>
      <c r="N25" s="4" t="str">
        <f t="shared" si="8"/>
        <v/>
      </c>
      <c r="O25" s="4" t="str">
        <f t="shared" si="8"/>
        <v/>
      </c>
      <c r="P25" s="4" t="str">
        <f t="shared" si="8"/>
        <v/>
      </c>
      <c r="Q25" s="4" t="str">
        <f t="shared" si="8"/>
        <v/>
      </c>
      <c r="R25" s="4" t="str">
        <f t="shared" si="8"/>
        <v/>
      </c>
      <c r="S25" s="4" t="str">
        <f t="shared" si="8"/>
        <v/>
      </c>
      <c r="T25" s="4" t="str">
        <f t="shared" si="9"/>
        <v/>
      </c>
      <c r="U25" s="4" t="str">
        <f t="shared" si="9"/>
        <v/>
      </c>
      <c r="V25" s="4" t="str">
        <f t="shared" si="9"/>
        <v/>
      </c>
      <c r="W25" s="4" t="str">
        <f t="shared" si="9"/>
        <v/>
      </c>
      <c r="X25" s="4" t="str">
        <f t="shared" si="9"/>
        <v/>
      </c>
      <c r="Y25" s="4" t="str">
        <f t="shared" si="9"/>
        <v/>
      </c>
      <c r="Z25" s="4" t="str">
        <f t="shared" si="9"/>
        <v/>
      </c>
      <c r="AA25" s="4" t="str">
        <f t="shared" si="9"/>
        <v/>
      </c>
      <c r="AB25" s="4" t="str">
        <f t="shared" si="11"/>
        <v/>
      </c>
      <c r="AC25" s="4" t="str">
        <f t="shared" si="11"/>
        <v/>
      </c>
      <c r="AD25" s="4" t="str">
        <f t="shared" si="11"/>
        <v/>
      </c>
      <c r="AE25" s="4" t="str">
        <f t="shared" si="11"/>
        <v/>
      </c>
      <c r="AF25" s="4" t="str">
        <f t="shared" si="11"/>
        <v/>
      </c>
      <c r="AG25" s="4" t="str">
        <f t="shared" si="11"/>
        <v/>
      </c>
      <c r="AH25" s="4" t="str">
        <f t="shared" si="11"/>
        <v/>
      </c>
      <c r="AI25" s="4" t="str">
        <f t="shared" si="11"/>
        <v/>
      </c>
      <c r="AJ25" s="4" t="str">
        <f t="shared" si="11"/>
        <v/>
      </c>
      <c r="AK25" s="4" t="str">
        <f t="shared" si="11"/>
        <v/>
      </c>
      <c r="AL25" s="4" t="str">
        <f t="shared" si="11"/>
        <v/>
      </c>
      <c r="AM25" s="4" t="str">
        <f t="shared" si="11"/>
        <v/>
      </c>
      <c r="AN25" s="4" t="str">
        <f t="shared" si="11"/>
        <v/>
      </c>
      <c r="AO25" s="4" t="str">
        <f t="shared" si="11"/>
        <v/>
      </c>
      <c r="AP25" s="4" t="str">
        <f t="shared" si="10"/>
        <v/>
      </c>
      <c r="AQ25" s="4" t="str">
        <f t="shared" si="4"/>
        <v/>
      </c>
      <c r="AR25" s="4" t="str">
        <f t="shared" si="4"/>
        <v/>
      </c>
      <c r="AS25" s="4" t="str">
        <f t="shared" si="4"/>
        <v/>
      </c>
    </row>
    <row r="26" spans="1:45" x14ac:dyDescent="0.2">
      <c r="A26" s="2" t="s">
        <v>47</v>
      </c>
      <c r="B26" s="2" t="s">
        <v>127</v>
      </c>
      <c r="C26" s="26"/>
      <c r="D26" s="26"/>
      <c r="E26" s="26">
        <f>15888*4</f>
        <v>63552</v>
      </c>
      <c r="F26" s="26"/>
      <c r="G26" s="26">
        <f>SUM(C26:F26)</f>
        <v>63552</v>
      </c>
      <c r="H26" s="24">
        <v>2</v>
      </c>
      <c r="I26" s="7">
        <v>2</v>
      </c>
      <c r="J26" s="4" t="str">
        <f t="shared" si="8"/>
        <v/>
      </c>
      <c r="K26" s="4">
        <f t="shared" si="8"/>
        <v>63552</v>
      </c>
      <c r="L26" s="4" t="str">
        <f t="shared" si="8"/>
        <v/>
      </c>
      <c r="M26" s="4" t="str">
        <f t="shared" si="8"/>
        <v/>
      </c>
      <c r="N26" s="4" t="str">
        <f t="shared" si="8"/>
        <v/>
      </c>
      <c r="O26" s="4" t="str">
        <f t="shared" si="8"/>
        <v/>
      </c>
      <c r="P26" s="4" t="str">
        <f t="shared" si="8"/>
        <v/>
      </c>
      <c r="Q26" s="4" t="str">
        <f t="shared" si="8"/>
        <v/>
      </c>
      <c r="R26" s="4" t="str">
        <f t="shared" si="8"/>
        <v/>
      </c>
      <c r="S26" s="4" t="str">
        <f t="shared" si="8"/>
        <v/>
      </c>
      <c r="T26" s="4" t="str">
        <f t="shared" si="9"/>
        <v/>
      </c>
      <c r="U26" s="4" t="str">
        <f t="shared" si="9"/>
        <v/>
      </c>
      <c r="V26" s="4" t="str">
        <f t="shared" si="9"/>
        <v/>
      </c>
      <c r="W26" s="4" t="str">
        <f t="shared" si="9"/>
        <v/>
      </c>
      <c r="X26" s="4" t="str">
        <f t="shared" si="9"/>
        <v/>
      </c>
      <c r="Y26" s="4" t="str">
        <f t="shared" si="9"/>
        <v/>
      </c>
      <c r="Z26" s="4" t="str">
        <f t="shared" si="9"/>
        <v/>
      </c>
      <c r="AA26" s="4" t="str">
        <f t="shared" si="9"/>
        <v/>
      </c>
      <c r="AB26" s="4" t="str">
        <f t="shared" si="11"/>
        <v/>
      </c>
      <c r="AC26" s="4" t="str">
        <f t="shared" si="11"/>
        <v/>
      </c>
      <c r="AD26" s="4" t="str">
        <f t="shared" si="11"/>
        <v/>
      </c>
      <c r="AE26" s="4" t="str">
        <f t="shared" si="11"/>
        <v/>
      </c>
      <c r="AF26" s="4" t="str">
        <f t="shared" si="11"/>
        <v/>
      </c>
      <c r="AG26" s="4" t="str">
        <f t="shared" si="11"/>
        <v/>
      </c>
      <c r="AH26" s="4" t="str">
        <f t="shared" si="11"/>
        <v/>
      </c>
      <c r="AI26" s="4" t="str">
        <f t="shared" si="11"/>
        <v/>
      </c>
      <c r="AJ26" s="4" t="str">
        <f t="shared" si="11"/>
        <v/>
      </c>
      <c r="AK26" s="4" t="str">
        <f t="shared" si="11"/>
        <v/>
      </c>
      <c r="AL26" s="4" t="str">
        <f t="shared" si="11"/>
        <v/>
      </c>
      <c r="AM26" s="4" t="str">
        <f t="shared" si="11"/>
        <v/>
      </c>
      <c r="AN26" s="4" t="str">
        <f t="shared" si="11"/>
        <v/>
      </c>
      <c r="AO26" s="4" t="str">
        <f t="shared" si="11"/>
        <v/>
      </c>
      <c r="AP26" s="4" t="str">
        <f t="shared" si="10"/>
        <v/>
      </c>
      <c r="AQ26" s="4" t="str">
        <f t="shared" si="4"/>
        <v/>
      </c>
      <c r="AR26" s="4" t="str">
        <f t="shared" si="4"/>
        <v/>
      </c>
      <c r="AS26" s="4" t="str">
        <f t="shared" si="4"/>
        <v/>
      </c>
    </row>
    <row r="27" spans="1:45" x14ac:dyDescent="0.2">
      <c r="A27" s="2"/>
      <c r="B27" s="2"/>
      <c r="C27" s="26"/>
      <c r="D27" s="26"/>
      <c r="E27" s="26"/>
      <c r="F27" s="26"/>
      <c r="G27" s="26"/>
      <c r="H27" s="24"/>
      <c r="I27" s="7"/>
      <c r="J27" s="4" t="str">
        <f t="shared" ref="J27:S36" si="12">IF(J$4&gt;=$H27,IF($I27&gt;=J$4,$G27/($I27-$H27+1),""),"")</f>
        <v/>
      </c>
      <c r="K27" s="4" t="str">
        <f t="shared" si="12"/>
        <v/>
      </c>
      <c r="L27" s="4" t="str">
        <f t="shared" si="12"/>
        <v/>
      </c>
      <c r="M27" s="4" t="str">
        <f t="shared" si="12"/>
        <v/>
      </c>
      <c r="N27" s="4" t="str">
        <f t="shared" si="12"/>
        <v/>
      </c>
      <c r="O27" s="4" t="str">
        <f t="shared" si="12"/>
        <v/>
      </c>
      <c r="P27" s="4" t="str">
        <f t="shared" si="12"/>
        <v/>
      </c>
      <c r="Q27" s="4" t="str">
        <f t="shared" si="12"/>
        <v/>
      </c>
      <c r="R27" s="4" t="str">
        <f t="shared" si="12"/>
        <v/>
      </c>
      <c r="S27" s="4" t="str">
        <f t="shared" si="12"/>
        <v/>
      </c>
      <c r="T27" s="4" t="str">
        <f t="shared" ref="T27:AA36" si="13">IF(T$4&gt;=$H27,IF($I27&gt;=T$4,$G27/($I27-$H27+1),""),"")</f>
        <v/>
      </c>
      <c r="U27" s="4" t="str">
        <f t="shared" si="13"/>
        <v/>
      </c>
      <c r="V27" s="4" t="str">
        <f t="shared" si="13"/>
        <v/>
      </c>
      <c r="W27" s="4" t="str">
        <f t="shared" si="13"/>
        <v/>
      </c>
      <c r="X27" s="4" t="str">
        <f t="shared" si="13"/>
        <v/>
      </c>
      <c r="Y27" s="4" t="str">
        <f t="shared" si="13"/>
        <v/>
      </c>
      <c r="Z27" s="4" t="str">
        <f t="shared" si="13"/>
        <v/>
      </c>
      <c r="AA27" s="4" t="str">
        <f t="shared" si="13"/>
        <v/>
      </c>
      <c r="AB27" s="4" t="str">
        <f t="shared" si="11"/>
        <v/>
      </c>
      <c r="AC27" s="4" t="str">
        <f t="shared" si="11"/>
        <v/>
      </c>
      <c r="AD27" s="4" t="str">
        <f t="shared" si="11"/>
        <v/>
      </c>
      <c r="AE27" s="4" t="str">
        <f t="shared" si="11"/>
        <v/>
      </c>
      <c r="AF27" s="4" t="str">
        <f t="shared" si="11"/>
        <v/>
      </c>
      <c r="AG27" s="4" t="str">
        <f t="shared" si="11"/>
        <v/>
      </c>
      <c r="AH27" s="4" t="str">
        <f t="shared" si="11"/>
        <v/>
      </c>
      <c r="AI27" s="4" t="str">
        <f t="shared" si="11"/>
        <v/>
      </c>
      <c r="AJ27" s="4" t="str">
        <f t="shared" si="11"/>
        <v/>
      </c>
      <c r="AK27" s="4" t="str">
        <f t="shared" si="11"/>
        <v/>
      </c>
      <c r="AL27" s="4" t="str">
        <f t="shared" si="11"/>
        <v/>
      </c>
      <c r="AM27" s="4" t="str">
        <f t="shared" si="11"/>
        <v/>
      </c>
      <c r="AN27" s="4" t="str">
        <f t="shared" si="11"/>
        <v/>
      </c>
      <c r="AO27" s="4" t="str">
        <f t="shared" si="11"/>
        <v/>
      </c>
      <c r="AP27" s="4" t="str">
        <f t="shared" si="10"/>
        <v/>
      </c>
      <c r="AQ27" s="4" t="str">
        <f t="shared" si="10"/>
        <v/>
      </c>
      <c r="AR27" s="4" t="str">
        <f t="shared" si="10"/>
        <v/>
      </c>
      <c r="AS27" s="4" t="str">
        <f t="shared" si="10"/>
        <v/>
      </c>
    </row>
    <row r="28" spans="1:45" x14ac:dyDescent="0.2">
      <c r="A28" s="8" t="s">
        <v>39</v>
      </c>
      <c r="B28" s="8" t="s">
        <v>40</v>
      </c>
      <c r="C28" s="25"/>
      <c r="D28" s="25"/>
      <c r="E28" s="25"/>
      <c r="F28" s="25"/>
      <c r="G28" s="26"/>
      <c r="H28" s="23"/>
      <c r="I28" s="7"/>
      <c r="J28" s="4" t="str">
        <f t="shared" si="12"/>
        <v/>
      </c>
      <c r="K28" s="4" t="str">
        <f t="shared" si="12"/>
        <v/>
      </c>
      <c r="L28" s="4" t="str">
        <f t="shared" si="12"/>
        <v/>
      </c>
      <c r="M28" s="4" t="str">
        <f t="shared" si="12"/>
        <v/>
      </c>
      <c r="N28" s="4" t="str">
        <f t="shared" si="12"/>
        <v/>
      </c>
      <c r="O28" s="4" t="str">
        <f t="shared" si="12"/>
        <v/>
      </c>
      <c r="P28" s="4" t="str">
        <f t="shared" si="12"/>
        <v/>
      </c>
      <c r="Q28" s="4" t="str">
        <f t="shared" si="12"/>
        <v/>
      </c>
      <c r="R28" s="4" t="str">
        <f t="shared" si="12"/>
        <v/>
      </c>
      <c r="S28" s="4" t="str">
        <f t="shared" si="12"/>
        <v/>
      </c>
      <c r="T28" s="4" t="str">
        <f t="shared" si="13"/>
        <v/>
      </c>
      <c r="U28" s="4" t="str">
        <f t="shared" si="13"/>
        <v/>
      </c>
      <c r="V28" s="4" t="str">
        <f t="shared" si="13"/>
        <v/>
      </c>
      <c r="W28" s="4" t="str">
        <f t="shared" si="13"/>
        <v/>
      </c>
      <c r="X28" s="4" t="str">
        <f t="shared" si="13"/>
        <v/>
      </c>
      <c r="Y28" s="4" t="str">
        <f t="shared" si="13"/>
        <v/>
      </c>
      <c r="Z28" s="4" t="str">
        <f t="shared" si="13"/>
        <v/>
      </c>
      <c r="AA28" s="4" t="str">
        <f t="shared" si="13"/>
        <v/>
      </c>
      <c r="AB28" s="4" t="str">
        <f t="shared" si="11"/>
        <v/>
      </c>
      <c r="AC28" s="4" t="str">
        <f t="shared" si="11"/>
        <v/>
      </c>
      <c r="AD28" s="4" t="str">
        <f t="shared" si="11"/>
        <v/>
      </c>
      <c r="AE28" s="4" t="str">
        <f t="shared" si="11"/>
        <v/>
      </c>
      <c r="AF28" s="4" t="str">
        <f t="shared" si="11"/>
        <v/>
      </c>
      <c r="AG28" s="4" t="str">
        <f t="shared" si="11"/>
        <v/>
      </c>
      <c r="AH28" s="4" t="str">
        <f t="shared" si="11"/>
        <v/>
      </c>
      <c r="AI28" s="4" t="str">
        <f t="shared" si="11"/>
        <v/>
      </c>
      <c r="AJ28" s="4" t="str">
        <f t="shared" si="11"/>
        <v/>
      </c>
      <c r="AK28" s="4" t="str">
        <f t="shared" si="11"/>
        <v/>
      </c>
      <c r="AL28" s="4" t="str">
        <f t="shared" si="11"/>
        <v/>
      </c>
      <c r="AM28" s="4" t="str">
        <f t="shared" si="11"/>
        <v/>
      </c>
      <c r="AN28" s="4" t="str">
        <f t="shared" si="11"/>
        <v/>
      </c>
      <c r="AO28" s="4" t="str">
        <f t="shared" si="11"/>
        <v/>
      </c>
      <c r="AP28" s="4" t="str">
        <f t="shared" si="10"/>
        <v/>
      </c>
      <c r="AQ28" s="4" t="str">
        <f t="shared" si="10"/>
        <v/>
      </c>
      <c r="AR28" s="4" t="str">
        <f t="shared" si="10"/>
        <v/>
      </c>
      <c r="AS28" s="4" t="str">
        <f t="shared" si="10"/>
        <v/>
      </c>
    </row>
    <row r="29" spans="1:45" x14ac:dyDescent="0.2">
      <c r="A29" s="2" t="s">
        <v>48</v>
      </c>
      <c r="B29" s="2" t="s">
        <v>152</v>
      </c>
      <c r="C29" s="26"/>
      <c r="D29" s="26"/>
      <c r="E29" s="26">
        <v>4799.7</v>
      </c>
      <c r="F29" s="26"/>
      <c r="G29" s="26">
        <f t="shared" si="7"/>
        <v>4799.7</v>
      </c>
      <c r="H29" s="24">
        <v>3</v>
      </c>
      <c r="I29" s="7">
        <v>3</v>
      </c>
      <c r="J29" s="4" t="str">
        <f t="shared" si="12"/>
        <v/>
      </c>
      <c r="K29" s="4" t="str">
        <f t="shared" si="12"/>
        <v/>
      </c>
      <c r="L29" s="4">
        <f t="shared" si="12"/>
        <v>4799.7</v>
      </c>
      <c r="M29" s="4" t="str">
        <f t="shared" si="12"/>
        <v/>
      </c>
      <c r="N29" s="4" t="str">
        <f t="shared" si="12"/>
        <v/>
      </c>
      <c r="O29" s="4" t="str">
        <f t="shared" si="12"/>
        <v/>
      </c>
      <c r="P29" s="4" t="str">
        <f t="shared" si="12"/>
        <v/>
      </c>
      <c r="Q29" s="4" t="str">
        <f t="shared" si="12"/>
        <v/>
      </c>
      <c r="R29" s="4" t="str">
        <f t="shared" si="12"/>
        <v/>
      </c>
      <c r="S29" s="4" t="str">
        <f t="shared" si="12"/>
        <v/>
      </c>
      <c r="T29" s="4" t="str">
        <f t="shared" si="13"/>
        <v/>
      </c>
      <c r="U29" s="4" t="str">
        <f t="shared" si="13"/>
        <v/>
      </c>
      <c r="V29" s="4" t="str">
        <f t="shared" si="13"/>
        <v/>
      </c>
      <c r="W29" s="4" t="str">
        <f t="shared" si="13"/>
        <v/>
      </c>
      <c r="X29" s="4" t="str">
        <f t="shared" si="13"/>
        <v/>
      </c>
      <c r="Y29" s="4" t="str">
        <f t="shared" si="13"/>
        <v/>
      </c>
      <c r="Z29" s="4" t="str">
        <f t="shared" si="13"/>
        <v/>
      </c>
      <c r="AA29" s="4" t="str">
        <f t="shared" si="13"/>
        <v/>
      </c>
      <c r="AB29" s="4" t="str">
        <f t="shared" si="11"/>
        <v/>
      </c>
      <c r="AC29" s="4" t="str">
        <f t="shared" si="11"/>
        <v/>
      </c>
      <c r="AD29" s="4" t="str">
        <f t="shared" si="11"/>
        <v/>
      </c>
      <c r="AE29" s="4" t="str">
        <f t="shared" si="11"/>
        <v/>
      </c>
      <c r="AF29" s="4" t="str">
        <f t="shared" si="11"/>
        <v/>
      </c>
      <c r="AG29" s="4" t="str">
        <f t="shared" si="11"/>
        <v/>
      </c>
      <c r="AH29" s="4" t="str">
        <f t="shared" si="11"/>
        <v/>
      </c>
      <c r="AI29" s="4" t="str">
        <f t="shared" si="11"/>
        <v/>
      </c>
      <c r="AJ29" s="4" t="str">
        <f t="shared" si="11"/>
        <v/>
      </c>
      <c r="AK29" s="4" t="str">
        <f t="shared" si="11"/>
        <v/>
      </c>
      <c r="AL29" s="4" t="str">
        <f t="shared" si="11"/>
        <v/>
      </c>
      <c r="AM29" s="4" t="str">
        <f t="shared" si="11"/>
        <v/>
      </c>
      <c r="AN29" s="4" t="str">
        <f t="shared" si="11"/>
        <v/>
      </c>
      <c r="AO29" s="4" t="str">
        <f t="shared" si="11"/>
        <v/>
      </c>
      <c r="AP29" s="4" t="str">
        <f t="shared" si="10"/>
        <v/>
      </c>
      <c r="AQ29" s="4" t="str">
        <f t="shared" si="10"/>
        <v/>
      </c>
      <c r="AR29" s="4" t="str">
        <f t="shared" si="10"/>
        <v/>
      </c>
      <c r="AS29" s="4" t="str">
        <f t="shared" si="10"/>
        <v/>
      </c>
    </row>
    <row r="30" spans="1:45" x14ac:dyDescent="0.2">
      <c r="A30" s="2" t="s">
        <v>49</v>
      </c>
      <c r="B30" s="2" t="s">
        <v>153</v>
      </c>
      <c r="C30" s="26"/>
      <c r="D30" s="26"/>
      <c r="E30" s="26">
        <v>10681</v>
      </c>
      <c r="F30" s="26"/>
      <c r="G30" s="26">
        <f t="shared" ref="G30" si="14">SUM(C30:F30)</f>
        <v>10681</v>
      </c>
      <c r="H30" s="24">
        <v>4</v>
      </c>
      <c r="I30" s="7">
        <v>5</v>
      </c>
      <c r="J30" s="4" t="str">
        <f t="shared" si="12"/>
        <v/>
      </c>
      <c r="K30" s="4" t="str">
        <f t="shared" si="12"/>
        <v/>
      </c>
      <c r="L30" s="4" t="str">
        <f t="shared" si="12"/>
        <v/>
      </c>
      <c r="M30" s="4">
        <f t="shared" si="12"/>
        <v>5340.5</v>
      </c>
      <c r="N30" s="4">
        <f t="shared" si="12"/>
        <v>5340.5</v>
      </c>
      <c r="O30" s="4" t="str">
        <f t="shared" si="12"/>
        <v/>
      </c>
      <c r="P30" s="4" t="str">
        <f t="shared" si="12"/>
        <v/>
      </c>
      <c r="Q30" s="4" t="str">
        <f t="shared" si="12"/>
        <v/>
      </c>
      <c r="R30" s="4" t="str">
        <f t="shared" si="12"/>
        <v/>
      </c>
      <c r="S30" s="4" t="str">
        <f t="shared" si="12"/>
        <v/>
      </c>
      <c r="T30" s="4" t="str">
        <f t="shared" si="13"/>
        <v/>
      </c>
      <c r="U30" s="4" t="str">
        <f t="shared" si="13"/>
        <v/>
      </c>
      <c r="V30" s="4" t="str">
        <f t="shared" si="13"/>
        <v/>
      </c>
      <c r="W30" s="4" t="str">
        <f t="shared" si="13"/>
        <v/>
      </c>
      <c r="X30" s="4" t="str">
        <f t="shared" si="13"/>
        <v/>
      </c>
      <c r="Y30" s="4" t="str">
        <f t="shared" si="13"/>
        <v/>
      </c>
      <c r="Z30" s="4" t="str">
        <f t="shared" si="13"/>
        <v/>
      </c>
      <c r="AA30" s="4" t="str">
        <f t="shared" si="13"/>
        <v/>
      </c>
      <c r="AB30" s="4" t="str">
        <f t="shared" si="11"/>
        <v/>
      </c>
      <c r="AC30" s="4" t="str">
        <f t="shared" si="11"/>
        <v/>
      </c>
      <c r="AD30" s="4" t="str">
        <f t="shared" si="11"/>
        <v/>
      </c>
      <c r="AE30" s="4" t="str">
        <f t="shared" si="11"/>
        <v/>
      </c>
      <c r="AF30" s="4" t="str">
        <f t="shared" si="11"/>
        <v/>
      </c>
      <c r="AG30" s="4" t="str">
        <f t="shared" si="11"/>
        <v/>
      </c>
      <c r="AH30" s="4" t="str">
        <f t="shared" si="11"/>
        <v/>
      </c>
      <c r="AI30" s="4" t="str">
        <f t="shared" si="11"/>
        <v/>
      </c>
      <c r="AJ30" s="4" t="str">
        <f t="shared" si="11"/>
        <v/>
      </c>
      <c r="AK30" s="4" t="str">
        <f t="shared" si="11"/>
        <v/>
      </c>
      <c r="AL30" s="4" t="str">
        <f t="shared" si="11"/>
        <v/>
      </c>
      <c r="AM30" s="4" t="str">
        <f t="shared" si="11"/>
        <v/>
      </c>
      <c r="AN30" s="4" t="str">
        <f t="shared" ref="AN30:AO31" si="15">IF(AN$4&gt;=$H30,IF($I30&gt;=AN$4,$G30/($I30-$H30+1),""),"")</f>
        <v/>
      </c>
      <c r="AO30" s="4" t="str">
        <f t="shared" si="15"/>
        <v/>
      </c>
      <c r="AP30" s="4" t="str">
        <f t="shared" si="10"/>
        <v/>
      </c>
      <c r="AQ30" s="4" t="str">
        <f t="shared" si="10"/>
        <v/>
      </c>
      <c r="AR30" s="4" t="str">
        <f t="shared" si="10"/>
        <v/>
      </c>
      <c r="AS30" s="4" t="str">
        <f t="shared" si="10"/>
        <v/>
      </c>
    </row>
    <row r="31" spans="1:45" x14ac:dyDescent="0.2">
      <c r="A31" s="2" t="s">
        <v>50</v>
      </c>
      <c r="B31" s="2" t="s">
        <v>154</v>
      </c>
      <c r="C31" s="26"/>
      <c r="D31" s="26"/>
      <c r="E31" s="26">
        <v>6030</v>
      </c>
      <c r="F31" s="26"/>
      <c r="G31" s="26">
        <f t="shared" ref="G31" si="16">SUM(C31:F31)</f>
        <v>6030</v>
      </c>
      <c r="H31" s="24">
        <v>6</v>
      </c>
      <c r="I31" s="7">
        <v>7</v>
      </c>
      <c r="J31" s="4" t="str">
        <f t="shared" si="12"/>
        <v/>
      </c>
      <c r="K31" s="4" t="str">
        <f t="shared" si="12"/>
        <v/>
      </c>
      <c r="L31" s="4" t="str">
        <f t="shared" si="12"/>
        <v/>
      </c>
      <c r="M31" s="4" t="str">
        <f t="shared" si="12"/>
        <v/>
      </c>
      <c r="N31" s="4" t="str">
        <f t="shared" si="12"/>
        <v/>
      </c>
      <c r="O31" s="4">
        <f t="shared" si="12"/>
        <v>3015</v>
      </c>
      <c r="P31" s="4">
        <f t="shared" si="12"/>
        <v>3015</v>
      </c>
      <c r="Q31" s="4" t="str">
        <f t="shared" si="12"/>
        <v/>
      </c>
      <c r="R31" s="4" t="str">
        <f t="shared" si="12"/>
        <v/>
      </c>
      <c r="S31" s="4" t="str">
        <f t="shared" si="12"/>
        <v/>
      </c>
      <c r="T31" s="4" t="str">
        <f t="shared" si="13"/>
        <v/>
      </c>
      <c r="U31" s="4" t="str">
        <f t="shared" si="13"/>
        <v/>
      </c>
      <c r="V31" s="4" t="str">
        <f t="shared" si="13"/>
        <v/>
      </c>
      <c r="W31" s="4" t="str">
        <f t="shared" si="13"/>
        <v/>
      </c>
      <c r="X31" s="4" t="str">
        <f t="shared" si="13"/>
        <v/>
      </c>
      <c r="Y31" s="4" t="str">
        <f t="shared" si="13"/>
        <v/>
      </c>
      <c r="Z31" s="4" t="str">
        <f t="shared" si="13"/>
        <v/>
      </c>
      <c r="AA31" s="4" t="str">
        <f t="shared" si="13"/>
        <v/>
      </c>
      <c r="AB31" s="4" t="str">
        <f t="shared" ref="AB31:AM31" si="17">IF(AB$4&gt;=$H31,IF($I31&gt;=AB$4,$G31/($I31-$H31+1),""),"")</f>
        <v/>
      </c>
      <c r="AC31" s="4" t="str">
        <f t="shared" si="17"/>
        <v/>
      </c>
      <c r="AD31" s="4" t="str">
        <f t="shared" si="17"/>
        <v/>
      </c>
      <c r="AE31" s="4" t="str">
        <f t="shared" si="17"/>
        <v/>
      </c>
      <c r="AF31" s="4" t="str">
        <f t="shared" si="17"/>
        <v/>
      </c>
      <c r="AG31" s="4" t="str">
        <f t="shared" si="17"/>
        <v/>
      </c>
      <c r="AH31" s="4" t="str">
        <f t="shared" si="17"/>
        <v/>
      </c>
      <c r="AI31" s="4" t="str">
        <f t="shared" si="17"/>
        <v/>
      </c>
      <c r="AJ31" s="4" t="str">
        <f t="shared" si="17"/>
        <v/>
      </c>
      <c r="AK31" s="4" t="str">
        <f t="shared" si="17"/>
        <v/>
      </c>
      <c r="AL31" s="4" t="str">
        <f t="shared" si="17"/>
        <v/>
      </c>
      <c r="AM31" s="4" t="str">
        <f t="shared" si="17"/>
        <v/>
      </c>
      <c r="AN31" s="4" t="str">
        <f t="shared" si="15"/>
        <v/>
      </c>
      <c r="AO31" s="4" t="str">
        <f t="shared" si="15"/>
        <v/>
      </c>
      <c r="AP31" s="4" t="str">
        <f t="shared" si="10"/>
        <v/>
      </c>
      <c r="AQ31" s="4" t="str">
        <f t="shared" si="10"/>
        <v/>
      </c>
      <c r="AR31" s="4" t="str">
        <f t="shared" si="10"/>
        <v/>
      </c>
      <c r="AS31" s="4" t="str">
        <f t="shared" si="10"/>
        <v/>
      </c>
    </row>
    <row r="32" spans="1:45" x14ac:dyDescent="0.2">
      <c r="A32" s="2" t="s">
        <v>51</v>
      </c>
      <c r="B32" s="2" t="s">
        <v>41</v>
      </c>
      <c r="C32" s="25"/>
      <c r="D32" s="26"/>
      <c r="E32" s="26">
        <f>13317.5*1.2</f>
        <v>15981</v>
      </c>
      <c r="F32" s="26"/>
      <c r="G32" s="26">
        <f t="shared" si="7"/>
        <v>15981</v>
      </c>
      <c r="H32" s="24">
        <v>1</v>
      </c>
      <c r="I32" s="7">
        <v>1</v>
      </c>
      <c r="J32" s="4">
        <f t="shared" si="12"/>
        <v>15981</v>
      </c>
      <c r="K32" s="4" t="str">
        <f t="shared" si="12"/>
        <v/>
      </c>
      <c r="L32" s="4" t="str">
        <f t="shared" si="12"/>
        <v/>
      </c>
      <c r="M32" s="4" t="str">
        <f t="shared" si="12"/>
        <v/>
      </c>
      <c r="N32" s="4" t="str">
        <f t="shared" si="12"/>
        <v/>
      </c>
      <c r="O32" s="4" t="str">
        <f t="shared" si="12"/>
        <v/>
      </c>
      <c r="P32" s="4" t="str">
        <f t="shared" si="12"/>
        <v/>
      </c>
      <c r="Q32" s="4" t="str">
        <f t="shared" si="12"/>
        <v/>
      </c>
      <c r="R32" s="4" t="str">
        <f t="shared" si="12"/>
        <v/>
      </c>
      <c r="S32" s="4" t="str">
        <f t="shared" si="12"/>
        <v/>
      </c>
      <c r="T32" s="4" t="str">
        <f t="shared" si="13"/>
        <v/>
      </c>
      <c r="U32" s="4" t="str">
        <f t="shared" si="13"/>
        <v/>
      </c>
      <c r="V32" s="4" t="str">
        <f t="shared" si="13"/>
        <v/>
      </c>
      <c r="W32" s="4" t="str">
        <f t="shared" si="13"/>
        <v/>
      </c>
      <c r="X32" s="4" t="str">
        <f t="shared" si="13"/>
        <v/>
      </c>
      <c r="Y32" s="4" t="str">
        <f t="shared" si="13"/>
        <v/>
      </c>
      <c r="Z32" s="4" t="str">
        <f t="shared" si="13"/>
        <v/>
      </c>
      <c r="AA32" s="4" t="str">
        <f t="shared" si="13"/>
        <v/>
      </c>
      <c r="AB32" s="4" t="str">
        <f t="shared" si="11"/>
        <v/>
      </c>
      <c r="AC32" s="4" t="str">
        <f t="shared" si="11"/>
        <v/>
      </c>
      <c r="AD32" s="4" t="str">
        <f t="shared" si="11"/>
        <v/>
      </c>
      <c r="AE32" s="4" t="str">
        <f t="shared" si="11"/>
        <v/>
      </c>
      <c r="AF32" s="4" t="str">
        <f t="shared" si="11"/>
        <v/>
      </c>
      <c r="AG32" s="4" t="str">
        <f t="shared" si="11"/>
        <v/>
      </c>
      <c r="AH32" s="4" t="str">
        <f t="shared" si="11"/>
        <v/>
      </c>
      <c r="AI32" s="4" t="str">
        <f t="shared" si="11"/>
        <v/>
      </c>
      <c r="AJ32" s="4" t="str">
        <f t="shared" si="11"/>
        <v/>
      </c>
      <c r="AK32" s="4" t="str">
        <f t="shared" si="11"/>
        <v/>
      </c>
      <c r="AL32" s="4" t="str">
        <f t="shared" si="11"/>
        <v/>
      </c>
      <c r="AM32" s="4" t="str">
        <f t="shared" si="11"/>
        <v/>
      </c>
      <c r="AN32" s="4" t="str">
        <f t="shared" si="11"/>
        <v/>
      </c>
      <c r="AO32" s="4" t="str">
        <f t="shared" si="11"/>
        <v/>
      </c>
      <c r="AP32" s="4" t="str">
        <f t="shared" si="10"/>
        <v/>
      </c>
      <c r="AQ32" s="4" t="str">
        <f t="shared" si="10"/>
        <v/>
      </c>
      <c r="AR32" s="4" t="str">
        <f t="shared" si="10"/>
        <v/>
      </c>
      <c r="AS32" s="4" t="str">
        <f t="shared" si="10"/>
        <v/>
      </c>
    </row>
    <row r="33" spans="1:45" x14ac:dyDescent="0.2">
      <c r="A33" s="2" t="s">
        <v>52</v>
      </c>
      <c r="B33" s="2" t="s">
        <v>155</v>
      </c>
      <c r="C33" s="26"/>
      <c r="D33" s="26"/>
      <c r="E33" s="26">
        <f>40280.166*E29/SUM($E$29:$E$31)</f>
        <v>8987.746226305977</v>
      </c>
      <c r="F33" s="26"/>
      <c r="G33" s="26">
        <f t="shared" si="7"/>
        <v>8987.746226305977</v>
      </c>
      <c r="H33" s="24">
        <v>3</v>
      </c>
      <c r="I33" s="7">
        <v>3</v>
      </c>
      <c r="J33" s="4" t="str">
        <f t="shared" si="12"/>
        <v/>
      </c>
      <c r="K33" s="4" t="str">
        <f t="shared" si="12"/>
        <v/>
      </c>
      <c r="L33" s="4">
        <f t="shared" si="12"/>
        <v>8987.746226305977</v>
      </c>
      <c r="M33" s="4" t="str">
        <f t="shared" si="12"/>
        <v/>
      </c>
      <c r="N33" s="4" t="str">
        <f t="shared" si="12"/>
        <v/>
      </c>
      <c r="O33" s="4" t="str">
        <f t="shared" si="12"/>
        <v/>
      </c>
      <c r="P33" s="4" t="str">
        <f t="shared" si="12"/>
        <v/>
      </c>
      <c r="Q33" s="4" t="str">
        <f t="shared" si="12"/>
        <v/>
      </c>
      <c r="R33" s="4" t="str">
        <f t="shared" si="12"/>
        <v/>
      </c>
      <c r="S33" s="4" t="str">
        <f t="shared" si="12"/>
        <v/>
      </c>
      <c r="T33" s="4" t="str">
        <f t="shared" si="13"/>
        <v/>
      </c>
      <c r="U33" s="4" t="str">
        <f t="shared" si="13"/>
        <v/>
      </c>
      <c r="V33" s="4" t="str">
        <f t="shared" si="13"/>
        <v/>
      </c>
      <c r="W33" s="4" t="str">
        <f t="shared" si="13"/>
        <v/>
      </c>
      <c r="X33" s="4" t="str">
        <f t="shared" si="13"/>
        <v/>
      </c>
      <c r="Y33" s="4" t="str">
        <f t="shared" si="13"/>
        <v/>
      </c>
      <c r="Z33" s="4" t="str">
        <f t="shared" si="13"/>
        <v/>
      </c>
      <c r="AA33" s="4" t="str">
        <f t="shared" si="13"/>
        <v/>
      </c>
      <c r="AB33" s="4" t="str">
        <f t="shared" si="11"/>
        <v/>
      </c>
      <c r="AC33" s="4" t="str">
        <f t="shared" si="11"/>
        <v/>
      </c>
      <c r="AD33" s="4" t="str">
        <f t="shared" si="11"/>
        <v/>
      </c>
      <c r="AE33" s="4" t="str">
        <f t="shared" si="11"/>
        <v/>
      </c>
      <c r="AF33" s="4" t="str">
        <f t="shared" si="11"/>
        <v/>
      </c>
      <c r="AG33" s="4" t="str">
        <f t="shared" si="11"/>
        <v/>
      </c>
      <c r="AH33" s="4" t="str">
        <f t="shared" si="11"/>
        <v/>
      </c>
      <c r="AI33" s="4" t="str">
        <f t="shared" si="11"/>
        <v/>
      </c>
      <c r="AJ33" s="4" t="str">
        <f t="shared" si="11"/>
        <v/>
      </c>
      <c r="AK33" s="4" t="str">
        <f t="shared" si="11"/>
        <v/>
      </c>
      <c r="AL33" s="4" t="str">
        <f t="shared" si="11"/>
        <v/>
      </c>
      <c r="AM33" s="4" t="str">
        <f t="shared" si="11"/>
        <v/>
      </c>
      <c r="AN33" s="4" t="str">
        <f t="shared" si="11"/>
        <v/>
      </c>
      <c r="AO33" s="4" t="str">
        <f t="shared" si="11"/>
        <v/>
      </c>
      <c r="AP33" s="4" t="str">
        <f t="shared" si="10"/>
        <v/>
      </c>
      <c r="AQ33" s="4" t="str">
        <f t="shared" si="10"/>
        <v/>
      </c>
      <c r="AR33" s="4" t="str">
        <f t="shared" si="10"/>
        <v/>
      </c>
      <c r="AS33" s="4" t="str">
        <f t="shared" si="10"/>
        <v/>
      </c>
    </row>
    <row r="34" spans="1:45" x14ac:dyDescent="0.2">
      <c r="A34" s="2" t="s">
        <v>115</v>
      </c>
      <c r="B34" s="2" t="s">
        <v>156</v>
      </c>
      <c r="C34" s="26"/>
      <c r="D34" s="26"/>
      <c r="E34" s="26">
        <f>40280.166*E30/SUM($E$29:$E$31)</f>
        <v>20000.857854277172</v>
      </c>
      <c r="F34" s="26"/>
      <c r="G34" s="26">
        <f t="shared" ref="G34" si="18">SUM(C34:F34)</f>
        <v>20000.857854277172</v>
      </c>
      <c r="H34" s="24">
        <v>4</v>
      </c>
      <c r="I34" s="7">
        <v>5</v>
      </c>
      <c r="J34" s="4" t="str">
        <f t="shared" si="12"/>
        <v/>
      </c>
      <c r="K34" s="4" t="str">
        <f t="shared" si="12"/>
        <v/>
      </c>
      <c r="L34" s="4" t="str">
        <f t="shared" si="12"/>
        <v/>
      </c>
      <c r="M34" s="4">
        <f t="shared" si="12"/>
        <v>10000.428927138586</v>
      </c>
      <c r="N34" s="4">
        <f t="shared" si="12"/>
        <v>10000.428927138586</v>
      </c>
      <c r="O34" s="4" t="str">
        <f t="shared" si="12"/>
        <v/>
      </c>
      <c r="P34" s="4" t="str">
        <f t="shared" si="12"/>
        <v/>
      </c>
      <c r="Q34" s="4" t="str">
        <f t="shared" si="12"/>
        <v/>
      </c>
      <c r="R34" s="4" t="str">
        <f t="shared" si="12"/>
        <v/>
      </c>
      <c r="S34" s="4" t="str">
        <f t="shared" si="12"/>
        <v/>
      </c>
      <c r="T34" s="4" t="str">
        <f t="shared" si="13"/>
        <v/>
      </c>
      <c r="U34" s="4" t="str">
        <f t="shared" si="13"/>
        <v/>
      </c>
      <c r="V34" s="4" t="str">
        <f t="shared" si="13"/>
        <v/>
      </c>
      <c r="W34" s="4" t="str">
        <f t="shared" si="13"/>
        <v/>
      </c>
      <c r="X34" s="4" t="str">
        <f t="shared" si="13"/>
        <v/>
      </c>
      <c r="Y34" s="4" t="str">
        <f t="shared" si="13"/>
        <v/>
      </c>
      <c r="Z34" s="4" t="str">
        <f t="shared" si="13"/>
        <v/>
      </c>
      <c r="AA34" s="4" t="str">
        <f t="shared" si="13"/>
        <v/>
      </c>
      <c r="AB34" s="4" t="str">
        <f t="shared" ref="AB34:AO35" si="19">IF(AB$4&gt;=$H34,IF($I34&gt;=AB$4,$G34/($I34-$H34+1),""),"")</f>
        <v/>
      </c>
      <c r="AC34" s="4" t="str">
        <f t="shared" si="19"/>
        <v/>
      </c>
      <c r="AD34" s="4" t="str">
        <f t="shared" si="19"/>
        <v/>
      </c>
      <c r="AE34" s="4" t="str">
        <f t="shared" si="19"/>
        <v/>
      </c>
      <c r="AF34" s="4" t="str">
        <f t="shared" si="19"/>
        <v/>
      </c>
      <c r="AG34" s="4" t="str">
        <f t="shared" si="19"/>
        <v/>
      </c>
      <c r="AH34" s="4" t="str">
        <f t="shared" si="19"/>
        <v/>
      </c>
      <c r="AI34" s="4" t="str">
        <f t="shared" si="19"/>
        <v/>
      </c>
      <c r="AJ34" s="4" t="str">
        <f t="shared" si="19"/>
        <v/>
      </c>
      <c r="AK34" s="4" t="str">
        <f t="shared" si="19"/>
        <v/>
      </c>
      <c r="AL34" s="4" t="str">
        <f t="shared" si="19"/>
        <v/>
      </c>
      <c r="AM34" s="4" t="str">
        <f t="shared" si="19"/>
        <v/>
      </c>
      <c r="AN34" s="4" t="str">
        <f t="shared" si="19"/>
        <v/>
      </c>
      <c r="AO34" s="4" t="str">
        <f t="shared" si="19"/>
        <v/>
      </c>
      <c r="AP34" s="4" t="str">
        <f t="shared" si="10"/>
        <v/>
      </c>
      <c r="AQ34" s="4" t="str">
        <f t="shared" si="10"/>
        <v/>
      </c>
      <c r="AR34" s="4" t="str">
        <f t="shared" si="10"/>
        <v/>
      </c>
      <c r="AS34" s="4" t="str">
        <f t="shared" si="10"/>
        <v/>
      </c>
    </row>
    <row r="35" spans="1:45" x14ac:dyDescent="0.2">
      <c r="A35" s="2" t="s">
        <v>161</v>
      </c>
      <c r="B35" s="2" t="s">
        <v>157</v>
      </c>
      <c r="C35" s="26"/>
      <c r="D35" s="26"/>
      <c r="E35" s="26">
        <f>40280.166*E31/SUM($E$29:$E$31)</f>
        <v>11291.561919416847</v>
      </c>
      <c r="F35" s="26"/>
      <c r="G35" s="26">
        <f t="shared" ref="G35" si="20">SUM(C35:F35)</f>
        <v>11291.561919416847</v>
      </c>
      <c r="H35" s="24">
        <v>6</v>
      </c>
      <c r="I35" s="7">
        <v>7</v>
      </c>
      <c r="J35" s="4" t="str">
        <f t="shared" si="12"/>
        <v/>
      </c>
      <c r="K35" s="4" t="str">
        <f t="shared" si="12"/>
        <v/>
      </c>
      <c r="L35" s="4" t="str">
        <f t="shared" si="12"/>
        <v/>
      </c>
      <c r="M35" s="4" t="str">
        <f t="shared" si="12"/>
        <v/>
      </c>
      <c r="N35" s="4" t="str">
        <f t="shared" si="12"/>
        <v/>
      </c>
      <c r="O35" s="4">
        <f t="shared" si="12"/>
        <v>5645.7809597084233</v>
      </c>
      <c r="P35" s="4">
        <f t="shared" si="12"/>
        <v>5645.7809597084233</v>
      </c>
      <c r="Q35" s="4" t="str">
        <f t="shared" si="12"/>
        <v/>
      </c>
      <c r="R35" s="4" t="str">
        <f t="shared" si="12"/>
        <v/>
      </c>
      <c r="S35" s="4" t="str">
        <f t="shared" si="12"/>
        <v/>
      </c>
      <c r="T35" s="4" t="str">
        <f t="shared" si="13"/>
        <v/>
      </c>
      <c r="U35" s="4" t="str">
        <f t="shared" si="13"/>
        <v/>
      </c>
      <c r="V35" s="4" t="str">
        <f t="shared" si="13"/>
        <v/>
      </c>
      <c r="W35" s="4" t="str">
        <f t="shared" si="13"/>
        <v/>
      </c>
      <c r="X35" s="4" t="str">
        <f t="shared" si="13"/>
        <v/>
      </c>
      <c r="Y35" s="4" t="str">
        <f t="shared" si="13"/>
        <v/>
      </c>
      <c r="Z35" s="4" t="str">
        <f t="shared" si="13"/>
        <v/>
      </c>
      <c r="AA35" s="4" t="str">
        <f t="shared" si="13"/>
        <v/>
      </c>
      <c r="AB35" s="4" t="str">
        <f t="shared" si="19"/>
        <v/>
      </c>
      <c r="AC35" s="4" t="str">
        <f t="shared" si="19"/>
        <v/>
      </c>
      <c r="AD35" s="4" t="str">
        <f t="shared" si="19"/>
        <v/>
      </c>
      <c r="AE35" s="4" t="str">
        <f t="shared" si="19"/>
        <v/>
      </c>
      <c r="AF35" s="4" t="str">
        <f t="shared" si="19"/>
        <v/>
      </c>
      <c r="AG35" s="4" t="str">
        <f t="shared" si="19"/>
        <v/>
      </c>
      <c r="AH35" s="4" t="str">
        <f t="shared" si="19"/>
        <v/>
      </c>
      <c r="AI35" s="4" t="str">
        <f t="shared" si="19"/>
        <v/>
      </c>
      <c r="AJ35" s="4" t="str">
        <f t="shared" si="19"/>
        <v/>
      </c>
      <c r="AK35" s="4" t="str">
        <f t="shared" si="19"/>
        <v/>
      </c>
      <c r="AL35" s="4" t="str">
        <f t="shared" si="19"/>
        <v/>
      </c>
      <c r="AM35" s="4" t="str">
        <f t="shared" si="19"/>
        <v/>
      </c>
      <c r="AN35" s="4" t="str">
        <f t="shared" si="19"/>
        <v/>
      </c>
      <c r="AO35" s="4" t="str">
        <f t="shared" si="19"/>
        <v/>
      </c>
      <c r="AP35" s="4" t="str">
        <f t="shared" si="10"/>
        <v/>
      </c>
      <c r="AQ35" s="4" t="str">
        <f t="shared" si="10"/>
        <v/>
      </c>
      <c r="AR35" s="4" t="str">
        <f t="shared" si="10"/>
        <v/>
      </c>
      <c r="AS35" s="4" t="str">
        <f t="shared" si="10"/>
        <v/>
      </c>
    </row>
    <row r="36" spans="1:45" x14ac:dyDescent="0.2">
      <c r="A36" s="2" t="s">
        <v>162</v>
      </c>
      <c r="B36" s="2" t="s">
        <v>158</v>
      </c>
      <c r="C36" s="25"/>
      <c r="D36" s="26"/>
      <c r="E36" s="26">
        <f>30583.089*E29/SUM($E$29:$E$31)</f>
        <v>6824.0295421952787</v>
      </c>
      <c r="F36" s="26"/>
      <c r="G36" s="26">
        <f>SUM(C36:F36)</f>
        <v>6824.0295421952787</v>
      </c>
      <c r="H36" s="24">
        <v>3</v>
      </c>
      <c r="I36" s="7">
        <v>3</v>
      </c>
      <c r="J36" s="4" t="str">
        <f t="shared" si="12"/>
        <v/>
      </c>
      <c r="K36" s="4" t="str">
        <f t="shared" si="12"/>
        <v/>
      </c>
      <c r="L36" s="4">
        <f t="shared" si="12"/>
        <v>6824.0295421952787</v>
      </c>
      <c r="M36" s="4" t="str">
        <f t="shared" si="12"/>
        <v/>
      </c>
      <c r="N36" s="4" t="str">
        <f t="shared" si="12"/>
        <v/>
      </c>
      <c r="O36" s="4" t="str">
        <f t="shared" si="12"/>
        <v/>
      </c>
      <c r="P36" s="4" t="str">
        <f t="shared" si="12"/>
        <v/>
      </c>
      <c r="Q36" s="4" t="str">
        <f t="shared" si="12"/>
        <v/>
      </c>
      <c r="R36" s="4" t="str">
        <f t="shared" si="12"/>
        <v/>
      </c>
      <c r="S36" s="4" t="str">
        <f t="shared" si="12"/>
        <v/>
      </c>
      <c r="T36" s="4" t="str">
        <f t="shared" si="13"/>
        <v/>
      </c>
      <c r="U36" s="4" t="str">
        <f t="shared" si="13"/>
        <v/>
      </c>
      <c r="V36" s="4" t="str">
        <f t="shared" si="13"/>
        <v/>
      </c>
      <c r="W36" s="4" t="str">
        <f t="shared" si="13"/>
        <v/>
      </c>
      <c r="X36" s="4" t="str">
        <f t="shared" si="13"/>
        <v/>
      </c>
      <c r="Y36" s="4" t="str">
        <f t="shared" si="13"/>
        <v/>
      </c>
      <c r="Z36" s="4" t="str">
        <f t="shared" si="13"/>
        <v/>
      </c>
      <c r="AA36" s="4" t="str">
        <f t="shared" si="13"/>
        <v/>
      </c>
      <c r="AB36" s="4" t="str">
        <f t="shared" si="11"/>
        <v/>
      </c>
      <c r="AC36" s="4" t="str">
        <f t="shared" si="11"/>
        <v/>
      </c>
      <c r="AD36" s="4" t="str">
        <f t="shared" si="11"/>
        <v/>
      </c>
      <c r="AE36" s="4" t="str">
        <f t="shared" si="11"/>
        <v/>
      </c>
      <c r="AF36" s="4" t="str">
        <f t="shared" si="11"/>
        <v/>
      </c>
      <c r="AG36" s="4" t="str">
        <f t="shared" si="11"/>
        <v/>
      </c>
      <c r="AH36" s="4" t="str">
        <f t="shared" si="11"/>
        <v/>
      </c>
      <c r="AI36" s="4" t="str">
        <f t="shared" si="11"/>
        <v/>
      </c>
      <c r="AJ36" s="4" t="str">
        <f t="shared" si="11"/>
        <v/>
      </c>
      <c r="AK36" s="4" t="str">
        <f t="shared" si="11"/>
        <v/>
      </c>
      <c r="AL36" s="4" t="str">
        <f t="shared" si="11"/>
        <v/>
      </c>
      <c r="AM36" s="4" t="str">
        <f t="shared" si="11"/>
        <v/>
      </c>
      <c r="AN36" s="4" t="str">
        <f t="shared" si="11"/>
        <v/>
      </c>
      <c r="AO36" s="4" t="str">
        <f t="shared" si="11"/>
        <v/>
      </c>
      <c r="AP36" s="4" t="str">
        <f t="shared" si="10"/>
        <v/>
      </c>
      <c r="AQ36" s="4" t="str">
        <f t="shared" si="10"/>
        <v/>
      </c>
      <c r="AR36" s="4" t="str">
        <f t="shared" si="10"/>
        <v/>
      </c>
      <c r="AS36" s="4" t="str">
        <f t="shared" si="10"/>
        <v/>
      </c>
    </row>
    <row r="37" spans="1:45" x14ac:dyDescent="0.2">
      <c r="A37" s="2" t="s">
        <v>163</v>
      </c>
      <c r="B37" s="2" t="s">
        <v>159</v>
      </c>
      <c r="C37" s="26"/>
      <c r="D37" s="26"/>
      <c r="E37" s="26">
        <f>30583.089*E30/SUM($E$29:$E$31)</f>
        <v>15185.836518988226</v>
      </c>
      <c r="F37" s="26"/>
      <c r="G37" s="26">
        <f t="shared" ref="G37" si="21">SUM(C37:F37)</f>
        <v>15185.836518988226</v>
      </c>
      <c r="H37" s="24">
        <v>4</v>
      </c>
      <c r="I37" s="7">
        <v>5</v>
      </c>
      <c r="J37" s="4" t="str">
        <f t="shared" ref="J37:S46" si="22">IF(J$4&gt;=$H37,IF($I37&gt;=J$4,$G37/($I37-$H37+1),""),"")</f>
        <v/>
      </c>
      <c r="K37" s="4" t="str">
        <f t="shared" si="22"/>
        <v/>
      </c>
      <c r="L37" s="4" t="str">
        <f t="shared" si="22"/>
        <v/>
      </c>
      <c r="M37" s="4">
        <f t="shared" si="22"/>
        <v>7592.918259494113</v>
      </c>
      <c r="N37" s="4">
        <f t="shared" si="22"/>
        <v>7592.918259494113</v>
      </c>
      <c r="O37" s="4" t="str">
        <f t="shared" si="22"/>
        <v/>
      </c>
      <c r="P37" s="4" t="str">
        <f t="shared" si="22"/>
        <v/>
      </c>
      <c r="Q37" s="4" t="str">
        <f t="shared" si="22"/>
        <v/>
      </c>
      <c r="R37" s="4" t="str">
        <f t="shared" si="22"/>
        <v/>
      </c>
      <c r="S37" s="4" t="str">
        <f t="shared" si="22"/>
        <v/>
      </c>
      <c r="T37" s="4" t="str">
        <f t="shared" ref="T37:AA46" si="23">IF(T$4&gt;=$H37,IF($I37&gt;=T$4,$G37/($I37-$H37+1),""),"")</f>
        <v/>
      </c>
      <c r="U37" s="4" t="str">
        <f t="shared" si="23"/>
        <v/>
      </c>
      <c r="V37" s="4" t="str">
        <f t="shared" si="23"/>
        <v/>
      </c>
      <c r="W37" s="4" t="str">
        <f t="shared" si="23"/>
        <v/>
      </c>
      <c r="X37" s="4" t="str">
        <f t="shared" si="23"/>
        <v/>
      </c>
      <c r="Y37" s="4" t="str">
        <f t="shared" si="23"/>
        <v/>
      </c>
      <c r="Z37" s="4" t="str">
        <f t="shared" si="23"/>
        <v/>
      </c>
      <c r="AA37" s="4" t="str">
        <f t="shared" si="23"/>
        <v/>
      </c>
      <c r="AB37" s="4" t="str">
        <f t="shared" ref="AB37:AO38" si="24">IF(AB$4&gt;=$H37,IF($I37&gt;=AB$4,$G37/($I37-$H37+1),""),"")</f>
        <v/>
      </c>
      <c r="AC37" s="4" t="str">
        <f t="shared" si="24"/>
        <v/>
      </c>
      <c r="AD37" s="4" t="str">
        <f t="shared" si="24"/>
        <v/>
      </c>
      <c r="AE37" s="4" t="str">
        <f t="shared" si="24"/>
        <v/>
      </c>
      <c r="AF37" s="4" t="str">
        <f t="shared" si="24"/>
        <v/>
      </c>
      <c r="AG37" s="4" t="str">
        <f t="shared" si="24"/>
        <v/>
      </c>
      <c r="AH37" s="4" t="str">
        <f t="shared" si="24"/>
        <v/>
      </c>
      <c r="AI37" s="4" t="str">
        <f t="shared" si="24"/>
        <v/>
      </c>
      <c r="AJ37" s="4" t="str">
        <f t="shared" si="24"/>
        <v/>
      </c>
      <c r="AK37" s="4" t="str">
        <f t="shared" si="24"/>
        <v/>
      </c>
      <c r="AL37" s="4" t="str">
        <f t="shared" si="24"/>
        <v/>
      </c>
      <c r="AM37" s="4" t="str">
        <f t="shared" si="24"/>
        <v/>
      </c>
      <c r="AN37" s="4" t="str">
        <f t="shared" si="24"/>
        <v/>
      </c>
      <c r="AO37" s="4" t="str">
        <f t="shared" si="24"/>
        <v/>
      </c>
      <c r="AP37" s="4" t="str">
        <f t="shared" si="10"/>
        <v/>
      </c>
      <c r="AQ37" s="4" t="str">
        <f t="shared" si="10"/>
        <v/>
      </c>
      <c r="AR37" s="4" t="str">
        <f t="shared" si="10"/>
        <v/>
      </c>
      <c r="AS37" s="4" t="str">
        <f t="shared" si="10"/>
        <v/>
      </c>
    </row>
    <row r="38" spans="1:45" x14ac:dyDescent="0.2">
      <c r="A38" s="2" t="s">
        <v>164</v>
      </c>
      <c r="B38" s="2" t="s">
        <v>160</v>
      </c>
      <c r="C38" s="26"/>
      <c r="D38" s="26">
        <v>12000</v>
      </c>
      <c r="E38" s="26">
        <f>30583.089*E31/SUM($E$29:$E$31)</f>
        <v>8573.2229388164942</v>
      </c>
      <c r="F38" s="26"/>
      <c r="G38" s="26">
        <f t="shared" ref="G38" si="25">SUM(C38:F38)</f>
        <v>20573.222938816492</v>
      </c>
      <c r="H38" s="24">
        <v>6</v>
      </c>
      <c r="I38" s="7">
        <v>7</v>
      </c>
      <c r="J38" s="4" t="str">
        <f t="shared" si="22"/>
        <v/>
      </c>
      <c r="K38" s="4" t="str">
        <f t="shared" si="22"/>
        <v/>
      </c>
      <c r="L38" s="4" t="str">
        <f t="shared" si="22"/>
        <v/>
      </c>
      <c r="M38" s="4" t="str">
        <f t="shared" si="22"/>
        <v/>
      </c>
      <c r="N38" s="4" t="str">
        <f t="shared" si="22"/>
        <v/>
      </c>
      <c r="O38" s="4">
        <f t="shared" si="22"/>
        <v>10286.611469408246</v>
      </c>
      <c r="P38" s="4">
        <f t="shared" si="22"/>
        <v>10286.611469408246</v>
      </c>
      <c r="Q38" s="4" t="str">
        <f t="shared" si="22"/>
        <v/>
      </c>
      <c r="R38" s="4" t="str">
        <f t="shared" si="22"/>
        <v/>
      </c>
      <c r="S38" s="4" t="str">
        <f t="shared" si="22"/>
        <v/>
      </c>
      <c r="T38" s="4" t="str">
        <f t="shared" si="23"/>
        <v/>
      </c>
      <c r="U38" s="4" t="str">
        <f t="shared" si="23"/>
        <v/>
      </c>
      <c r="V38" s="4" t="str">
        <f t="shared" si="23"/>
        <v/>
      </c>
      <c r="W38" s="4" t="str">
        <f t="shared" si="23"/>
        <v/>
      </c>
      <c r="X38" s="4" t="str">
        <f t="shared" si="23"/>
        <v/>
      </c>
      <c r="Y38" s="4" t="str">
        <f t="shared" si="23"/>
        <v/>
      </c>
      <c r="Z38" s="4" t="str">
        <f t="shared" si="23"/>
        <v/>
      </c>
      <c r="AA38" s="4" t="str">
        <f t="shared" si="23"/>
        <v/>
      </c>
      <c r="AB38" s="4" t="str">
        <f t="shared" si="24"/>
        <v/>
      </c>
      <c r="AC38" s="4" t="str">
        <f t="shared" si="24"/>
        <v/>
      </c>
      <c r="AD38" s="4" t="str">
        <f t="shared" si="24"/>
        <v/>
      </c>
      <c r="AE38" s="4" t="str">
        <f t="shared" si="24"/>
        <v/>
      </c>
      <c r="AF38" s="4" t="str">
        <f t="shared" si="24"/>
        <v/>
      </c>
      <c r="AG38" s="4" t="str">
        <f t="shared" si="24"/>
        <v/>
      </c>
      <c r="AH38" s="4" t="str">
        <f t="shared" si="24"/>
        <v/>
      </c>
      <c r="AI38" s="4" t="str">
        <f t="shared" si="24"/>
        <v/>
      </c>
      <c r="AJ38" s="4" t="str">
        <f t="shared" si="24"/>
        <v/>
      </c>
      <c r="AK38" s="4" t="str">
        <f t="shared" si="24"/>
        <v/>
      </c>
      <c r="AL38" s="4" t="str">
        <f t="shared" si="24"/>
        <v/>
      </c>
      <c r="AM38" s="4" t="str">
        <f t="shared" si="24"/>
        <v/>
      </c>
      <c r="AN38" s="4" t="str">
        <f t="shared" si="24"/>
        <v/>
      </c>
      <c r="AO38" s="4" t="str">
        <f t="shared" si="24"/>
        <v/>
      </c>
      <c r="AP38" s="4" t="str">
        <f t="shared" si="10"/>
        <v/>
      </c>
      <c r="AQ38" s="4" t="str">
        <f t="shared" si="10"/>
        <v/>
      </c>
      <c r="AR38" s="4" t="str">
        <f t="shared" si="10"/>
        <v/>
      </c>
      <c r="AS38" s="4" t="str">
        <f t="shared" si="10"/>
        <v/>
      </c>
    </row>
    <row r="39" spans="1:45" x14ac:dyDescent="0.2">
      <c r="A39" s="2" t="s">
        <v>165</v>
      </c>
      <c r="B39" s="2" t="s">
        <v>128</v>
      </c>
      <c r="C39" s="26"/>
      <c r="D39" s="26"/>
      <c r="E39" s="26">
        <v>21687.146666666671</v>
      </c>
      <c r="F39" s="26"/>
      <c r="G39" s="26">
        <f t="shared" si="7"/>
        <v>21687.146666666671</v>
      </c>
      <c r="H39" s="24">
        <v>4</v>
      </c>
      <c r="I39" s="7">
        <v>8</v>
      </c>
      <c r="J39" s="4" t="str">
        <f t="shared" si="22"/>
        <v/>
      </c>
      <c r="K39" s="4" t="str">
        <f t="shared" si="22"/>
        <v/>
      </c>
      <c r="L39" s="4" t="str">
        <f t="shared" si="22"/>
        <v/>
      </c>
      <c r="M39" s="4">
        <f t="shared" si="22"/>
        <v>4337.4293333333344</v>
      </c>
      <c r="N39" s="4">
        <f t="shared" si="22"/>
        <v>4337.4293333333344</v>
      </c>
      <c r="O39" s="4">
        <f t="shared" si="22"/>
        <v>4337.4293333333344</v>
      </c>
      <c r="P39" s="4">
        <f t="shared" si="22"/>
        <v>4337.4293333333344</v>
      </c>
      <c r="Q39" s="4">
        <f t="shared" si="22"/>
        <v>4337.4293333333344</v>
      </c>
      <c r="R39" s="4" t="str">
        <f t="shared" si="22"/>
        <v/>
      </c>
      <c r="S39" s="4" t="str">
        <f t="shared" si="22"/>
        <v/>
      </c>
      <c r="T39" s="4" t="str">
        <f t="shared" si="23"/>
        <v/>
      </c>
      <c r="U39" s="4" t="str">
        <f t="shared" si="23"/>
        <v/>
      </c>
      <c r="V39" s="4" t="str">
        <f t="shared" si="23"/>
        <v/>
      </c>
      <c r="W39" s="4" t="str">
        <f t="shared" si="23"/>
        <v/>
      </c>
      <c r="X39" s="4" t="str">
        <f t="shared" si="23"/>
        <v/>
      </c>
      <c r="Y39" s="4" t="str">
        <f t="shared" si="23"/>
        <v/>
      </c>
      <c r="Z39" s="4" t="str">
        <f t="shared" si="23"/>
        <v/>
      </c>
      <c r="AA39" s="4" t="str">
        <f t="shared" si="23"/>
        <v/>
      </c>
      <c r="AB39" s="4" t="str">
        <f t="shared" si="11"/>
        <v/>
      </c>
      <c r="AC39" s="4" t="str">
        <f t="shared" si="11"/>
        <v/>
      </c>
      <c r="AD39" s="4" t="str">
        <f t="shared" si="11"/>
        <v/>
      </c>
      <c r="AE39" s="4" t="str">
        <f t="shared" si="11"/>
        <v/>
      </c>
      <c r="AF39" s="4" t="str">
        <f t="shared" si="11"/>
        <v/>
      </c>
      <c r="AG39" s="4" t="str">
        <f t="shared" si="11"/>
        <v/>
      </c>
      <c r="AH39" s="4" t="str">
        <f t="shared" si="11"/>
        <v/>
      </c>
      <c r="AI39" s="4" t="str">
        <f t="shared" si="11"/>
        <v/>
      </c>
      <c r="AJ39" s="4" t="str">
        <f t="shared" si="11"/>
        <v/>
      </c>
      <c r="AK39" s="4" t="str">
        <f t="shared" si="11"/>
        <v/>
      </c>
      <c r="AL39" s="4" t="str">
        <f t="shared" si="11"/>
        <v/>
      </c>
      <c r="AM39" s="4" t="str">
        <f t="shared" si="11"/>
        <v/>
      </c>
      <c r="AN39" s="4" t="str">
        <f t="shared" si="11"/>
        <v/>
      </c>
      <c r="AO39" s="4" t="str">
        <f t="shared" si="11"/>
        <v/>
      </c>
      <c r="AP39" s="4" t="str">
        <f t="shared" si="10"/>
        <v/>
      </c>
      <c r="AQ39" s="4" t="str">
        <f t="shared" si="10"/>
        <v/>
      </c>
      <c r="AR39" s="4" t="str">
        <f t="shared" si="10"/>
        <v/>
      </c>
      <c r="AS39" s="4" t="str">
        <f t="shared" si="10"/>
        <v/>
      </c>
    </row>
    <row r="40" spans="1:45" x14ac:dyDescent="0.2">
      <c r="A40" s="2" t="s">
        <v>166</v>
      </c>
      <c r="B40" s="2" t="s">
        <v>116</v>
      </c>
      <c r="C40" s="25"/>
      <c r="D40" s="26"/>
      <c r="E40" s="26">
        <v>3500</v>
      </c>
      <c r="F40" s="26"/>
      <c r="G40" s="26">
        <f t="shared" si="7"/>
        <v>3500</v>
      </c>
      <c r="H40" s="24">
        <v>7</v>
      </c>
      <c r="I40" s="7">
        <v>8</v>
      </c>
      <c r="J40" s="4" t="str">
        <f t="shared" si="22"/>
        <v/>
      </c>
      <c r="K40" s="4" t="str">
        <f t="shared" si="22"/>
        <v/>
      </c>
      <c r="L40" s="4" t="str">
        <f t="shared" si="22"/>
        <v/>
      </c>
      <c r="M40" s="4" t="str">
        <f t="shared" si="22"/>
        <v/>
      </c>
      <c r="N40" s="4" t="str">
        <f t="shared" si="22"/>
        <v/>
      </c>
      <c r="O40" s="4" t="str">
        <f t="shared" si="22"/>
        <v/>
      </c>
      <c r="P40" s="4">
        <f t="shared" si="22"/>
        <v>1750</v>
      </c>
      <c r="Q40" s="4">
        <f t="shared" si="22"/>
        <v>1750</v>
      </c>
      <c r="R40" s="4" t="str">
        <f t="shared" si="22"/>
        <v/>
      </c>
      <c r="S40" s="4" t="str">
        <f t="shared" si="22"/>
        <v/>
      </c>
      <c r="T40" s="4" t="str">
        <f t="shared" si="23"/>
        <v/>
      </c>
      <c r="U40" s="4" t="str">
        <f t="shared" si="23"/>
        <v/>
      </c>
      <c r="V40" s="4" t="str">
        <f t="shared" si="23"/>
        <v/>
      </c>
      <c r="W40" s="4" t="str">
        <f t="shared" si="23"/>
        <v/>
      </c>
      <c r="X40" s="4" t="str">
        <f t="shared" si="23"/>
        <v/>
      </c>
      <c r="Y40" s="4" t="str">
        <f t="shared" si="23"/>
        <v/>
      </c>
      <c r="Z40" s="4" t="str">
        <f t="shared" si="23"/>
        <v/>
      </c>
      <c r="AA40" s="4" t="str">
        <f t="shared" si="23"/>
        <v/>
      </c>
      <c r="AB40" s="4" t="str">
        <f t="shared" si="11"/>
        <v/>
      </c>
      <c r="AC40" s="4" t="str">
        <f t="shared" si="11"/>
        <v/>
      </c>
      <c r="AD40" s="4" t="str">
        <f t="shared" si="11"/>
        <v/>
      </c>
      <c r="AE40" s="4" t="str">
        <f t="shared" si="11"/>
        <v/>
      </c>
      <c r="AF40" s="4" t="str">
        <f t="shared" si="11"/>
        <v/>
      </c>
      <c r="AG40" s="4" t="str">
        <f t="shared" si="11"/>
        <v/>
      </c>
      <c r="AH40" s="4" t="str">
        <f t="shared" si="11"/>
        <v/>
      </c>
      <c r="AI40" s="4" t="str">
        <f t="shared" si="11"/>
        <v/>
      </c>
      <c r="AJ40" s="4" t="str">
        <f t="shared" si="11"/>
        <v/>
      </c>
      <c r="AK40" s="4" t="str">
        <f t="shared" si="11"/>
        <v/>
      </c>
      <c r="AL40" s="4" t="str">
        <f t="shared" si="11"/>
        <v/>
      </c>
      <c r="AM40" s="4" t="str">
        <f t="shared" si="11"/>
        <v/>
      </c>
      <c r="AN40" s="4" t="str">
        <f t="shared" si="11"/>
        <v/>
      </c>
      <c r="AO40" s="4" t="str">
        <f t="shared" si="11"/>
        <v/>
      </c>
      <c r="AP40" s="4" t="str">
        <f t="shared" si="10"/>
        <v/>
      </c>
      <c r="AQ40" s="4" t="str">
        <f t="shared" si="10"/>
        <v/>
      </c>
      <c r="AR40" s="4" t="str">
        <f t="shared" si="10"/>
        <v/>
      </c>
      <c r="AS40" s="4" t="str">
        <f t="shared" si="10"/>
        <v/>
      </c>
    </row>
    <row r="41" spans="1:45" x14ac:dyDescent="0.2">
      <c r="A41" s="2"/>
      <c r="B41" s="2"/>
      <c r="C41" s="26"/>
      <c r="D41" s="26"/>
      <c r="E41" s="26"/>
      <c r="F41" s="26"/>
      <c r="G41" s="26"/>
      <c r="H41" s="24"/>
      <c r="I41" s="7"/>
      <c r="J41" s="4" t="str">
        <f t="shared" si="22"/>
        <v/>
      </c>
      <c r="K41" s="4" t="str">
        <f t="shared" si="22"/>
        <v/>
      </c>
      <c r="L41" s="4" t="str">
        <f t="shared" si="22"/>
        <v/>
      </c>
      <c r="M41" s="4" t="str">
        <f t="shared" si="22"/>
        <v/>
      </c>
      <c r="N41" s="4" t="str">
        <f t="shared" si="22"/>
        <v/>
      </c>
      <c r="O41" s="4" t="str">
        <f t="shared" si="22"/>
        <v/>
      </c>
      <c r="P41" s="4" t="str">
        <f t="shared" si="22"/>
        <v/>
      </c>
      <c r="Q41" s="4" t="str">
        <f t="shared" si="22"/>
        <v/>
      </c>
      <c r="R41" s="4" t="str">
        <f t="shared" si="22"/>
        <v/>
      </c>
      <c r="S41" s="4" t="str">
        <f t="shared" si="22"/>
        <v/>
      </c>
      <c r="T41" s="4" t="str">
        <f t="shared" si="23"/>
        <v/>
      </c>
      <c r="U41" s="4" t="str">
        <f t="shared" si="23"/>
        <v/>
      </c>
      <c r="V41" s="4" t="str">
        <f t="shared" si="23"/>
        <v/>
      </c>
      <c r="W41" s="4" t="str">
        <f t="shared" si="23"/>
        <v/>
      </c>
      <c r="X41" s="4" t="str">
        <f t="shared" si="23"/>
        <v/>
      </c>
      <c r="Y41" s="4" t="str">
        <f t="shared" si="23"/>
        <v/>
      </c>
      <c r="Z41" s="4" t="str">
        <f t="shared" si="23"/>
        <v/>
      </c>
      <c r="AA41" s="4" t="str">
        <f t="shared" si="23"/>
        <v/>
      </c>
      <c r="AB41" s="4" t="str">
        <f t="shared" si="11"/>
        <v/>
      </c>
      <c r="AC41" s="4" t="str">
        <f t="shared" si="11"/>
        <v/>
      </c>
      <c r="AD41" s="4" t="str">
        <f t="shared" si="11"/>
        <v/>
      </c>
      <c r="AE41" s="4" t="str">
        <f t="shared" si="11"/>
        <v/>
      </c>
      <c r="AF41" s="4" t="str">
        <f t="shared" si="11"/>
        <v/>
      </c>
      <c r="AG41" s="4" t="str">
        <f t="shared" si="11"/>
        <v/>
      </c>
      <c r="AH41" s="4" t="str">
        <f t="shared" si="11"/>
        <v/>
      </c>
      <c r="AI41" s="4" t="str">
        <f t="shared" si="11"/>
        <v/>
      </c>
      <c r="AJ41" s="4" t="str">
        <f t="shared" si="11"/>
        <v/>
      </c>
      <c r="AK41" s="4" t="str">
        <f t="shared" si="11"/>
        <v/>
      </c>
      <c r="AL41" s="4" t="str">
        <f t="shared" si="11"/>
        <v/>
      </c>
      <c r="AM41" s="4" t="str">
        <f t="shared" si="11"/>
        <v/>
      </c>
      <c r="AN41" s="4" t="str">
        <f t="shared" si="11"/>
        <v/>
      </c>
      <c r="AO41" s="4" t="str">
        <f t="shared" si="11"/>
        <v/>
      </c>
      <c r="AP41" s="4" t="str">
        <f t="shared" si="10"/>
        <v/>
      </c>
      <c r="AQ41" s="4" t="str">
        <f t="shared" si="10"/>
        <v/>
      </c>
      <c r="AR41" s="4" t="str">
        <f t="shared" si="10"/>
        <v/>
      </c>
      <c r="AS41" s="4" t="str">
        <f t="shared" si="10"/>
        <v/>
      </c>
    </row>
    <row r="42" spans="1:45" x14ac:dyDescent="0.2">
      <c r="A42" s="8" t="s">
        <v>54</v>
      </c>
      <c r="B42" s="8" t="s">
        <v>53</v>
      </c>
      <c r="C42" s="26"/>
      <c r="D42" s="25"/>
      <c r="E42" s="25"/>
      <c r="F42" s="25"/>
      <c r="G42" s="26"/>
      <c r="H42" s="23"/>
      <c r="I42" s="7"/>
      <c r="J42" s="4" t="str">
        <f t="shared" si="22"/>
        <v/>
      </c>
      <c r="K42" s="4" t="str">
        <f t="shared" si="22"/>
        <v/>
      </c>
      <c r="L42" s="4" t="str">
        <f t="shared" si="22"/>
        <v/>
      </c>
      <c r="M42" s="4" t="str">
        <f t="shared" si="22"/>
        <v/>
      </c>
      <c r="N42" s="4" t="str">
        <f t="shared" si="22"/>
        <v/>
      </c>
      <c r="O42" s="4" t="str">
        <f t="shared" si="22"/>
        <v/>
      </c>
      <c r="P42" s="4" t="str">
        <f t="shared" si="22"/>
        <v/>
      </c>
      <c r="Q42" s="4" t="str">
        <f t="shared" si="22"/>
        <v/>
      </c>
      <c r="R42" s="4" t="str">
        <f t="shared" si="22"/>
        <v/>
      </c>
      <c r="S42" s="4" t="str">
        <f t="shared" si="22"/>
        <v/>
      </c>
      <c r="T42" s="4" t="str">
        <f t="shared" si="23"/>
        <v/>
      </c>
      <c r="U42" s="4" t="str">
        <f t="shared" si="23"/>
        <v/>
      </c>
      <c r="V42" s="4" t="str">
        <f t="shared" si="23"/>
        <v/>
      </c>
      <c r="W42" s="4" t="str">
        <f t="shared" si="23"/>
        <v/>
      </c>
      <c r="X42" s="4" t="str">
        <f t="shared" si="23"/>
        <v/>
      </c>
      <c r="Y42" s="4" t="str">
        <f t="shared" si="23"/>
        <v/>
      </c>
      <c r="Z42" s="4" t="str">
        <f t="shared" si="23"/>
        <v/>
      </c>
      <c r="AA42" s="4" t="str">
        <f t="shared" si="23"/>
        <v/>
      </c>
      <c r="AB42" s="4" t="str">
        <f t="shared" si="11"/>
        <v/>
      </c>
      <c r="AC42" s="4" t="str">
        <f t="shared" si="11"/>
        <v/>
      </c>
      <c r="AD42" s="4" t="str">
        <f t="shared" si="11"/>
        <v/>
      </c>
      <c r="AE42" s="4" t="str">
        <f t="shared" si="11"/>
        <v/>
      </c>
      <c r="AF42" s="4" t="str">
        <f t="shared" si="11"/>
        <v/>
      </c>
      <c r="AG42" s="4" t="str">
        <f t="shared" si="11"/>
        <v/>
      </c>
      <c r="AH42" s="4" t="str">
        <f t="shared" si="11"/>
        <v/>
      </c>
      <c r="AI42" s="4" t="str">
        <f t="shared" si="11"/>
        <v/>
      </c>
      <c r="AJ42" s="4" t="str">
        <f t="shared" si="11"/>
        <v/>
      </c>
      <c r="AK42" s="4" t="str">
        <f t="shared" si="11"/>
        <v/>
      </c>
      <c r="AL42" s="4" t="str">
        <f t="shared" si="11"/>
        <v/>
      </c>
      <c r="AM42" s="4" t="str">
        <f t="shared" si="11"/>
        <v/>
      </c>
      <c r="AN42" s="4" t="str">
        <f t="shared" si="11"/>
        <v/>
      </c>
      <c r="AO42" s="4" t="str">
        <f t="shared" si="11"/>
        <v/>
      </c>
      <c r="AP42" s="4" t="str">
        <f t="shared" si="10"/>
        <v/>
      </c>
      <c r="AQ42" s="4" t="str">
        <f t="shared" si="10"/>
        <v/>
      </c>
      <c r="AR42" s="4" t="str">
        <f t="shared" si="10"/>
        <v/>
      </c>
      <c r="AS42" s="4" t="str">
        <f t="shared" si="10"/>
        <v/>
      </c>
    </row>
    <row r="43" spans="1:45" x14ac:dyDescent="0.2">
      <c r="A43" s="2" t="s">
        <v>66</v>
      </c>
      <c r="B43" s="2" t="s">
        <v>55</v>
      </c>
      <c r="C43" s="26"/>
      <c r="D43" s="26"/>
      <c r="E43" s="26">
        <f>7875.0188*1.2</f>
        <v>9450.0225599999994</v>
      </c>
      <c r="F43" s="26"/>
      <c r="G43" s="26">
        <f t="shared" si="7"/>
        <v>9450.0225599999994</v>
      </c>
      <c r="H43" s="24">
        <v>9</v>
      </c>
      <c r="I43" s="7">
        <v>10</v>
      </c>
      <c r="J43" s="4" t="str">
        <f t="shared" si="22"/>
        <v/>
      </c>
      <c r="K43" s="4" t="str">
        <f t="shared" si="22"/>
        <v/>
      </c>
      <c r="L43" s="4" t="str">
        <f t="shared" si="22"/>
        <v/>
      </c>
      <c r="M43" s="4" t="str">
        <f t="shared" si="22"/>
        <v/>
      </c>
      <c r="N43" s="4" t="str">
        <f t="shared" si="22"/>
        <v/>
      </c>
      <c r="O43" s="4" t="str">
        <f t="shared" si="22"/>
        <v/>
      </c>
      <c r="P43" s="4" t="str">
        <f t="shared" si="22"/>
        <v/>
      </c>
      <c r="Q43" s="4" t="str">
        <f t="shared" si="22"/>
        <v/>
      </c>
      <c r="R43" s="4">
        <f t="shared" si="22"/>
        <v>4725.0112799999997</v>
      </c>
      <c r="S43" s="4">
        <f t="shared" si="22"/>
        <v>4725.0112799999997</v>
      </c>
      <c r="T43" s="4" t="str">
        <f t="shared" si="23"/>
        <v/>
      </c>
      <c r="U43" s="4" t="str">
        <f t="shared" si="23"/>
        <v/>
      </c>
      <c r="V43" s="4" t="str">
        <f t="shared" si="23"/>
        <v/>
      </c>
      <c r="W43" s="4" t="str">
        <f t="shared" si="23"/>
        <v/>
      </c>
      <c r="X43" s="4" t="str">
        <f t="shared" si="23"/>
        <v/>
      </c>
      <c r="Y43" s="4" t="str">
        <f t="shared" si="23"/>
        <v/>
      </c>
      <c r="Z43" s="4" t="str">
        <f t="shared" si="23"/>
        <v/>
      </c>
      <c r="AA43" s="4" t="str">
        <f t="shared" si="23"/>
        <v/>
      </c>
      <c r="AB43" s="4" t="str">
        <f t="shared" si="11"/>
        <v/>
      </c>
      <c r="AC43" s="4" t="str">
        <f t="shared" si="11"/>
        <v/>
      </c>
      <c r="AD43" s="4" t="str">
        <f t="shared" si="11"/>
        <v/>
      </c>
      <c r="AE43" s="4" t="str">
        <f t="shared" si="11"/>
        <v/>
      </c>
      <c r="AF43" s="4" t="str">
        <f t="shared" si="11"/>
        <v/>
      </c>
      <c r="AG43" s="4" t="str">
        <f t="shared" si="11"/>
        <v/>
      </c>
      <c r="AH43" s="4" t="str">
        <f t="shared" si="11"/>
        <v/>
      </c>
      <c r="AI43" s="4" t="str">
        <f t="shared" si="11"/>
        <v/>
      </c>
      <c r="AJ43" s="4" t="str">
        <f t="shared" si="11"/>
        <v/>
      </c>
      <c r="AK43" s="4" t="str">
        <f t="shared" si="11"/>
        <v/>
      </c>
      <c r="AL43" s="4" t="str">
        <f t="shared" si="11"/>
        <v/>
      </c>
      <c r="AM43" s="4" t="str">
        <f t="shared" si="11"/>
        <v/>
      </c>
      <c r="AN43" s="4" t="str">
        <f t="shared" si="11"/>
        <v/>
      </c>
      <c r="AO43" s="4" t="str">
        <f t="shared" si="11"/>
        <v/>
      </c>
      <c r="AP43" s="4" t="str">
        <f t="shared" si="10"/>
        <v/>
      </c>
      <c r="AQ43" s="4" t="str">
        <f t="shared" si="10"/>
        <v/>
      </c>
      <c r="AR43" s="4" t="str">
        <f t="shared" si="10"/>
        <v/>
      </c>
      <c r="AS43" s="4" t="str">
        <f t="shared" si="10"/>
        <v/>
      </c>
    </row>
    <row r="44" spans="1:45" x14ac:dyDescent="0.2">
      <c r="A44" s="2" t="s">
        <v>67</v>
      </c>
      <c r="B44" s="2" t="s">
        <v>131</v>
      </c>
      <c r="C44" s="26"/>
      <c r="D44" s="26"/>
      <c r="E44" s="26">
        <f>7280.4336*1.2</f>
        <v>8736.5203199999996</v>
      </c>
      <c r="F44" s="26"/>
      <c r="G44" s="26">
        <f t="shared" si="7"/>
        <v>8736.5203199999996</v>
      </c>
      <c r="H44" s="24">
        <v>10</v>
      </c>
      <c r="I44" s="7">
        <v>11</v>
      </c>
      <c r="J44" s="4" t="str">
        <f t="shared" si="22"/>
        <v/>
      </c>
      <c r="K44" s="4" t="str">
        <f t="shared" si="22"/>
        <v/>
      </c>
      <c r="L44" s="4" t="str">
        <f t="shared" si="22"/>
        <v/>
      </c>
      <c r="M44" s="4" t="str">
        <f t="shared" si="22"/>
        <v/>
      </c>
      <c r="N44" s="4" t="str">
        <f t="shared" si="22"/>
        <v/>
      </c>
      <c r="O44" s="4" t="str">
        <f t="shared" si="22"/>
        <v/>
      </c>
      <c r="P44" s="4" t="str">
        <f t="shared" si="22"/>
        <v/>
      </c>
      <c r="Q44" s="4" t="str">
        <f t="shared" si="22"/>
        <v/>
      </c>
      <c r="R44" s="4" t="str">
        <f t="shared" si="22"/>
        <v/>
      </c>
      <c r="S44" s="4">
        <f t="shared" si="22"/>
        <v>4368.2601599999998</v>
      </c>
      <c r="T44" s="4">
        <f t="shared" si="23"/>
        <v>4368.2601599999998</v>
      </c>
      <c r="U44" s="4" t="str">
        <f t="shared" si="23"/>
        <v/>
      </c>
      <c r="V44" s="4" t="str">
        <f t="shared" si="23"/>
        <v/>
      </c>
      <c r="W44" s="4" t="str">
        <f t="shared" si="23"/>
        <v/>
      </c>
      <c r="X44" s="4" t="str">
        <f t="shared" si="23"/>
        <v/>
      </c>
      <c r="Y44" s="4" t="str">
        <f t="shared" si="23"/>
        <v/>
      </c>
      <c r="Z44" s="4" t="str">
        <f t="shared" si="23"/>
        <v/>
      </c>
      <c r="AA44" s="4" t="str">
        <f t="shared" si="23"/>
        <v/>
      </c>
      <c r="AB44" s="4" t="str">
        <f t="shared" ref="AB44:AO59" si="26">IF(AB$4&gt;=$H44,IF($I44&gt;=AB$4,$G44/($I44-$H44+1),""),"")</f>
        <v/>
      </c>
      <c r="AC44" s="4" t="str">
        <f t="shared" si="26"/>
        <v/>
      </c>
      <c r="AD44" s="4" t="str">
        <f t="shared" si="26"/>
        <v/>
      </c>
      <c r="AE44" s="4" t="str">
        <f t="shared" si="26"/>
        <v/>
      </c>
      <c r="AF44" s="4" t="str">
        <f t="shared" si="26"/>
        <v/>
      </c>
      <c r="AG44" s="4" t="str">
        <f t="shared" si="26"/>
        <v/>
      </c>
      <c r="AH44" s="4" t="str">
        <f t="shared" si="26"/>
        <v/>
      </c>
      <c r="AI44" s="4" t="str">
        <f t="shared" si="26"/>
        <v/>
      </c>
      <c r="AJ44" s="4" t="str">
        <f t="shared" si="26"/>
        <v/>
      </c>
      <c r="AK44" s="4" t="str">
        <f t="shared" si="26"/>
        <v/>
      </c>
      <c r="AL44" s="4" t="str">
        <f t="shared" si="26"/>
        <v/>
      </c>
      <c r="AM44" s="4" t="str">
        <f t="shared" si="26"/>
        <v/>
      </c>
      <c r="AN44" s="4" t="str">
        <f t="shared" si="26"/>
        <v/>
      </c>
      <c r="AO44" s="4" t="str">
        <f t="shared" si="26"/>
        <v/>
      </c>
      <c r="AP44" s="4" t="str">
        <f t="shared" si="10"/>
        <v/>
      </c>
      <c r="AQ44" s="4" t="str">
        <f t="shared" si="10"/>
        <v/>
      </c>
      <c r="AR44" s="4" t="str">
        <f t="shared" si="10"/>
        <v/>
      </c>
      <c r="AS44" s="4" t="str">
        <f t="shared" si="10"/>
        <v/>
      </c>
    </row>
    <row r="45" spans="1:45" x14ac:dyDescent="0.2">
      <c r="A45" s="2" t="s">
        <v>68</v>
      </c>
      <c r="B45" s="2" t="s">
        <v>56</v>
      </c>
      <c r="C45" s="26"/>
      <c r="D45" s="26">
        <f>209.93*20</f>
        <v>4198.6000000000004</v>
      </c>
      <c r="E45" s="26">
        <f>209.93*40</f>
        <v>8397.2000000000007</v>
      </c>
      <c r="F45" s="26"/>
      <c r="G45" s="26">
        <f t="shared" si="7"/>
        <v>12595.800000000001</v>
      </c>
      <c r="H45" s="24">
        <v>10</v>
      </c>
      <c r="I45" s="7">
        <v>11</v>
      </c>
      <c r="J45" s="4" t="str">
        <f t="shared" si="22"/>
        <v/>
      </c>
      <c r="K45" s="4" t="str">
        <f t="shared" si="22"/>
        <v/>
      </c>
      <c r="L45" s="4" t="str">
        <f t="shared" si="22"/>
        <v/>
      </c>
      <c r="M45" s="4" t="str">
        <f t="shared" si="22"/>
        <v/>
      </c>
      <c r="N45" s="4" t="str">
        <f t="shared" si="22"/>
        <v/>
      </c>
      <c r="O45" s="4" t="str">
        <f t="shared" si="22"/>
        <v/>
      </c>
      <c r="P45" s="4" t="str">
        <f t="shared" si="22"/>
        <v/>
      </c>
      <c r="Q45" s="4" t="str">
        <f t="shared" si="22"/>
        <v/>
      </c>
      <c r="R45" s="4" t="str">
        <f t="shared" si="22"/>
        <v/>
      </c>
      <c r="S45" s="4">
        <f t="shared" si="22"/>
        <v>6297.9000000000005</v>
      </c>
      <c r="T45" s="4">
        <f t="shared" si="23"/>
        <v>6297.9000000000005</v>
      </c>
      <c r="U45" s="4" t="str">
        <f t="shared" si="23"/>
        <v/>
      </c>
      <c r="V45" s="4" t="str">
        <f t="shared" si="23"/>
        <v/>
      </c>
      <c r="W45" s="4" t="str">
        <f t="shared" si="23"/>
        <v/>
      </c>
      <c r="X45" s="4" t="str">
        <f t="shared" si="23"/>
        <v/>
      </c>
      <c r="Y45" s="4" t="str">
        <f t="shared" si="23"/>
        <v/>
      </c>
      <c r="Z45" s="4" t="str">
        <f t="shared" si="23"/>
        <v/>
      </c>
      <c r="AA45" s="4" t="str">
        <f t="shared" si="23"/>
        <v/>
      </c>
      <c r="AB45" s="4" t="str">
        <f t="shared" si="26"/>
        <v/>
      </c>
      <c r="AC45" s="4" t="str">
        <f t="shared" si="26"/>
        <v/>
      </c>
      <c r="AD45" s="4" t="str">
        <f t="shared" si="26"/>
        <v/>
      </c>
      <c r="AE45" s="4" t="str">
        <f t="shared" si="26"/>
        <v/>
      </c>
      <c r="AF45" s="4" t="str">
        <f t="shared" si="26"/>
        <v/>
      </c>
      <c r="AG45" s="4" t="str">
        <f t="shared" si="26"/>
        <v/>
      </c>
      <c r="AH45" s="4" t="str">
        <f t="shared" si="26"/>
        <v/>
      </c>
      <c r="AI45" s="4" t="str">
        <f t="shared" si="26"/>
        <v/>
      </c>
      <c r="AJ45" s="4" t="str">
        <f t="shared" si="26"/>
        <v/>
      </c>
      <c r="AK45" s="4" t="str">
        <f t="shared" si="26"/>
        <v/>
      </c>
      <c r="AL45" s="4" t="str">
        <f t="shared" si="26"/>
        <v/>
      </c>
      <c r="AM45" s="4" t="str">
        <f t="shared" si="26"/>
        <v/>
      </c>
      <c r="AN45" s="4" t="str">
        <f t="shared" si="26"/>
        <v/>
      </c>
      <c r="AO45" s="4" t="str">
        <f t="shared" si="26"/>
        <v/>
      </c>
      <c r="AP45" s="4" t="str">
        <f t="shared" si="10"/>
        <v/>
      </c>
      <c r="AQ45" s="4" t="str">
        <f t="shared" si="10"/>
        <v/>
      </c>
      <c r="AR45" s="4" t="str">
        <f t="shared" si="10"/>
        <v/>
      </c>
      <c r="AS45" s="4" t="str">
        <f t="shared" si="10"/>
        <v/>
      </c>
    </row>
    <row r="46" spans="1:45" x14ac:dyDescent="0.2">
      <c r="A46" s="2" t="s">
        <v>69</v>
      </c>
      <c r="B46" s="2" t="s">
        <v>57</v>
      </c>
      <c r="C46" s="26"/>
      <c r="D46" s="26"/>
      <c r="E46" s="26">
        <f>15*78</f>
        <v>1170</v>
      </c>
      <c r="F46" s="26"/>
      <c r="G46" s="26">
        <f t="shared" si="7"/>
        <v>1170</v>
      </c>
      <c r="H46" s="24">
        <v>10</v>
      </c>
      <c r="I46" s="7">
        <v>10</v>
      </c>
      <c r="J46" s="4" t="str">
        <f t="shared" si="22"/>
        <v/>
      </c>
      <c r="K46" s="4" t="str">
        <f t="shared" si="22"/>
        <v/>
      </c>
      <c r="L46" s="4" t="str">
        <f t="shared" si="22"/>
        <v/>
      </c>
      <c r="M46" s="4" t="str">
        <f t="shared" si="22"/>
        <v/>
      </c>
      <c r="N46" s="4" t="str">
        <f t="shared" si="22"/>
        <v/>
      </c>
      <c r="O46" s="4" t="str">
        <f t="shared" si="22"/>
        <v/>
      </c>
      <c r="P46" s="4" t="str">
        <f t="shared" si="22"/>
        <v/>
      </c>
      <c r="Q46" s="4" t="str">
        <f t="shared" si="22"/>
        <v/>
      </c>
      <c r="R46" s="4" t="str">
        <f t="shared" si="22"/>
        <v/>
      </c>
      <c r="S46" s="4">
        <f t="shared" si="22"/>
        <v>1170</v>
      </c>
      <c r="T46" s="4" t="str">
        <f t="shared" si="23"/>
        <v/>
      </c>
      <c r="U46" s="4" t="str">
        <f t="shared" si="23"/>
        <v/>
      </c>
      <c r="V46" s="4" t="str">
        <f t="shared" si="23"/>
        <v/>
      </c>
      <c r="W46" s="4" t="str">
        <f t="shared" si="23"/>
        <v/>
      </c>
      <c r="X46" s="4" t="str">
        <f t="shared" si="23"/>
        <v/>
      </c>
      <c r="Y46" s="4" t="str">
        <f t="shared" si="23"/>
        <v/>
      </c>
      <c r="Z46" s="4" t="str">
        <f t="shared" si="23"/>
        <v/>
      </c>
      <c r="AA46" s="4" t="str">
        <f t="shared" si="23"/>
        <v/>
      </c>
      <c r="AB46" s="4" t="str">
        <f t="shared" si="26"/>
        <v/>
      </c>
      <c r="AC46" s="4" t="str">
        <f t="shared" si="26"/>
        <v/>
      </c>
      <c r="AD46" s="4" t="str">
        <f t="shared" si="26"/>
        <v/>
      </c>
      <c r="AE46" s="4" t="str">
        <f t="shared" si="26"/>
        <v/>
      </c>
      <c r="AF46" s="4" t="str">
        <f t="shared" si="26"/>
        <v/>
      </c>
      <c r="AG46" s="4" t="str">
        <f t="shared" si="26"/>
        <v/>
      </c>
      <c r="AH46" s="4" t="str">
        <f t="shared" si="26"/>
        <v/>
      </c>
      <c r="AI46" s="4" t="str">
        <f t="shared" si="26"/>
        <v/>
      </c>
      <c r="AJ46" s="4" t="str">
        <f t="shared" si="26"/>
        <v/>
      </c>
      <c r="AK46" s="4" t="str">
        <f t="shared" si="26"/>
        <v/>
      </c>
      <c r="AL46" s="4" t="str">
        <f t="shared" si="26"/>
        <v/>
      </c>
      <c r="AM46" s="4" t="str">
        <f t="shared" si="26"/>
        <v/>
      </c>
      <c r="AN46" s="4" t="str">
        <f t="shared" si="26"/>
        <v/>
      </c>
      <c r="AO46" s="4" t="str">
        <f t="shared" si="26"/>
        <v/>
      </c>
      <c r="AP46" s="4" t="str">
        <f t="shared" si="10"/>
        <v/>
      </c>
      <c r="AQ46" s="4" t="str">
        <f t="shared" si="10"/>
        <v/>
      </c>
      <c r="AR46" s="4" t="str">
        <f t="shared" si="10"/>
        <v/>
      </c>
      <c r="AS46" s="4" t="str">
        <f t="shared" si="10"/>
        <v/>
      </c>
    </row>
    <row r="47" spans="1:45" x14ac:dyDescent="0.2">
      <c r="A47" s="2" t="s">
        <v>126</v>
      </c>
      <c r="B47" s="2" t="s">
        <v>58</v>
      </c>
      <c r="C47" s="26"/>
      <c r="D47" s="26">
        <f>275.9*42</f>
        <v>11587.8</v>
      </c>
      <c r="E47" s="26"/>
      <c r="F47" s="26"/>
      <c r="G47" s="26">
        <f t="shared" si="7"/>
        <v>11587.8</v>
      </c>
      <c r="H47" s="24">
        <v>12</v>
      </c>
      <c r="I47" s="7">
        <v>13</v>
      </c>
      <c r="J47" s="4" t="str">
        <f t="shared" ref="J47:S56" si="27">IF(J$4&gt;=$H47,IF($I47&gt;=J$4,$G47/($I47-$H47+1),""),"")</f>
        <v/>
      </c>
      <c r="K47" s="4" t="str">
        <f t="shared" si="27"/>
        <v/>
      </c>
      <c r="L47" s="4" t="str">
        <f t="shared" si="27"/>
        <v/>
      </c>
      <c r="M47" s="4" t="str">
        <f t="shared" si="27"/>
        <v/>
      </c>
      <c r="N47" s="4" t="str">
        <f t="shared" si="27"/>
        <v/>
      </c>
      <c r="O47" s="4" t="str">
        <f t="shared" si="27"/>
        <v/>
      </c>
      <c r="P47" s="4" t="str">
        <f t="shared" si="27"/>
        <v/>
      </c>
      <c r="Q47" s="4" t="str">
        <f t="shared" si="27"/>
        <v/>
      </c>
      <c r="R47" s="4" t="str">
        <f t="shared" si="27"/>
        <v/>
      </c>
      <c r="S47" s="4" t="str">
        <f t="shared" si="27"/>
        <v/>
      </c>
      <c r="T47" s="4" t="str">
        <f t="shared" ref="T47:AA56" si="28">IF(T$4&gt;=$H47,IF($I47&gt;=T$4,$G47/($I47-$H47+1),""),"")</f>
        <v/>
      </c>
      <c r="U47" s="51">
        <f t="shared" si="28"/>
        <v>5793.9</v>
      </c>
      <c r="V47" s="51">
        <f t="shared" si="28"/>
        <v>5793.9</v>
      </c>
      <c r="W47" s="4" t="str">
        <f t="shared" si="28"/>
        <v/>
      </c>
      <c r="X47" s="4" t="str">
        <f t="shared" si="28"/>
        <v/>
      </c>
      <c r="Y47" s="4" t="str">
        <f t="shared" si="28"/>
        <v/>
      </c>
      <c r="Z47" s="4" t="str">
        <f t="shared" si="28"/>
        <v/>
      </c>
      <c r="AA47" s="4" t="str">
        <f t="shared" si="28"/>
        <v/>
      </c>
      <c r="AB47" s="4" t="str">
        <f t="shared" si="26"/>
        <v/>
      </c>
      <c r="AC47" s="4" t="str">
        <f t="shared" si="26"/>
        <v/>
      </c>
      <c r="AD47" s="4" t="str">
        <f t="shared" si="26"/>
        <v/>
      </c>
      <c r="AE47" s="4" t="str">
        <f t="shared" si="26"/>
        <v/>
      </c>
      <c r="AF47" s="4" t="str">
        <f t="shared" si="26"/>
        <v/>
      </c>
      <c r="AG47" s="4" t="str">
        <f t="shared" si="26"/>
        <v/>
      </c>
      <c r="AH47" s="4" t="str">
        <f t="shared" si="26"/>
        <v/>
      </c>
      <c r="AI47" s="4" t="str">
        <f t="shared" si="26"/>
        <v/>
      </c>
      <c r="AJ47" s="4" t="str">
        <f t="shared" si="26"/>
        <v/>
      </c>
      <c r="AK47" s="4" t="str">
        <f t="shared" si="26"/>
        <v/>
      </c>
      <c r="AL47" s="4" t="str">
        <f t="shared" si="26"/>
        <v/>
      </c>
      <c r="AM47" s="4" t="str">
        <f t="shared" si="26"/>
        <v/>
      </c>
      <c r="AN47" s="4" t="str">
        <f t="shared" si="26"/>
        <v/>
      </c>
      <c r="AO47" s="4" t="str">
        <f t="shared" si="26"/>
        <v/>
      </c>
      <c r="AP47" s="4" t="str">
        <f t="shared" si="10"/>
        <v/>
      </c>
      <c r="AQ47" s="4" t="str">
        <f t="shared" si="10"/>
        <v/>
      </c>
      <c r="AR47" s="4" t="str">
        <f t="shared" si="10"/>
        <v/>
      </c>
      <c r="AS47" s="4" t="str">
        <f t="shared" si="10"/>
        <v/>
      </c>
    </row>
    <row r="48" spans="1:45" x14ac:dyDescent="0.2">
      <c r="A48" s="2" t="s">
        <v>130</v>
      </c>
      <c r="B48" s="2" t="s">
        <v>129</v>
      </c>
      <c r="C48" s="26"/>
      <c r="D48" s="26"/>
      <c r="E48" s="26">
        <f>3119.20065*1.2</f>
        <v>3743.0407800000003</v>
      </c>
      <c r="F48" s="26"/>
      <c r="G48" s="26">
        <f t="shared" si="7"/>
        <v>3743.0407800000003</v>
      </c>
      <c r="H48" s="24">
        <v>11</v>
      </c>
      <c r="I48" s="7">
        <v>11</v>
      </c>
      <c r="J48" s="4" t="str">
        <f t="shared" si="27"/>
        <v/>
      </c>
      <c r="K48" s="4" t="str">
        <f t="shared" si="27"/>
        <v/>
      </c>
      <c r="L48" s="4" t="str">
        <f t="shared" si="27"/>
        <v/>
      </c>
      <c r="M48" s="4" t="str">
        <f t="shared" si="27"/>
        <v/>
      </c>
      <c r="N48" s="4" t="str">
        <f t="shared" si="27"/>
        <v/>
      </c>
      <c r="O48" s="4" t="str">
        <f t="shared" si="27"/>
        <v/>
      </c>
      <c r="P48" s="4" t="str">
        <f t="shared" si="27"/>
        <v/>
      </c>
      <c r="Q48" s="4" t="str">
        <f t="shared" si="27"/>
        <v/>
      </c>
      <c r="R48" s="4" t="str">
        <f t="shared" si="27"/>
        <v/>
      </c>
      <c r="S48" s="4" t="str">
        <f t="shared" si="27"/>
        <v/>
      </c>
      <c r="T48" s="4">
        <f t="shared" si="28"/>
        <v>3743.0407800000003</v>
      </c>
      <c r="U48" s="4" t="str">
        <f t="shared" si="28"/>
        <v/>
      </c>
      <c r="V48" s="4" t="str">
        <f t="shared" si="28"/>
        <v/>
      </c>
      <c r="W48" s="4" t="str">
        <f t="shared" si="28"/>
        <v/>
      </c>
      <c r="X48" s="4" t="str">
        <f t="shared" si="28"/>
        <v/>
      </c>
      <c r="Y48" s="4" t="str">
        <f t="shared" si="28"/>
        <v/>
      </c>
      <c r="Z48" s="4" t="str">
        <f t="shared" si="28"/>
        <v/>
      </c>
      <c r="AA48" s="4" t="str">
        <f t="shared" si="28"/>
        <v/>
      </c>
      <c r="AB48" s="4" t="str">
        <f t="shared" si="26"/>
        <v/>
      </c>
      <c r="AC48" s="4" t="str">
        <f t="shared" si="26"/>
        <v/>
      </c>
      <c r="AD48" s="4" t="str">
        <f t="shared" si="26"/>
        <v/>
      </c>
      <c r="AE48" s="4" t="str">
        <f t="shared" si="26"/>
        <v/>
      </c>
      <c r="AF48" s="4" t="str">
        <f t="shared" si="26"/>
        <v/>
      </c>
      <c r="AG48" s="4" t="str">
        <f t="shared" si="26"/>
        <v/>
      </c>
      <c r="AH48" s="4" t="str">
        <f t="shared" si="26"/>
        <v/>
      </c>
      <c r="AI48" s="4" t="str">
        <f t="shared" si="26"/>
        <v/>
      </c>
      <c r="AJ48" s="4" t="str">
        <f t="shared" si="26"/>
        <v/>
      </c>
      <c r="AK48" s="4" t="str">
        <f t="shared" si="26"/>
        <v/>
      </c>
      <c r="AL48" s="4" t="str">
        <f t="shared" si="26"/>
        <v/>
      </c>
      <c r="AM48" s="4" t="str">
        <f t="shared" si="26"/>
        <v/>
      </c>
      <c r="AN48" s="4" t="str">
        <f t="shared" si="26"/>
        <v/>
      </c>
      <c r="AO48" s="4" t="str">
        <f t="shared" si="26"/>
        <v/>
      </c>
      <c r="AP48" s="4" t="str">
        <f t="shared" ref="AP48:AS67" si="29">IF(AP$4&gt;=$H48,IF($I48&gt;=AP$4,$G48/($I48-$H48+1),""),"")</f>
        <v/>
      </c>
      <c r="AQ48" s="4" t="str">
        <f t="shared" si="29"/>
        <v/>
      </c>
      <c r="AR48" s="4" t="str">
        <f t="shared" si="29"/>
        <v/>
      </c>
      <c r="AS48" s="4" t="str">
        <f t="shared" si="29"/>
        <v/>
      </c>
    </row>
    <row r="49" spans="1:45" x14ac:dyDescent="0.2">
      <c r="A49" s="2" t="s">
        <v>132</v>
      </c>
      <c r="B49" s="2" t="s">
        <v>133</v>
      </c>
      <c r="C49" s="26"/>
      <c r="D49" s="26">
        <f>156.21*18</f>
        <v>2811.78</v>
      </c>
      <c r="E49" s="26"/>
      <c r="F49" s="26"/>
      <c r="G49" s="26">
        <f t="shared" si="7"/>
        <v>2811.78</v>
      </c>
      <c r="H49" s="24">
        <v>9</v>
      </c>
      <c r="I49" s="7">
        <v>10</v>
      </c>
      <c r="J49" s="4" t="str">
        <f t="shared" si="27"/>
        <v/>
      </c>
      <c r="K49" s="4" t="str">
        <f t="shared" si="27"/>
        <v/>
      </c>
      <c r="L49" s="4" t="str">
        <f t="shared" si="27"/>
        <v/>
      </c>
      <c r="M49" s="4" t="str">
        <f t="shared" si="27"/>
        <v/>
      </c>
      <c r="N49" s="4" t="str">
        <f t="shared" si="27"/>
        <v/>
      </c>
      <c r="O49" s="4" t="str">
        <f t="shared" si="27"/>
        <v/>
      </c>
      <c r="P49" s="4" t="str">
        <f t="shared" si="27"/>
        <v/>
      </c>
      <c r="Q49" s="4" t="str">
        <f t="shared" si="27"/>
        <v/>
      </c>
      <c r="R49" s="4">
        <f t="shared" si="27"/>
        <v>1405.89</v>
      </c>
      <c r="S49" s="4">
        <f t="shared" si="27"/>
        <v>1405.89</v>
      </c>
      <c r="T49" s="4" t="str">
        <f t="shared" si="28"/>
        <v/>
      </c>
      <c r="U49" s="4" t="str">
        <f t="shared" si="28"/>
        <v/>
      </c>
      <c r="V49" s="4" t="str">
        <f t="shared" si="28"/>
        <v/>
      </c>
      <c r="W49" s="4" t="str">
        <f t="shared" si="28"/>
        <v/>
      </c>
      <c r="X49" s="4" t="str">
        <f t="shared" si="28"/>
        <v/>
      </c>
      <c r="Y49" s="4" t="str">
        <f t="shared" si="28"/>
        <v/>
      </c>
      <c r="Z49" s="4" t="str">
        <f t="shared" si="28"/>
        <v/>
      </c>
      <c r="AA49" s="4" t="str">
        <f t="shared" si="28"/>
        <v/>
      </c>
      <c r="AB49" s="4" t="str">
        <f t="shared" si="26"/>
        <v/>
      </c>
      <c r="AC49" s="4" t="str">
        <f t="shared" si="26"/>
        <v/>
      </c>
      <c r="AD49" s="4" t="str">
        <f t="shared" si="26"/>
        <v/>
      </c>
      <c r="AE49" s="4" t="str">
        <f t="shared" si="26"/>
        <v/>
      </c>
      <c r="AF49" s="4" t="str">
        <f t="shared" si="26"/>
        <v/>
      </c>
      <c r="AG49" s="4" t="str">
        <f t="shared" si="26"/>
        <v/>
      </c>
      <c r="AH49" s="4" t="str">
        <f t="shared" si="26"/>
        <v/>
      </c>
      <c r="AI49" s="4" t="str">
        <f t="shared" si="26"/>
        <v/>
      </c>
      <c r="AJ49" s="4" t="str">
        <f t="shared" si="26"/>
        <v/>
      </c>
      <c r="AK49" s="4" t="str">
        <f t="shared" si="26"/>
        <v/>
      </c>
      <c r="AL49" s="4" t="str">
        <f t="shared" si="26"/>
        <v/>
      </c>
      <c r="AM49" s="4" t="str">
        <f t="shared" si="26"/>
        <v/>
      </c>
      <c r="AN49" s="4" t="str">
        <f t="shared" si="26"/>
        <v/>
      </c>
      <c r="AO49" s="4" t="str">
        <f t="shared" si="26"/>
        <v/>
      </c>
      <c r="AP49" s="4" t="str">
        <f t="shared" si="29"/>
        <v/>
      </c>
      <c r="AQ49" s="4" t="str">
        <f t="shared" si="29"/>
        <v/>
      </c>
      <c r="AR49" s="4" t="str">
        <f t="shared" si="29"/>
        <v/>
      </c>
      <c r="AS49" s="4" t="str">
        <f t="shared" si="29"/>
        <v/>
      </c>
    </row>
    <row r="50" spans="1:45" x14ac:dyDescent="0.2">
      <c r="A50" s="2"/>
      <c r="B50" s="2"/>
      <c r="C50" s="26"/>
      <c r="D50" s="26"/>
      <c r="E50" s="26"/>
      <c r="F50" s="26"/>
      <c r="G50" s="26"/>
      <c r="H50" s="24"/>
      <c r="I50" s="7"/>
      <c r="J50" s="4" t="str">
        <f t="shared" si="27"/>
        <v/>
      </c>
      <c r="K50" s="4" t="str">
        <f t="shared" si="27"/>
        <v/>
      </c>
      <c r="L50" s="4" t="str">
        <f t="shared" si="27"/>
        <v/>
      </c>
      <c r="M50" s="4" t="str">
        <f t="shared" si="27"/>
        <v/>
      </c>
      <c r="N50" s="4" t="str">
        <f t="shared" si="27"/>
        <v/>
      </c>
      <c r="O50" s="4" t="str">
        <f t="shared" si="27"/>
        <v/>
      </c>
      <c r="P50" s="4" t="str">
        <f t="shared" si="27"/>
        <v/>
      </c>
      <c r="Q50" s="4" t="str">
        <f t="shared" si="27"/>
        <v/>
      </c>
      <c r="R50" s="4" t="str">
        <f t="shared" si="27"/>
        <v/>
      </c>
      <c r="S50" s="4" t="str">
        <f t="shared" si="27"/>
        <v/>
      </c>
      <c r="T50" s="4" t="str">
        <f t="shared" si="28"/>
        <v/>
      </c>
      <c r="U50" s="4" t="str">
        <f t="shared" si="28"/>
        <v/>
      </c>
      <c r="V50" s="4" t="str">
        <f t="shared" si="28"/>
        <v/>
      </c>
      <c r="W50" s="4" t="str">
        <f t="shared" si="28"/>
        <v/>
      </c>
      <c r="X50" s="4" t="str">
        <f t="shared" si="28"/>
        <v/>
      </c>
      <c r="Y50" s="4" t="str">
        <f t="shared" si="28"/>
        <v/>
      </c>
      <c r="Z50" s="4" t="str">
        <f t="shared" si="28"/>
        <v/>
      </c>
      <c r="AA50" s="4" t="str">
        <f t="shared" si="28"/>
        <v/>
      </c>
      <c r="AB50" s="4" t="str">
        <f t="shared" si="26"/>
        <v/>
      </c>
      <c r="AC50" s="4" t="str">
        <f t="shared" si="26"/>
        <v/>
      </c>
      <c r="AD50" s="4" t="str">
        <f t="shared" si="26"/>
        <v/>
      </c>
      <c r="AE50" s="4" t="str">
        <f t="shared" si="26"/>
        <v/>
      </c>
      <c r="AF50" s="4" t="str">
        <f t="shared" si="26"/>
        <v/>
      </c>
      <c r="AG50" s="4" t="str">
        <f t="shared" si="26"/>
        <v/>
      </c>
      <c r="AH50" s="4" t="str">
        <f t="shared" si="26"/>
        <v/>
      </c>
      <c r="AI50" s="4" t="str">
        <f t="shared" si="26"/>
        <v/>
      </c>
      <c r="AJ50" s="4" t="str">
        <f t="shared" si="26"/>
        <v/>
      </c>
      <c r="AK50" s="4" t="str">
        <f t="shared" si="26"/>
        <v/>
      </c>
      <c r="AL50" s="4" t="str">
        <f t="shared" si="26"/>
        <v/>
      </c>
      <c r="AM50" s="4" t="str">
        <f t="shared" si="26"/>
        <v/>
      </c>
      <c r="AN50" s="4" t="str">
        <f t="shared" si="26"/>
        <v/>
      </c>
      <c r="AO50" s="4" t="str">
        <f t="shared" si="26"/>
        <v/>
      </c>
      <c r="AP50" s="4" t="str">
        <f t="shared" si="29"/>
        <v/>
      </c>
      <c r="AQ50" s="4" t="str">
        <f t="shared" si="29"/>
        <v/>
      </c>
      <c r="AR50" s="4" t="str">
        <f t="shared" si="29"/>
        <v/>
      </c>
      <c r="AS50" s="4" t="str">
        <f t="shared" si="29"/>
        <v/>
      </c>
    </row>
    <row r="51" spans="1:45" x14ac:dyDescent="0.2">
      <c r="A51" s="8" t="s">
        <v>63</v>
      </c>
      <c r="B51" s="8" t="s">
        <v>59</v>
      </c>
      <c r="C51" s="26"/>
      <c r="D51" s="25"/>
      <c r="E51" s="25"/>
      <c r="F51" s="25"/>
      <c r="G51" s="26"/>
      <c r="H51" s="23"/>
      <c r="I51" s="7"/>
      <c r="J51" s="4" t="str">
        <f t="shared" si="27"/>
        <v/>
      </c>
      <c r="K51" s="4" t="str">
        <f t="shared" si="27"/>
        <v/>
      </c>
      <c r="L51" s="4" t="str">
        <f t="shared" si="27"/>
        <v/>
      </c>
      <c r="M51" s="4" t="str">
        <f t="shared" si="27"/>
        <v/>
      </c>
      <c r="N51" s="4" t="str">
        <f t="shared" si="27"/>
        <v/>
      </c>
      <c r="O51" s="4" t="str">
        <f t="shared" si="27"/>
        <v/>
      </c>
      <c r="P51" s="4" t="str">
        <f t="shared" si="27"/>
        <v/>
      </c>
      <c r="Q51" s="4" t="str">
        <f t="shared" si="27"/>
        <v/>
      </c>
      <c r="R51" s="4" t="str">
        <f t="shared" si="27"/>
        <v/>
      </c>
      <c r="S51" s="4" t="str">
        <f t="shared" si="27"/>
        <v/>
      </c>
      <c r="T51" s="4" t="str">
        <f t="shared" si="28"/>
        <v/>
      </c>
      <c r="U51" s="4" t="str">
        <f t="shared" si="28"/>
        <v/>
      </c>
      <c r="V51" s="4" t="str">
        <f t="shared" si="28"/>
        <v/>
      </c>
      <c r="W51" s="4" t="str">
        <f t="shared" si="28"/>
        <v/>
      </c>
      <c r="X51" s="4" t="str">
        <f t="shared" si="28"/>
        <v/>
      </c>
      <c r="Y51" s="4" t="str">
        <f t="shared" si="28"/>
        <v/>
      </c>
      <c r="Z51" s="4" t="str">
        <f t="shared" si="28"/>
        <v/>
      </c>
      <c r="AA51" s="4" t="str">
        <f t="shared" si="28"/>
        <v/>
      </c>
      <c r="AB51" s="4" t="str">
        <f t="shared" si="26"/>
        <v/>
      </c>
      <c r="AC51" s="4" t="str">
        <f t="shared" si="26"/>
        <v/>
      </c>
      <c r="AD51" s="4" t="str">
        <f t="shared" si="26"/>
        <v/>
      </c>
      <c r="AE51" s="4" t="str">
        <f t="shared" si="26"/>
        <v/>
      </c>
      <c r="AF51" s="4" t="str">
        <f t="shared" si="26"/>
        <v/>
      </c>
      <c r="AG51" s="4" t="str">
        <f t="shared" si="26"/>
        <v/>
      </c>
      <c r="AH51" s="4" t="str">
        <f t="shared" si="26"/>
        <v/>
      </c>
      <c r="AI51" s="4" t="str">
        <f t="shared" si="26"/>
        <v/>
      </c>
      <c r="AJ51" s="4" t="str">
        <f t="shared" si="26"/>
        <v/>
      </c>
      <c r="AK51" s="4" t="str">
        <f t="shared" si="26"/>
        <v/>
      </c>
      <c r="AL51" s="4" t="str">
        <f t="shared" si="26"/>
        <v/>
      </c>
      <c r="AM51" s="4" t="str">
        <f t="shared" si="26"/>
        <v/>
      </c>
      <c r="AN51" s="4" t="str">
        <f t="shared" si="26"/>
        <v/>
      </c>
      <c r="AO51" s="4" t="str">
        <f t="shared" si="26"/>
        <v/>
      </c>
      <c r="AP51" s="4" t="str">
        <f t="shared" si="29"/>
        <v/>
      </c>
      <c r="AQ51" s="4" t="str">
        <f t="shared" si="29"/>
        <v/>
      </c>
      <c r="AR51" s="4" t="str">
        <f t="shared" si="29"/>
        <v/>
      </c>
      <c r="AS51" s="4" t="str">
        <f t="shared" si="29"/>
        <v/>
      </c>
    </row>
    <row r="52" spans="1:45" x14ac:dyDescent="0.2">
      <c r="A52" s="2" t="s">
        <v>70</v>
      </c>
      <c r="B52" s="2" t="s">
        <v>60</v>
      </c>
      <c r="C52" s="26"/>
      <c r="D52" s="26">
        <f>537.33*20</f>
        <v>10746.6</v>
      </c>
      <c r="E52" s="26">
        <f>537.33*100</f>
        <v>53733.000000000007</v>
      </c>
      <c r="F52" s="26"/>
      <c r="G52" s="26">
        <f t="shared" si="7"/>
        <v>64479.600000000006</v>
      </c>
      <c r="H52" s="24">
        <v>12</v>
      </c>
      <c r="I52" s="7">
        <v>15</v>
      </c>
      <c r="J52" s="4" t="str">
        <f t="shared" si="27"/>
        <v/>
      </c>
      <c r="K52" s="4" t="str">
        <f t="shared" si="27"/>
        <v/>
      </c>
      <c r="L52" s="4" t="str">
        <f t="shared" si="27"/>
        <v/>
      </c>
      <c r="M52" s="4" t="str">
        <f t="shared" si="27"/>
        <v/>
      </c>
      <c r="N52" s="4" t="str">
        <f t="shared" si="27"/>
        <v/>
      </c>
      <c r="O52" s="4" t="str">
        <f t="shared" si="27"/>
        <v/>
      </c>
      <c r="P52" s="4" t="str">
        <f t="shared" si="27"/>
        <v/>
      </c>
      <c r="Q52" s="4" t="str">
        <f t="shared" si="27"/>
        <v/>
      </c>
      <c r="R52" s="4" t="str">
        <f t="shared" si="27"/>
        <v/>
      </c>
      <c r="S52" s="4" t="str">
        <f t="shared" si="27"/>
        <v/>
      </c>
      <c r="T52" s="4" t="str">
        <f t="shared" si="28"/>
        <v/>
      </c>
      <c r="U52" s="4">
        <f t="shared" si="28"/>
        <v>16119.900000000001</v>
      </c>
      <c r="V52" s="4">
        <f t="shared" si="28"/>
        <v>16119.900000000001</v>
      </c>
      <c r="W52" s="4">
        <f t="shared" si="28"/>
        <v>16119.900000000001</v>
      </c>
      <c r="X52" s="4">
        <f t="shared" si="28"/>
        <v>16119.900000000001</v>
      </c>
      <c r="Y52" s="4" t="str">
        <f t="shared" si="28"/>
        <v/>
      </c>
      <c r="Z52" s="4" t="str">
        <f t="shared" si="28"/>
        <v/>
      </c>
      <c r="AA52" s="4" t="str">
        <f t="shared" si="28"/>
        <v/>
      </c>
      <c r="AB52" s="4" t="str">
        <f t="shared" si="26"/>
        <v/>
      </c>
      <c r="AC52" s="4" t="str">
        <f t="shared" si="26"/>
        <v/>
      </c>
      <c r="AD52" s="4" t="str">
        <f t="shared" si="26"/>
        <v/>
      </c>
      <c r="AE52" s="4" t="str">
        <f t="shared" si="26"/>
        <v/>
      </c>
      <c r="AF52" s="4" t="str">
        <f t="shared" si="26"/>
        <v/>
      </c>
      <c r="AG52" s="4" t="str">
        <f t="shared" si="26"/>
        <v/>
      </c>
      <c r="AH52" s="4" t="str">
        <f t="shared" si="26"/>
        <v/>
      </c>
      <c r="AI52" s="4" t="str">
        <f t="shared" si="26"/>
        <v/>
      </c>
      <c r="AJ52" s="4" t="str">
        <f t="shared" si="26"/>
        <v/>
      </c>
      <c r="AK52" s="4" t="str">
        <f t="shared" si="26"/>
        <v/>
      </c>
      <c r="AL52" s="4" t="str">
        <f t="shared" si="26"/>
        <v/>
      </c>
      <c r="AM52" s="4" t="str">
        <f t="shared" si="26"/>
        <v/>
      </c>
      <c r="AN52" s="4" t="str">
        <f t="shared" si="26"/>
        <v/>
      </c>
      <c r="AO52" s="4" t="str">
        <f t="shared" si="26"/>
        <v/>
      </c>
      <c r="AP52" s="4" t="str">
        <f t="shared" si="29"/>
        <v/>
      </c>
      <c r="AQ52" s="4" t="str">
        <f t="shared" si="29"/>
        <v/>
      </c>
      <c r="AR52" s="4" t="str">
        <f t="shared" si="29"/>
        <v/>
      </c>
      <c r="AS52" s="4" t="str">
        <f t="shared" si="29"/>
        <v/>
      </c>
    </row>
    <row r="53" spans="1:45" x14ac:dyDescent="0.2">
      <c r="A53" s="2" t="s">
        <v>71</v>
      </c>
      <c r="B53" s="2" t="s">
        <v>61</v>
      </c>
      <c r="C53" s="26"/>
      <c r="D53" s="26">
        <f>267.42*20</f>
        <v>5348.4000000000005</v>
      </c>
      <c r="E53" s="26">
        <f>267.42*100</f>
        <v>26742</v>
      </c>
      <c r="F53" s="26"/>
      <c r="G53" s="26">
        <f t="shared" si="7"/>
        <v>32090.400000000001</v>
      </c>
      <c r="H53" s="24">
        <v>12</v>
      </c>
      <c r="I53" s="7">
        <v>15</v>
      </c>
      <c r="J53" s="4" t="str">
        <f t="shared" si="27"/>
        <v/>
      </c>
      <c r="K53" s="4" t="str">
        <f t="shared" si="27"/>
        <v/>
      </c>
      <c r="L53" s="4" t="str">
        <f t="shared" si="27"/>
        <v/>
      </c>
      <c r="M53" s="4" t="str">
        <f t="shared" si="27"/>
        <v/>
      </c>
      <c r="N53" s="4" t="str">
        <f t="shared" si="27"/>
        <v/>
      </c>
      <c r="O53" s="4" t="str">
        <f t="shared" si="27"/>
        <v/>
      </c>
      <c r="P53" s="4" t="str">
        <f t="shared" si="27"/>
        <v/>
      </c>
      <c r="Q53" s="4" t="str">
        <f t="shared" si="27"/>
        <v/>
      </c>
      <c r="R53" s="4" t="str">
        <f t="shared" si="27"/>
        <v/>
      </c>
      <c r="S53" s="4" t="str">
        <f t="shared" si="27"/>
        <v/>
      </c>
      <c r="T53" s="4" t="str">
        <f t="shared" si="28"/>
        <v/>
      </c>
      <c r="U53" s="4">
        <f t="shared" si="28"/>
        <v>8022.6</v>
      </c>
      <c r="V53" s="4">
        <f t="shared" si="28"/>
        <v>8022.6</v>
      </c>
      <c r="W53" s="4">
        <f t="shared" si="28"/>
        <v>8022.6</v>
      </c>
      <c r="X53" s="4">
        <f t="shared" si="28"/>
        <v>8022.6</v>
      </c>
      <c r="Y53" s="4" t="str">
        <f t="shared" si="28"/>
        <v/>
      </c>
      <c r="Z53" s="4" t="str">
        <f t="shared" si="28"/>
        <v/>
      </c>
      <c r="AA53" s="4" t="str">
        <f t="shared" si="28"/>
        <v/>
      </c>
      <c r="AB53" s="4" t="str">
        <f t="shared" si="26"/>
        <v/>
      </c>
      <c r="AC53" s="4" t="str">
        <f t="shared" si="26"/>
        <v/>
      </c>
      <c r="AD53" s="4" t="str">
        <f t="shared" si="26"/>
        <v/>
      </c>
      <c r="AE53" s="4" t="str">
        <f t="shared" si="26"/>
        <v/>
      </c>
      <c r="AF53" s="4" t="str">
        <f t="shared" si="26"/>
        <v/>
      </c>
      <c r="AG53" s="4" t="str">
        <f t="shared" si="26"/>
        <v/>
      </c>
      <c r="AH53" s="4" t="str">
        <f t="shared" si="26"/>
        <v/>
      </c>
      <c r="AI53" s="4" t="str">
        <f t="shared" si="26"/>
        <v/>
      </c>
      <c r="AJ53" s="4" t="str">
        <f t="shared" si="26"/>
        <v/>
      </c>
      <c r="AK53" s="4" t="str">
        <f t="shared" si="26"/>
        <v/>
      </c>
      <c r="AL53" s="4" t="str">
        <f t="shared" si="26"/>
        <v/>
      </c>
      <c r="AM53" s="4" t="str">
        <f t="shared" si="26"/>
        <v/>
      </c>
      <c r="AN53" s="4" t="str">
        <f t="shared" si="26"/>
        <v/>
      </c>
      <c r="AO53" s="4" t="str">
        <f t="shared" si="26"/>
        <v/>
      </c>
      <c r="AP53" s="4" t="str">
        <f t="shared" si="29"/>
        <v/>
      </c>
      <c r="AQ53" s="4" t="str">
        <f t="shared" si="29"/>
        <v/>
      </c>
      <c r="AR53" s="4" t="str">
        <f t="shared" si="29"/>
        <v/>
      </c>
      <c r="AS53" s="4" t="str">
        <f t="shared" si="29"/>
        <v/>
      </c>
    </row>
    <row r="54" spans="1:45" x14ac:dyDescent="0.2">
      <c r="A54" s="2" t="s">
        <v>72</v>
      </c>
      <c r="B54" s="2" t="s">
        <v>62</v>
      </c>
      <c r="C54" s="25"/>
      <c r="D54" s="26"/>
      <c r="E54" s="26">
        <f>19*400</f>
        <v>7600</v>
      </c>
      <c r="F54" s="26"/>
      <c r="G54" s="26">
        <f t="shared" si="7"/>
        <v>7600</v>
      </c>
      <c r="H54" s="24">
        <v>12</v>
      </c>
      <c r="I54" s="7">
        <v>15</v>
      </c>
      <c r="J54" s="4" t="str">
        <f t="shared" si="27"/>
        <v/>
      </c>
      <c r="K54" s="4" t="str">
        <f t="shared" si="27"/>
        <v/>
      </c>
      <c r="L54" s="4" t="str">
        <f t="shared" si="27"/>
        <v/>
      </c>
      <c r="M54" s="4" t="str">
        <f t="shared" si="27"/>
        <v/>
      </c>
      <c r="N54" s="4" t="str">
        <f t="shared" si="27"/>
        <v/>
      </c>
      <c r="O54" s="4" t="str">
        <f t="shared" si="27"/>
        <v/>
      </c>
      <c r="P54" s="4" t="str">
        <f t="shared" si="27"/>
        <v/>
      </c>
      <c r="Q54" s="4" t="str">
        <f t="shared" si="27"/>
        <v/>
      </c>
      <c r="R54" s="4" t="str">
        <f t="shared" si="27"/>
        <v/>
      </c>
      <c r="S54" s="4" t="str">
        <f t="shared" si="27"/>
        <v/>
      </c>
      <c r="T54" s="4" t="str">
        <f t="shared" si="28"/>
        <v/>
      </c>
      <c r="U54" s="4">
        <f t="shared" si="28"/>
        <v>1900</v>
      </c>
      <c r="V54" s="4">
        <f t="shared" si="28"/>
        <v>1900</v>
      </c>
      <c r="W54" s="4">
        <f t="shared" si="28"/>
        <v>1900</v>
      </c>
      <c r="X54" s="4">
        <f t="shared" si="28"/>
        <v>1900</v>
      </c>
      <c r="Y54" s="4" t="str">
        <f t="shared" si="28"/>
        <v/>
      </c>
      <c r="Z54" s="4" t="str">
        <f t="shared" si="28"/>
        <v/>
      </c>
      <c r="AA54" s="4" t="str">
        <f t="shared" si="28"/>
        <v/>
      </c>
      <c r="AB54" s="4" t="str">
        <f t="shared" si="26"/>
        <v/>
      </c>
      <c r="AC54" s="4" t="str">
        <f t="shared" si="26"/>
        <v/>
      </c>
      <c r="AD54" s="4" t="str">
        <f t="shared" si="26"/>
        <v/>
      </c>
      <c r="AE54" s="4" t="str">
        <f t="shared" si="26"/>
        <v/>
      </c>
      <c r="AF54" s="4" t="str">
        <f t="shared" si="26"/>
        <v/>
      </c>
      <c r="AG54" s="4" t="str">
        <f t="shared" si="26"/>
        <v/>
      </c>
      <c r="AH54" s="4" t="str">
        <f t="shared" si="26"/>
        <v/>
      </c>
      <c r="AI54" s="4" t="str">
        <f t="shared" si="26"/>
        <v/>
      </c>
      <c r="AJ54" s="4" t="str">
        <f t="shared" si="26"/>
        <v/>
      </c>
      <c r="AK54" s="4" t="str">
        <f t="shared" si="26"/>
        <v/>
      </c>
      <c r="AL54" s="4" t="str">
        <f t="shared" si="26"/>
        <v/>
      </c>
      <c r="AM54" s="4" t="str">
        <f t="shared" si="26"/>
        <v/>
      </c>
      <c r="AN54" s="4" t="str">
        <f t="shared" si="26"/>
        <v/>
      </c>
      <c r="AO54" s="4" t="str">
        <f t="shared" si="26"/>
        <v/>
      </c>
      <c r="AP54" s="4" t="str">
        <f t="shared" si="29"/>
        <v/>
      </c>
      <c r="AQ54" s="4" t="str">
        <f t="shared" si="29"/>
        <v/>
      </c>
      <c r="AR54" s="4" t="str">
        <f t="shared" si="29"/>
        <v/>
      </c>
      <c r="AS54" s="4" t="str">
        <f t="shared" si="29"/>
        <v/>
      </c>
    </row>
    <row r="55" spans="1:45" x14ac:dyDescent="0.2">
      <c r="A55" s="2" t="s">
        <v>89</v>
      </c>
      <c r="B55" s="2" t="s">
        <v>136</v>
      </c>
      <c r="C55" s="26"/>
      <c r="D55" s="26"/>
      <c r="E55" s="26">
        <v>1500</v>
      </c>
      <c r="F55" s="26"/>
      <c r="G55" s="26">
        <f t="shared" si="7"/>
        <v>1500</v>
      </c>
      <c r="H55" s="24">
        <v>12</v>
      </c>
      <c r="I55" s="7">
        <v>15</v>
      </c>
      <c r="J55" s="4" t="str">
        <f t="shared" si="27"/>
        <v/>
      </c>
      <c r="K55" s="4" t="str">
        <f t="shared" si="27"/>
        <v/>
      </c>
      <c r="L55" s="4" t="str">
        <f t="shared" si="27"/>
        <v/>
      </c>
      <c r="M55" s="4" t="str">
        <f t="shared" si="27"/>
        <v/>
      </c>
      <c r="N55" s="4" t="str">
        <f t="shared" si="27"/>
        <v/>
      </c>
      <c r="O55" s="4" t="str">
        <f t="shared" si="27"/>
        <v/>
      </c>
      <c r="P55" s="4" t="str">
        <f t="shared" si="27"/>
        <v/>
      </c>
      <c r="Q55" s="4" t="str">
        <f t="shared" si="27"/>
        <v/>
      </c>
      <c r="R55" s="4" t="str">
        <f t="shared" si="27"/>
        <v/>
      </c>
      <c r="S55" s="4" t="str">
        <f t="shared" si="27"/>
        <v/>
      </c>
      <c r="T55" s="4" t="str">
        <f t="shared" si="28"/>
        <v/>
      </c>
      <c r="U55" s="4">
        <f t="shared" si="28"/>
        <v>375</v>
      </c>
      <c r="V55" s="4">
        <f t="shared" si="28"/>
        <v>375</v>
      </c>
      <c r="W55" s="4">
        <f t="shared" si="28"/>
        <v>375</v>
      </c>
      <c r="X55" s="4">
        <f t="shared" si="28"/>
        <v>375</v>
      </c>
      <c r="Y55" s="4" t="str">
        <f t="shared" si="28"/>
        <v/>
      </c>
      <c r="Z55" s="4" t="str">
        <f t="shared" si="28"/>
        <v/>
      </c>
      <c r="AA55" s="4" t="str">
        <f t="shared" si="28"/>
        <v/>
      </c>
      <c r="AB55" s="4" t="str">
        <f t="shared" si="26"/>
        <v/>
      </c>
      <c r="AC55" s="4" t="str">
        <f t="shared" si="26"/>
        <v/>
      </c>
      <c r="AD55" s="4" t="str">
        <f t="shared" si="26"/>
        <v/>
      </c>
      <c r="AE55" s="4" t="str">
        <f t="shared" si="26"/>
        <v/>
      </c>
      <c r="AF55" s="4" t="str">
        <f t="shared" si="26"/>
        <v/>
      </c>
      <c r="AG55" s="4" t="str">
        <f t="shared" si="26"/>
        <v/>
      </c>
      <c r="AH55" s="4" t="str">
        <f t="shared" si="26"/>
        <v/>
      </c>
      <c r="AI55" s="4" t="str">
        <f t="shared" si="26"/>
        <v/>
      </c>
      <c r="AJ55" s="4" t="str">
        <f t="shared" si="26"/>
        <v/>
      </c>
      <c r="AK55" s="4" t="str">
        <f t="shared" si="26"/>
        <v/>
      </c>
      <c r="AL55" s="4" t="str">
        <f t="shared" si="26"/>
        <v/>
      </c>
      <c r="AM55" s="4" t="str">
        <f t="shared" si="26"/>
        <v/>
      </c>
      <c r="AN55" s="4" t="str">
        <f t="shared" si="26"/>
        <v/>
      </c>
      <c r="AO55" s="4" t="str">
        <f t="shared" si="26"/>
        <v/>
      </c>
      <c r="AP55" s="4" t="str">
        <f t="shared" si="29"/>
        <v/>
      </c>
      <c r="AQ55" s="4" t="str">
        <f t="shared" si="29"/>
        <v/>
      </c>
      <c r="AR55" s="4" t="str">
        <f t="shared" si="29"/>
        <v/>
      </c>
      <c r="AS55" s="4" t="str">
        <f t="shared" si="29"/>
        <v/>
      </c>
    </row>
    <row r="56" spans="1:45" x14ac:dyDescent="0.2">
      <c r="A56" s="2" t="s">
        <v>107</v>
      </c>
      <c r="B56" s="2" t="s">
        <v>90</v>
      </c>
      <c r="C56" s="26"/>
      <c r="D56" s="26">
        <f>F56/5</f>
        <v>0</v>
      </c>
      <c r="E56" s="26">
        <v>22000</v>
      </c>
      <c r="F56" s="26"/>
      <c r="G56" s="26">
        <f t="shared" si="7"/>
        <v>22000</v>
      </c>
      <c r="H56" s="24">
        <v>12</v>
      </c>
      <c r="I56" s="7">
        <v>15</v>
      </c>
      <c r="J56" s="4" t="str">
        <f t="shared" si="27"/>
        <v/>
      </c>
      <c r="K56" s="4" t="str">
        <f t="shared" si="27"/>
        <v/>
      </c>
      <c r="L56" s="4" t="str">
        <f t="shared" si="27"/>
        <v/>
      </c>
      <c r="M56" s="4" t="str">
        <f t="shared" si="27"/>
        <v/>
      </c>
      <c r="N56" s="4" t="str">
        <f t="shared" si="27"/>
        <v/>
      </c>
      <c r="O56" s="4" t="str">
        <f t="shared" si="27"/>
        <v/>
      </c>
      <c r="P56" s="4" t="str">
        <f t="shared" si="27"/>
        <v/>
      </c>
      <c r="Q56" s="4" t="str">
        <f t="shared" si="27"/>
        <v/>
      </c>
      <c r="R56" s="4" t="str">
        <f t="shared" si="27"/>
        <v/>
      </c>
      <c r="S56" s="4" t="str">
        <f t="shared" si="27"/>
        <v/>
      </c>
      <c r="T56" s="4" t="str">
        <f t="shared" si="28"/>
        <v/>
      </c>
      <c r="U56" s="4">
        <f t="shared" si="28"/>
        <v>5500</v>
      </c>
      <c r="V56" s="4">
        <f t="shared" si="28"/>
        <v>5500</v>
      </c>
      <c r="W56" s="4">
        <f t="shared" si="28"/>
        <v>5500</v>
      </c>
      <c r="X56" s="4">
        <f t="shared" si="28"/>
        <v>5500</v>
      </c>
      <c r="Y56" s="4" t="str">
        <f t="shared" si="28"/>
        <v/>
      </c>
      <c r="Z56" s="4" t="str">
        <f t="shared" si="28"/>
        <v/>
      </c>
      <c r="AA56" s="4" t="str">
        <f t="shared" si="28"/>
        <v/>
      </c>
      <c r="AB56" s="4" t="str">
        <f t="shared" si="26"/>
        <v/>
      </c>
      <c r="AC56" s="4" t="str">
        <f t="shared" si="26"/>
        <v/>
      </c>
      <c r="AD56" s="4" t="str">
        <f t="shared" si="26"/>
        <v/>
      </c>
      <c r="AE56" s="4" t="str">
        <f t="shared" si="26"/>
        <v/>
      </c>
      <c r="AF56" s="4" t="str">
        <f t="shared" si="26"/>
        <v/>
      </c>
      <c r="AG56" s="4" t="str">
        <f t="shared" si="26"/>
        <v/>
      </c>
      <c r="AH56" s="4" t="str">
        <f t="shared" si="26"/>
        <v/>
      </c>
      <c r="AI56" s="4" t="str">
        <f t="shared" si="26"/>
        <v/>
      </c>
      <c r="AJ56" s="4" t="str">
        <f t="shared" si="26"/>
        <v/>
      </c>
      <c r="AK56" s="4" t="str">
        <f t="shared" si="26"/>
        <v/>
      </c>
      <c r="AL56" s="4" t="str">
        <f t="shared" si="26"/>
        <v/>
      </c>
      <c r="AM56" s="4" t="str">
        <f t="shared" si="26"/>
        <v/>
      </c>
      <c r="AN56" s="4" t="str">
        <f t="shared" si="26"/>
        <v/>
      </c>
      <c r="AO56" s="4" t="str">
        <f t="shared" si="26"/>
        <v/>
      </c>
      <c r="AP56" s="4" t="str">
        <f t="shared" si="29"/>
        <v/>
      </c>
      <c r="AQ56" s="4" t="str">
        <f t="shared" si="29"/>
        <v/>
      </c>
      <c r="AR56" s="4" t="str">
        <f t="shared" si="29"/>
        <v/>
      </c>
      <c r="AS56" s="4" t="str">
        <f t="shared" si="29"/>
        <v/>
      </c>
    </row>
    <row r="57" spans="1:45" x14ac:dyDescent="0.2">
      <c r="A57" s="2" t="s">
        <v>121</v>
      </c>
      <c r="B57" s="2" t="s">
        <v>106</v>
      </c>
      <c r="C57" s="26"/>
      <c r="D57" s="26">
        <f>29*20</f>
        <v>580</v>
      </c>
      <c r="E57" s="26">
        <f>29*100</f>
        <v>2900</v>
      </c>
      <c r="F57" s="26"/>
      <c r="G57" s="26">
        <f t="shared" si="7"/>
        <v>3480</v>
      </c>
      <c r="H57" s="24">
        <v>12</v>
      </c>
      <c r="I57" s="7">
        <v>12</v>
      </c>
      <c r="J57" s="4" t="str">
        <f t="shared" ref="J57:S66" si="30">IF(J$4&gt;=$H57,IF($I57&gt;=J$4,$G57/($I57-$H57+1),""),"")</f>
        <v/>
      </c>
      <c r="K57" s="4" t="str">
        <f t="shared" si="30"/>
        <v/>
      </c>
      <c r="L57" s="4" t="str">
        <f t="shared" si="30"/>
        <v/>
      </c>
      <c r="M57" s="4" t="str">
        <f t="shared" si="30"/>
        <v/>
      </c>
      <c r="N57" s="4" t="str">
        <f t="shared" si="30"/>
        <v/>
      </c>
      <c r="O57" s="4" t="str">
        <f t="shared" si="30"/>
        <v/>
      </c>
      <c r="P57" s="4" t="str">
        <f t="shared" si="30"/>
        <v/>
      </c>
      <c r="Q57" s="4" t="str">
        <f t="shared" si="30"/>
        <v/>
      </c>
      <c r="R57" s="4" t="str">
        <f t="shared" si="30"/>
        <v/>
      </c>
      <c r="S57" s="4" t="str">
        <f t="shared" si="30"/>
        <v/>
      </c>
      <c r="T57" s="4" t="str">
        <f t="shared" ref="T57:AA66" si="31">IF(T$4&gt;=$H57,IF($I57&gt;=T$4,$G57/($I57-$H57+1),""),"")</f>
        <v/>
      </c>
      <c r="U57" s="4">
        <f t="shared" si="31"/>
        <v>3480</v>
      </c>
      <c r="V57" s="4" t="str">
        <f t="shared" si="31"/>
        <v/>
      </c>
      <c r="W57" s="4" t="str">
        <f t="shared" si="31"/>
        <v/>
      </c>
      <c r="X57" s="4" t="str">
        <f t="shared" si="31"/>
        <v/>
      </c>
      <c r="Y57" s="4" t="str">
        <f t="shared" si="31"/>
        <v/>
      </c>
      <c r="Z57" s="4" t="str">
        <f t="shared" si="31"/>
        <v/>
      </c>
      <c r="AA57" s="4" t="str">
        <f t="shared" si="31"/>
        <v/>
      </c>
      <c r="AB57" s="4" t="str">
        <f t="shared" si="26"/>
        <v/>
      </c>
      <c r="AC57" s="4" t="str">
        <f t="shared" si="26"/>
        <v/>
      </c>
      <c r="AD57" s="4" t="str">
        <f t="shared" si="26"/>
        <v/>
      </c>
      <c r="AE57" s="4" t="str">
        <f t="shared" si="26"/>
        <v/>
      </c>
      <c r="AF57" s="4" t="str">
        <f t="shared" si="26"/>
        <v/>
      </c>
      <c r="AG57" s="4" t="str">
        <f t="shared" si="26"/>
        <v/>
      </c>
      <c r="AH57" s="4" t="str">
        <f t="shared" si="26"/>
        <v/>
      </c>
      <c r="AI57" s="4" t="str">
        <f t="shared" si="26"/>
        <v/>
      </c>
      <c r="AJ57" s="4" t="str">
        <f t="shared" si="26"/>
        <v/>
      </c>
      <c r="AK57" s="4" t="str">
        <f t="shared" si="26"/>
        <v/>
      </c>
      <c r="AL57" s="4" t="str">
        <f t="shared" si="26"/>
        <v/>
      </c>
      <c r="AM57" s="4" t="str">
        <f t="shared" si="26"/>
        <v/>
      </c>
      <c r="AN57" s="4" t="str">
        <f t="shared" si="26"/>
        <v/>
      </c>
      <c r="AO57" s="4" t="str">
        <f t="shared" si="26"/>
        <v/>
      </c>
      <c r="AP57" s="4" t="str">
        <f t="shared" si="29"/>
        <v/>
      </c>
      <c r="AQ57" s="4" t="str">
        <f t="shared" si="29"/>
        <v/>
      </c>
      <c r="AR57" s="4" t="str">
        <f t="shared" si="29"/>
        <v/>
      </c>
      <c r="AS57" s="4" t="str">
        <f t="shared" si="29"/>
        <v/>
      </c>
    </row>
    <row r="58" spans="1:45" x14ac:dyDescent="0.2">
      <c r="A58" s="2" t="s">
        <v>135</v>
      </c>
      <c r="B58" s="2" t="s">
        <v>122</v>
      </c>
      <c r="C58" s="26"/>
      <c r="D58" s="26">
        <f>F58/5</f>
        <v>0</v>
      </c>
      <c r="E58" s="26">
        <v>20000</v>
      </c>
      <c r="F58" s="26"/>
      <c r="G58" s="26">
        <f t="shared" si="7"/>
        <v>20000</v>
      </c>
      <c r="H58" s="24">
        <v>11</v>
      </c>
      <c r="I58" s="7">
        <v>12</v>
      </c>
      <c r="J58" s="4" t="str">
        <f t="shared" si="30"/>
        <v/>
      </c>
      <c r="K58" s="4" t="str">
        <f t="shared" si="30"/>
        <v/>
      </c>
      <c r="L58" s="4" t="str">
        <f t="shared" si="30"/>
        <v/>
      </c>
      <c r="M58" s="4" t="str">
        <f t="shared" si="30"/>
        <v/>
      </c>
      <c r="N58" s="4" t="str">
        <f t="shared" si="30"/>
        <v/>
      </c>
      <c r="O58" s="4" t="str">
        <f t="shared" si="30"/>
        <v/>
      </c>
      <c r="P58" s="4" t="str">
        <f t="shared" si="30"/>
        <v/>
      </c>
      <c r="Q58" s="4" t="str">
        <f t="shared" si="30"/>
        <v/>
      </c>
      <c r="R58" s="4" t="str">
        <f t="shared" si="30"/>
        <v/>
      </c>
      <c r="S58" s="4" t="str">
        <f t="shared" si="30"/>
        <v/>
      </c>
      <c r="T58" s="4">
        <f t="shared" si="31"/>
        <v>10000</v>
      </c>
      <c r="U58" s="4">
        <f t="shared" si="31"/>
        <v>10000</v>
      </c>
      <c r="V58" s="4" t="str">
        <f t="shared" si="31"/>
        <v/>
      </c>
      <c r="W58" s="4" t="str">
        <f t="shared" si="31"/>
        <v/>
      </c>
      <c r="X58" s="4" t="str">
        <f t="shared" si="31"/>
        <v/>
      </c>
      <c r="Y58" s="4" t="str">
        <f t="shared" si="31"/>
        <v/>
      </c>
      <c r="Z58" s="4" t="str">
        <f t="shared" si="31"/>
        <v/>
      </c>
      <c r="AA58" s="4" t="str">
        <f t="shared" si="31"/>
        <v/>
      </c>
      <c r="AB58" s="4" t="str">
        <f t="shared" si="26"/>
        <v/>
      </c>
      <c r="AC58" s="4" t="str">
        <f t="shared" si="26"/>
        <v/>
      </c>
      <c r="AD58" s="4" t="str">
        <f t="shared" si="26"/>
        <v/>
      </c>
      <c r="AE58" s="4" t="str">
        <f t="shared" si="26"/>
        <v/>
      </c>
      <c r="AF58" s="4" t="str">
        <f t="shared" si="26"/>
        <v/>
      </c>
      <c r="AG58" s="4" t="str">
        <f t="shared" si="26"/>
        <v/>
      </c>
      <c r="AH58" s="4" t="str">
        <f t="shared" si="26"/>
        <v/>
      </c>
      <c r="AI58" s="4" t="str">
        <f t="shared" si="26"/>
        <v/>
      </c>
      <c r="AJ58" s="4" t="str">
        <f t="shared" si="26"/>
        <v/>
      </c>
      <c r="AK58" s="4" t="str">
        <f t="shared" si="26"/>
        <v/>
      </c>
      <c r="AL58" s="4" t="str">
        <f t="shared" si="26"/>
        <v/>
      </c>
      <c r="AM58" s="4" t="str">
        <f t="shared" si="26"/>
        <v/>
      </c>
      <c r="AN58" s="4" t="str">
        <f t="shared" si="26"/>
        <v/>
      </c>
      <c r="AO58" s="4" t="str">
        <f t="shared" si="26"/>
        <v/>
      </c>
      <c r="AP58" s="4" t="str">
        <f t="shared" si="29"/>
        <v/>
      </c>
      <c r="AQ58" s="4" t="str">
        <f t="shared" si="29"/>
        <v/>
      </c>
      <c r="AR58" s="4" t="str">
        <f t="shared" si="29"/>
        <v/>
      </c>
      <c r="AS58" s="4" t="str">
        <f t="shared" si="29"/>
        <v/>
      </c>
    </row>
    <row r="59" spans="1:45" x14ac:dyDescent="0.2">
      <c r="A59" s="2" t="s">
        <v>137</v>
      </c>
      <c r="B59" s="2" t="s">
        <v>134</v>
      </c>
      <c r="C59" s="26"/>
      <c r="D59" s="26"/>
      <c r="E59" s="26">
        <f>1000/5*29</f>
        <v>5800</v>
      </c>
      <c r="F59" s="26"/>
      <c r="G59" s="26">
        <f t="shared" si="7"/>
        <v>5800</v>
      </c>
      <c r="H59" s="24">
        <v>12</v>
      </c>
      <c r="I59" s="7">
        <v>15</v>
      </c>
      <c r="J59" s="4" t="str">
        <f t="shared" si="30"/>
        <v/>
      </c>
      <c r="K59" s="4" t="str">
        <f t="shared" si="30"/>
        <v/>
      </c>
      <c r="L59" s="4" t="str">
        <f t="shared" si="30"/>
        <v/>
      </c>
      <c r="M59" s="4" t="str">
        <f t="shared" si="30"/>
        <v/>
      </c>
      <c r="N59" s="4" t="str">
        <f t="shared" si="30"/>
        <v/>
      </c>
      <c r="O59" s="4" t="str">
        <f t="shared" si="30"/>
        <v/>
      </c>
      <c r="P59" s="4" t="str">
        <f t="shared" si="30"/>
        <v/>
      </c>
      <c r="Q59" s="4" t="str">
        <f t="shared" si="30"/>
        <v/>
      </c>
      <c r="R59" s="4" t="str">
        <f t="shared" si="30"/>
        <v/>
      </c>
      <c r="S59" s="4" t="str">
        <f t="shared" si="30"/>
        <v/>
      </c>
      <c r="T59" s="4" t="str">
        <f t="shared" si="31"/>
        <v/>
      </c>
      <c r="U59" s="4">
        <f t="shared" si="31"/>
        <v>1450</v>
      </c>
      <c r="V59" s="4">
        <f t="shared" si="31"/>
        <v>1450</v>
      </c>
      <c r="W59" s="4">
        <f t="shared" si="31"/>
        <v>1450</v>
      </c>
      <c r="X59" s="4">
        <f t="shared" si="31"/>
        <v>1450</v>
      </c>
      <c r="Y59" s="4" t="str">
        <f t="shared" si="31"/>
        <v/>
      </c>
      <c r="Z59" s="4" t="str">
        <f t="shared" si="31"/>
        <v/>
      </c>
      <c r="AA59" s="4" t="str">
        <f t="shared" si="31"/>
        <v/>
      </c>
      <c r="AB59" s="4" t="str">
        <f t="shared" si="26"/>
        <v/>
      </c>
      <c r="AC59" s="4" t="str">
        <f t="shared" si="26"/>
        <v/>
      </c>
      <c r="AD59" s="4" t="str">
        <f t="shared" si="26"/>
        <v/>
      </c>
      <c r="AE59" s="4" t="str">
        <f t="shared" si="26"/>
        <v/>
      </c>
      <c r="AF59" s="4" t="str">
        <f t="shared" si="26"/>
        <v/>
      </c>
      <c r="AG59" s="4" t="str">
        <f t="shared" si="26"/>
        <v/>
      </c>
      <c r="AH59" s="4" t="str">
        <f t="shared" si="26"/>
        <v/>
      </c>
      <c r="AI59" s="4" t="str">
        <f t="shared" si="26"/>
        <v/>
      </c>
      <c r="AJ59" s="4" t="str">
        <f t="shared" si="26"/>
        <v/>
      </c>
      <c r="AK59" s="4" t="str">
        <f t="shared" si="26"/>
        <v/>
      </c>
      <c r="AL59" s="4" t="str">
        <f t="shared" si="26"/>
        <v/>
      </c>
      <c r="AM59" s="4" t="str">
        <f t="shared" si="26"/>
        <v/>
      </c>
      <c r="AN59" s="4" t="str">
        <f t="shared" si="26"/>
        <v/>
      </c>
      <c r="AO59" s="4" t="str">
        <f t="shared" ref="AO59:AS74" si="32">IF(AO$4&gt;=$H59,IF($I59&gt;=AO$4,$G59/($I59-$H59+1),""),"")</f>
        <v/>
      </c>
      <c r="AP59" s="4" t="str">
        <f t="shared" si="29"/>
        <v/>
      </c>
      <c r="AQ59" s="4" t="str">
        <f t="shared" si="29"/>
        <v/>
      </c>
      <c r="AR59" s="4" t="str">
        <f t="shared" si="29"/>
        <v/>
      </c>
      <c r="AS59" s="4" t="str">
        <f t="shared" si="29"/>
        <v/>
      </c>
    </row>
    <row r="60" spans="1:45" x14ac:dyDescent="0.2">
      <c r="A60" s="2" t="s">
        <v>138</v>
      </c>
      <c r="B60" s="2" t="s">
        <v>139</v>
      </c>
      <c r="C60" s="26"/>
      <c r="D60" s="26">
        <v>6000</v>
      </c>
      <c r="E60" s="26">
        <v>10000</v>
      </c>
      <c r="F60" s="26"/>
      <c r="G60" s="26">
        <f t="shared" si="7"/>
        <v>16000</v>
      </c>
      <c r="H60" s="24">
        <v>16</v>
      </c>
      <c r="I60" s="7">
        <v>16</v>
      </c>
      <c r="J60" s="4" t="str">
        <f t="shared" si="30"/>
        <v/>
      </c>
      <c r="K60" s="4" t="str">
        <f t="shared" si="30"/>
        <v/>
      </c>
      <c r="L60" s="4" t="str">
        <f t="shared" si="30"/>
        <v/>
      </c>
      <c r="M60" s="4" t="str">
        <f t="shared" si="30"/>
        <v/>
      </c>
      <c r="N60" s="4" t="str">
        <f t="shared" si="30"/>
        <v/>
      </c>
      <c r="O60" s="4" t="str">
        <f t="shared" si="30"/>
        <v/>
      </c>
      <c r="P60" s="4" t="str">
        <f t="shared" si="30"/>
        <v/>
      </c>
      <c r="Q60" s="4" t="str">
        <f t="shared" si="30"/>
        <v/>
      </c>
      <c r="R60" s="4" t="str">
        <f t="shared" si="30"/>
        <v/>
      </c>
      <c r="S60" s="4" t="str">
        <f t="shared" si="30"/>
        <v/>
      </c>
      <c r="T60" s="4" t="str">
        <f t="shared" si="31"/>
        <v/>
      </c>
      <c r="U60" s="4" t="str">
        <f t="shared" si="31"/>
        <v/>
      </c>
      <c r="V60" s="4" t="str">
        <f t="shared" si="31"/>
        <v/>
      </c>
      <c r="W60" s="4" t="str">
        <f t="shared" si="31"/>
        <v/>
      </c>
      <c r="X60" s="4" t="str">
        <f t="shared" si="31"/>
        <v/>
      </c>
      <c r="Y60" s="4">
        <f t="shared" si="31"/>
        <v>16000</v>
      </c>
      <c r="Z60" s="4" t="str">
        <f t="shared" si="31"/>
        <v/>
      </c>
      <c r="AA60" s="4" t="str">
        <f t="shared" si="31"/>
        <v/>
      </c>
      <c r="AB60" s="4" t="str">
        <f t="shared" ref="AB60:AN60" si="33">IF(AB$4&gt;=$H60,IF($I60&gt;=AB$4,$G60/($I60-$H60+1),""),"")</f>
        <v/>
      </c>
      <c r="AC60" s="4" t="str">
        <f t="shared" si="33"/>
        <v/>
      </c>
      <c r="AD60" s="4" t="str">
        <f t="shared" si="33"/>
        <v/>
      </c>
      <c r="AE60" s="4" t="str">
        <f t="shared" si="33"/>
        <v/>
      </c>
      <c r="AF60" s="4" t="str">
        <f t="shared" si="33"/>
        <v/>
      </c>
      <c r="AG60" s="4" t="str">
        <f t="shared" si="33"/>
        <v/>
      </c>
      <c r="AH60" s="4" t="str">
        <f t="shared" si="33"/>
        <v/>
      </c>
      <c r="AI60" s="4" t="str">
        <f t="shared" si="33"/>
        <v/>
      </c>
      <c r="AJ60" s="4" t="str">
        <f t="shared" si="33"/>
        <v/>
      </c>
      <c r="AK60" s="4" t="str">
        <f t="shared" si="33"/>
        <v/>
      </c>
      <c r="AL60" s="4" t="str">
        <f t="shared" si="33"/>
        <v/>
      </c>
      <c r="AM60" s="4" t="str">
        <f t="shared" si="33"/>
        <v/>
      </c>
      <c r="AN60" s="4" t="str">
        <f t="shared" si="33"/>
        <v/>
      </c>
      <c r="AO60" s="4" t="str">
        <f t="shared" si="32"/>
        <v/>
      </c>
      <c r="AP60" s="4" t="str">
        <f t="shared" si="29"/>
        <v/>
      </c>
      <c r="AQ60" s="4" t="str">
        <f t="shared" si="29"/>
        <v/>
      </c>
      <c r="AR60" s="4" t="str">
        <f t="shared" si="29"/>
        <v/>
      </c>
      <c r="AS60" s="4" t="str">
        <f t="shared" si="29"/>
        <v/>
      </c>
    </row>
    <row r="61" spans="1:45" x14ac:dyDescent="0.2">
      <c r="A61" s="2"/>
      <c r="B61" s="2"/>
      <c r="C61" s="26"/>
      <c r="D61" s="26"/>
      <c r="E61" s="26"/>
      <c r="F61" s="26"/>
      <c r="G61" s="26"/>
      <c r="H61" s="24"/>
      <c r="I61" s="7"/>
      <c r="J61" s="4" t="str">
        <f t="shared" si="30"/>
        <v/>
      </c>
      <c r="K61" s="4" t="str">
        <f t="shared" si="30"/>
        <v/>
      </c>
      <c r="L61" s="4" t="str">
        <f t="shared" si="30"/>
        <v/>
      </c>
      <c r="M61" s="4" t="str">
        <f t="shared" si="30"/>
        <v/>
      </c>
      <c r="N61" s="4" t="str">
        <f t="shared" si="30"/>
        <v/>
      </c>
      <c r="O61" s="4" t="str">
        <f t="shared" si="30"/>
        <v/>
      </c>
      <c r="P61" s="4" t="str">
        <f t="shared" si="30"/>
        <v/>
      </c>
      <c r="Q61" s="4" t="str">
        <f t="shared" si="30"/>
        <v/>
      </c>
      <c r="R61" s="4" t="str">
        <f t="shared" si="30"/>
        <v/>
      </c>
      <c r="S61" s="4" t="str">
        <f t="shared" si="30"/>
        <v/>
      </c>
      <c r="T61" s="4" t="str">
        <f t="shared" si="31"/>
        <v/>
      </c>
      <c r="U61" s="4" t="str">
        <f t="shared" si="31"/>
        <v/>
      </c>
      <c r="V61" s="4" t="str">
        <f t="shared" si="31"/>
        <v/>
      </c>
      <c r="W61" s="4" t="str">
        <f t="shared" si="31"/>
        <v/>
      </c>
      <c r="X61" s="4" t="str">
        <f t="shared" si="31"/>
        <v/>
      </c>
      <c r="Y61" s="4" t="str">
        <f t="shared" si="31"/>
        <v/>
      </c>
      <c r="Z61" s="4" t="str">
        <f t="shared" si="31"/>
        <v/>
      </c>
      <c r="AA61" s="4" t="str">
        <f t="shared" si="31"/>
        <v/>
      </c>
      <c r="AB61" s="4" t="str">
        <f t="shared" ref="AB61:AO76" si="34">IF(AB$4&gt;=$H61,IF($I61&gt;=AB$4,$G61/($I61-$H61+1),""),"")</f>
        <v/>
      </c>
      <c r="AC61" s="4" t="str">
        <f t="shared" si="34"/>
        <v/>
      </c>
      <c r="AD61" s="4" t="str">
        <f t="shared" si="34"/>
        <v/>
      </c>
      <c r="AE61" s="4" t="str">
        <f t="shared" si="34"/>
        <v/>
      </c>
      <c r="AF61" s="4" t="str">
        <f t="shared" si="34"/>
        <v/>
      </c>
      <c r="AG61" s="4" t="str">
        <f t="shared" si="34"/>
        <v/>
      </c>
      <c r="AH61" s="4" t="str">
        <f t="shared" si="34"/>
        <v/>
      </c>
      <c r="AI61" s="4" t="str">
        <f t="shared" si="34"/>
        <v/>
      </c>
      <c r="AJ61" s="4" t="str">
        <f t="shared" si="34"/>
        <v/>
      </c>
      <c r="AK61" s="4" t="str">
        <f t="shared" si="34"/>
        <v/>
      </c>
      <c r="AL61" s="4" t="str">
        <f t="shared" si="34"/>
        <v/>
      </c>
      <c r="AM61" s="4" t="str">
        <f t="shared" si="34"/>
        <v/>
      </c>
      <c r="AN61" s="4" t="str">
        <f t="shared" si="34"/>
        <v/>
      </c>
      <c r="AO61" s="4" t="str">
        <f t="shared" si="32"/>
        <v/>
      </c>
      <c r="AP61" s="4" t="str">
        <f t="shared" si="29"/>
        <v/>
      </c>
      <c r="AQ61" s="4" t="str">
        <f t="shared" si="29"/>
        <v/>
      </c>
      <c r="AR61" s="4" t="str">
        <f t="shared" si="29"/>
        <v/>
      </c>
      <c r="AS61" s="4" t="str">
        <f t="shared" si="29"/>
        <v/>
      </c>
    </row>
    <row r="62" spans="1:45" x14ac:dyDescent="0.2">
      <c r="A62" s="8" t="s">
        <v>64</v>
      </c>
      <c r="B62" s="8" t="s">
        <v>65</v>
      </c>
      <c r="C62" s="26"/>
      <c r="D62" s="25"/>
      <c r="E62" s="25"/>
      <c r="F62" s="25"/>
      <c r="G62" s="26"/>
      <c r="H62" s="23"/>
      <c r="I62" s="7"/>
      <c r="J62" s="4" t="str">
        <f t="shared" si="30"/>
        <v/>
      </c>
      <c r="K62" s="4" t="str">
        <f t="shared" si="30"/>
        <v/>
      </c>
      <c r="L62" s="4" t="str">
        <f t="shared" si="30"/>
        <v/>
      </c>
      <c r="M62" s="4" t="str">
        <f t="shared" si="30"/>
        <v/>
      </c>
      <c r="N62" s="4" t="str">
        <f t="shared" si="30"/>
        <v/>
      </c>
      <c r="O62" s="4" t="str">
        <f t="shared" si="30"/>
        <v/>
      </c>
      <c r="P62" s="4" t="str">
        <f t="shared" si="30"/>
        <v/>
      </c>
      <c r="Q62" s="4" t="str">
        <f t="shared" si="30"/>
        <v/>
      </c>
      <c r="R62" s="4" t="str">
        <f t="shared" si="30"/>
        <v/>
      </c>
      <c r="S62" s="4" t="str">
        <f t="shared" si="30"/>
        <v/>
      </c>
      <c r="T62" s="4" t="str">
        <f t="shared" si="31"/>
        <v/>
      </c>
      <c r="U62" s="4" t="str">
        <f t="shared" si="31"/>
        <v/>
      </c>
      <c r="V62" s="4" t="str">
        <f t="shared" si="31"/>
        <v/>
      </c>
      <c r="W62" s="4" t="str">
        <f t="shared" si="31"/>
        <v/>
      </c>
      <c r="X62" s="4" t="str">
        <f t="shared" si="31"/>
        <v/>
      </c>
      <c r="Y62" s="4" t="str">
        <f t="shared" si="31"/>
        <v/>
      </c>
      <c r="Z62" s="4" t="str">
        <f t="shared" si="31"/>
        <v/>
      </c>
      <c r="AA62" s="4" t="str">
        <f t="shared" si="31"/>
        <v/>
      </c>
      <c r="AB62" s="4" t="str">
        <f t="shared" si="34"/>
        <v/>
      </c>
      <c r="AC62" s="4" t="str">
        <f t="shared" si="34"/>
        <v/>
      </c>
      <c r="AD62" s="4" t="str">
        <f t="shared" si="34"/>
        <v/>
      </c>
      <c r="AE62" s="4" t="str">
        <f t="shared" si="34"/>
        <v/>
      </c>
      <c r="AF62" s="4" t="str">
        <f t="shared" si="34"/>
        <v/>
      </c>
      <c r="AG62" s="4" t="str">
        <f t="shared" si="34"/>
        <v/>
      </c>
      <c r="AH62" s="4" t="str">
        <f t="shared" si="34"/>
        <v/>
      </c>
      <c r="AI62" s="4" t="str">
        <f t="shared" si="34"/>
        <v/>
      </c>
      <c r="AJ62" s="4" t="str">
        <f t="shared" si="34"/>
        <v/>
      </c>
      <c r="AK62" s="4" t="str">
        <f t="shared" si="34"/>
        <v/>
      </c>
      <c r="AL62" s="4" t="str">
        <f t="shared" si="34"/>
        <v/>
      </c>
      <c r="AM62" s="4" t="str">
        <f t="shared" si="34"/>
        <v/>
      </c>
      <c r="AN62" s="4" t="str">
        <f t="shared" si="34"/>
        <v/>
      </c>
      <c r="AO62" s="4" t="str">
        <f t="shared" si="32"/>
        <v/>
      </c>
      <c r="AP62" s="4" t="str">
        <f t="shared" si="29"/>
        <v/>
      </c>
      <c r="AQ62" s="4" t="str">
        <f t="shared" si="29"/>
        <v/>
      </c>
      <c r="AR62" s="4" t="str">
        <f t="shared" si="29"/>
        <v/>
      </c>
      <c r="AS62" s="4" t="str">
        <f t="shared" si="29"/>
        <v/>
      </c>
    </row>
    <row r="63" spans="1:45" x14ac:dyDescent="0.2">
      <c r="A63" s="2" t="s">
        <v>73</v>
      </c>
      <c r="B63" s="2" t="s">
        <v>4</v>
      </c>
      <c r="C63" s="25"/>
      <c r="D63" s="26">
        <f>7*150</f>
        <v>1050</v>
      </c>
      <c r="E63" s="26">
        <f>7*450</f>
        <v>3150</v>
      </c>
      <c r="F63" s="26"/>
      <c r="G63" s="26">
        <f t="shared" si="7"/>
        <v>4200</v>
      </c>
      <c r="H63" s="24">
        <v>14</v>
      </c>
      <c r="I63" s="7">
        <v>15</v>
      </c>
      <c r="J63" s="4" t="str">
        <f t="shared" si="30"/>
        <v/>
      </c>
      <c r="K63" s="4" t="str">
        <f t="shared" si="30"/>
        <v/>
      </c>
      <c r="L63" s="4" t="str">
        <f t="shared" si="30"/>
        <v/>
      </c>
      <c r="M63" s="4" t="str">
        <f t="shared" si="30"/>
        <v/>
      </c>
      <c r="N63" s="4" t="str">
        <f t="shared" si="30"/>
        <v/>
      </c>
      <c r="O63" s="4" t="str">
        <f t="shared" si="30"/>
        <v/>
      </c>
      <c r="P63" s="4" t="str">
        <f t="shared" si="30"/>
        <v/>
      </c>
      <c r="Q63" s="4" t="str">
        <f t="shared" si="30"/>
        <v/>
      </c>
      <c r="R63" s="4" t="str">
        <f t="shared" si="30"/>
        <v/>
      </c>
      <c r="S63" s="4" t="str">
        <f t="shared" si="30"/>
        <v/>
      </c>
      <c r="T63" s="4" t="str">
        <f t="shared" si="31"/>
        <v/>
      </c>
      <c r="U63" s="4" t="str">
        <f t="shared" si="31"/>
        <v/>
      </c>
      <c r="V63" s="4" t="str">
        <f t="shared" si="31"/>
        <v/>
      </c>
      <c r="W63" s="4">
        <f t="shared" si="31"/>
        <v>2100</v>
      </c>
      <c r="X63" s="4">
        <f t="shared" si="31"/>
        <v>2100</v>
      </c>
      <c r="Y63" s="4" t="str">
        <f t="shared" si="31"/>
        <v/>
      </c>
      <c r="Z63" s="4" t="str">
        <f t="shared" si="31"/>
        <v/>
      </c>
      <c r="AA63" s="4" t="str">
        <f t="shared" si="31"/>
        <v/>
      </c>
      <c r="AB63" s="4" t="str">
        <f t="shared" si="34"/>
        <v/>
      </c>
      <c r="AC63" s="4" t="str">
        <f t="shared" si="34"/>
        <v/>
      </c>
      <c r="AD63" s="4" t="str">
        <f t="shared" si="34"/>
        <v/>
      </c>
      <c r="AE63" s="4" t="str">
        <f t="shared" si="34"/>
        <v/>
      </c>
      <c r="AF63" s="4" t="str">
        <f t="shared" si="34"/>
        <v/>
      </c>
      <c r="AG63" s="4" t="str">
        <f t="shared" si="34"/>
        <v/>
      </c>
      <c r="AH63" s="4" t="str">
        <f t="shared" si="34"/>
        <v/>
      </c>
      <c r="AI63" s="4" t="str">
        <f t="shared" si="34"/>
        <v/>
      </c>
      <c r="AJ63" s="4" t="str">
        <f t="shared" si="34"/>
        <v/>
      </c>
      <c r="AK63" s="4" t="str">
        <f t="shared" si="34"/>
        <v/>
      </c>
      <c r="AL63" s="4" t="str">
        <f t="shared" si="34"/>
        <v/>
      </c>
      <c r="AM63" s="4" t="str">
        <f t="shared" si="34"/>
        <v/>
      </c>
      <c r="AN63" s="4" t="str">
        <f t="shared" si="34"/>
        <v/>
      </c>
      <c r="AO63" s="4" t="str">
        <f t="shared" si="32"/>
        <v/>
      </c>
      <c r="AP63" s="4" t="str">
        <f t="shared" si="29"/>
        <v/>
      </c>
      <c r="AQ63" s="4" t="str">
        <f t="shared" si="29"/>
        <v/>
      </c>
      <c r="AR63" s="4" t="str">
        <f t="shared" si="29"/>
        <v/>
      </c>
      <c r="AS63" s="4" t="str">
        <f t="shared" si="29"/>
        <v/>
      </c>
    </row>
    <row r="64" spans="1:45" x14ac:dyDescent="0.2">
      <c r="A64" s="2" t="s">
        <v>74</v>
      </c>
      <c r="B64" s="2" t="s">
        <v>5</v>
      </c>
      <c r="C64" s="26"/>
      <c r="D64" s="26">
        <f>10*150</f>
        <v>1500</v>
      </c>
      <c r="E64" s="26">
        <f>10*450</f>
        <v>4500</v>
      </c>
      <c r="F64" s="26"/>
      <c r="G64" s="26">
        <f t="shared" si="7"/>
        <v>6000</v>
      </c>
      <c r="H64" s="24">
        <v>14</v>
      </c>
      <c r="I64" s="7">
        <v>15</v>
      </c>
      <c r="J64" s="4" t="str">
        <f t="shared" si="30"/>
        <v/>
      </c>
      <c r="K64" s="4" t="str">
        <f t="shared" si="30"/>
        <v/>
      </c>
      <c r="L64" s="4" t="str">
        <f t="shared" si="30"/>
        <v/>
      </c>
      <c r="M64" s="4" t="str">
        <f t="shared" si="30"/>
        <v/>
      </c>
      <c r="N64" s="4" t="str">
        <f t="shared" si="30"/>
        <v/>
      </c>
      <c r="O64" s="4" t="str">
        <f t="shared" si="30"/>
        <v/>
      </c>
      <c r="P64" s="4" t="str">
        <f t="shared" si="30"/>
        <v/>
      </c>
      <c r="Q64" s="4" t="str">
        <f t="shared" si="30"/>
        <v/>
      </c>
      <c r="R64" s="4" t="str">
        <f t="shared" si="30"/>
        <v/>
      </c>
      <c r="S64" s="4" t="str">
        <f t="shared" si="30"/>
        <v/>
      </c>
      <c r="T64" s="4" t="str">
        <f t="shared" si="31"/>
        <v/>
      </c>
      <c r="U64" s="4" t="str">
        <f t="shared" si="31"/>
        <v/>
      </c>
      <c r="V64" s="4" t="str">
        <f t="shared" si="31"/>
        <v/>
      </c>
      <c r="W64" s="4">
        <f t="shared" si="31"/>
        <v>3000</v>
      </c>
      <c r="X64" s="4">
        <f t="shared" si="31"/>
        <v>3000</v>
      </c>
      <c r="Y64" s="4" t="str">
        <f t="shared" si="31"/>
        <v/>
      </c>
      <c r="Z64" s="4" t="str">
        <f t="shared" si="31"/>
        <v/>
      </c>
      <c r="AA64" s="4" t="str">
        <f t="shared" si="31"/>
        <v/>
      </c>
      <c r="AB64" s="4" t="str">
        <f t="shared" si="34"/>
        <v/>
      </c>
      <c r="AC64" s="4" t="str">
        <f t="shared" si="34"/>
        <v/>
      </c>
      <c r="AD64" s="4" t="str">
        <f t="shared" si="34"/>
        <v/>
      </c>
      <c r="AE64" s="4" t="str">
        <f t="shared" si="34"/>
        <v/>
      </c>
      <c r="AF64" s="4" t="str">
        <f t="shared" si="34"/>
        <v/>
      </c>
      <c r="AG64" s="4" t="str">
        <f t="shared" si="34"/>
        <v/>
      </c>
      <c r="AH64" s="4" t="str">
        <f t="shared" si="34"/>
        <v/>
      </c>
      <c r="AI64" s="4" t="str">
        <f t="shared" si="34"/>
        <v/>
      </c>
      <c r="AJ64" s="4" t="str">
        <f t="shared" si="34"/>
        <v/>
      </c>
      <c r="AK64" s="4" t="str">
        <f t="shared" si="34"/>
        <v/>
      </c>
      <c r="AL64" s="4" t="str">
        <f t="shared" si="34"/>
        <v/>
      </c>
      <c r="AM64" s="4" t="str">
        <f t="shared" si="34"/>
        <v/>
      </c>
      <c r="AN64" s="4" t="str">
        <f t="shared" si="34"/>
        <v/>
      </c>
      <c r="AO64" s="4" t="str">
        <f t="shared" si="32"/>
        <v/>
      </c>
      <c r="AP64" s="4" t="str">
        <f t="shared" si="29"/>
        <v/>
      </c>
      <c r="AQ64" s="4" t="str">
        <f t="shared" si="29"/>
        <v/>
      </c>
      <c r="AR64" s="4" t="str">
        <f t="shared" si="29"/>
        <v/>
      </c>
      <c r="AS64" s="4" t="str">
        <f t="shared" si="29"/>
        <v/>
      </c>
    </row>
    <row r="65" spans="1:45" x14ac:dyDescent="0.2">
      <c r="A65" s="2" t="s">
        <v>75</v>
      </c>
      <c r="B65" s="2" t="s">
        <v>3</v>
      </c>
      <c r="C65" s="26"/>
      <c r="D65" s="26">
        <v>450</v>
      </c>
      <c r="E65" s="26">
        <v>2000</v>
      </c>
      <c r="F65" s="26"/>
      <c r="G65" s="26">
        <f t="shared" si="7"/>
        <v>2450</v>
      </c>
      <c r="H65" s="24">
        <v>14</v>
      </c>
      <c r="I65" s="7">
        <v>15</v>
      </c>
      <c r="J65" s="4" t="str">
        <f t="shared" si="30"/>
        <v/>
      </c>
      <c r="K65" s="4" t="str">
        <f t="shared" si="30"/>
        <v/>
      </c>
      <c r="L65" s="4" t="str">
        <f t="shared" si="30"/>
        <v/>
      </c>
      <c r="M65" s="4" t="str">
        <f t="shared" si="30"/>
        <v/>
      </c>
      <c r="N65" s="4" t="str">
        <f t="shared" si="30"/>
        <v/>
      </c>
      <c r="O65" s="4" t="str">
        <f t="shared" si="30"/>
        <v/>
      </c>
      <c r="P65" s="4" t="str">
        <f t="shared" si="30"/>
        <v/>
      </c>
      <c r="Q65" s="4" t="str">
        <f t="shared" si="30"/>
        <v/>
      </c>
      <c r="R65" s="4" t="str">
        <f t="shared" si="30"/>
        <v/>
      </c>
      <c r="S65" s="4" t="str">
        <f t="shared" si="30"/>
        <v/>
      </c>
      <c r="T65" s="4" t="str">
        <f t="shared" si="31"/>
        <v/>
      </c>
      <c r="U65" s="4" t="str">
        <f t="shared" si="31"/>
        <v/>
      </c>
      <c r="V65" s="4" t="str">
        <f t="shared" si="31"/>
        <v/>
      </c>
      <c r="W65" s="4">
        <f t="shared" si="31"/>
        <v>1225</v>
      </c>
      <c r="X65" s="4">
        <f t="shared" si="31"/>
        <v>1225</v>
      </c>
      <c r="Y65" s="4" t="str">
        <f t="shared" si="31"/>
        <v/>
      </c>
      <c r="Z65" s="4" t="str">
        <f t="shared" si="31"/>
        <v/>
      </c>
      <c r="AA65" s="4" t="str">
        <f t="shared" si="31"/>
        <v/>
      </c>
      <c r="AB65" s="4" t="str">
        <f t="shared" si="34"/>
        <v/>
      </c>
      <c r="AC65" s="4" t="str">
        <f t="shared" si="34"/>
        <v/>
      </c>
      <c r="AD65" s="4" t="str">
        <f t="shared" si="34"/>
        <v/>
      </c>
      <c r="AE65" s="4" t="str">
        <f t="shared" si="34"/>
        <v/>
      </c>
      <c r="AF65" s="4" t="str">
        <f t="shared" si="34"/>
        <v/>
      </c>
      <c r="AG65" s="4" t="str">
        <f t="shared" si="34"/>
        <v/>
      </c>
      <c r="AH65" s="4" t="str">
        <f t="shared" si="34"/>
        <v/>
      </c>
      <c r="AI65" s="4" t="str">
        <f t="shared" si="34"/>
        <v/>
      </c>
      <c r="AJ65" s="4" t="str">
        <f t="shared" si="34"/>
        <v/>
      </c>
      <c r="AK65" s="4" t="str">
        <f t="shared" si="34"/>
        <v/>
      </c>
      <c r="AL65" s="4" t="str">
        <f t="shared" si="34"/>
        <v/>
      </c>
      <c r="AM65" s="4" t="str">
        <f t="shared" si="34"/>
        <v/>
      </c>
      <c r="AN65" s="4" t="str">
        <f t="shared" si="34"/>
        <v/>
      </c>
      <c r="AO65" s="4" t="str">
        <f t="shared" si="32"/>
        <v/>
      </c>
      <c r="AP65" s="4" t="str">
        <f t="shared" si="29"/>
        <v/>
      </c>
      <c r="AQ65" s="4" t="str">
        <f t="shared" si="29"/>
        <v/>
      </c>
      <c r="AR65" s="4" t="str">
        <f t="shared" si="29"/>
        <v/>
      </c>
      <c r="AS65" s="4" t="str">
        <f t="shared" si="29"/>
        <v/>
      </c>
    </row>
    <row r="66" spans="1:45" x14ac:dyDescent="0.2">
      <c r="A66" s="2" t="s">
        <v>76</v>
      </c>
      <c r="B66" s="2" t="s">
        <v>6</v>
      </c>
      <c r="C66" s="26"/>
      <c r="D66" s="26">
        <f>2*150</f>
        <v>300</v>
      </c>
      <c r="E66" s="26">
        <v>900</v>
      </c>
      <c r="F66" s="26"/>
      <c r="G66" s="26">
        <f t="shared" si="7"/>
        <v>1200</v>
      </c>
      <c r="H66" s="24">
        <v>14</v>
      </c>
      <c r="I66" s="7">
        <v>15</v>
      </c>
      <c r="J66" s="4" t="str">
        <f t="shared" si="30"/>
        <v/>
      </c>
      <c r="K66" s="4" t="str">
        <f t="shared" si="30"/>
        <v/>
      </c>
      <c r="L66" s="4" t="str">
        <f t="shared" si="30"/>
        <v/>
      </c>
      <c r="M66" s="4" t="str">
        <f t="shared" si="30"/>
        <v/>
      </c>
      <c r="N66" s="4" t="str">
        <f t="shared" si="30"/>
        <v/>
      </c>
      <c r="O66" s="4" t="str">
        <f t="shared" si="30"/>
        <v/>
      </c>
      <c r="P66" s="4" t="str">
        <f t="shared" si="30"/>
        <v/>
      </c>
      <c r="Q66" s="4" t="str">
        <f t="shared" si="30"/>
        <v/>
      </c>
      <c r="R66" s="4" t="str">
        <f t="shared" si="30"/>
        <v/>
      </c>
      <c r="S66" s="4" t="str">
        <f t="shared" si="30"/>
        <v/>
      </c>
      <c r="T66" s="4" t="str">
        <f t="shared" si="31"/>
        <v/>
      </c>
      <c r="U66" s="4" t="str">
        <f t="shared" si="31"/>
        <v/>
      </c>
      <c r="V66" s="4" t="str">
        <f t="shared" si="31"/>
        <v/>
      </c>
      <c r="W66" s="4">
        <f t="shared" si="31"/>
        <v>600</v>
      </c>
      <c r="X66" s="4">
        <f t="shared" si="31"/>
        <v>600</v>
      </c>
      <c r="Y66" s="4" t="str">
        <f t="shared" si="31"/>
        <v/>
      </c>
      <c r="Z66" s="4" t="str">
        <f t="shared" si="31"/>
        <v/>
      </c>
      <c r="AA66" s="4" t="str">
        <f t="shared" si="31"/>
        <v/>
      </c>
      <c r="AB66" s="4" t="str">
        <f t="shared" si="34"/>
        <v/>
      </c>
      <c r="AC66" s="4" t="str">
        <f t="shared" si="34"/>
        <v/>
      </c>
      <c r="AD66" s="4" t="str">
        <f t="shared" si="34"/>
        <v/>
      </c>
      <c r="AE66" s="4" t="str">
        <f t="shared" si="34"/>
        <v/>
      </c>
      <c r="AF66" s="4" t="str">
        <f t="shared" si="34"/>
        <v/>
      </c>
      <c r="AG66" s="4" t="str">
        <f t="shared" si="34"/>
        <v/>
      </c>
      <c r="AH66" s="4" t="str">
        <f t="shared" si="34"/>
        <v/>
      </c>
      <c r="AI66" s="4" t="str">
        <f t="shared" si="34"/>
        <v/>
      </c>
      <c r="AJ66" s="4" t="str">
        <f t="shared" si="34"/>
        <v/>
      </c>
      <c r="AK66" s="4" t="str">
        <f t="shared" si="34"/>
        <v/>
      </c>
      <c r="AL66" s="4" t="str">
        <f t="shared" si="34"/>
        <v/>
      </c>
      <c r="AM66" s="4" t="str">
        <f t="shared" si="34"/>
        <v/>
      </c>
      <c r="AN66" s="4" t="str">
        <f t="shared" si="34"/>
        <v/>
      </c>
      <c r="AO66" s="4" t="str">
        <f t="shared" si="32"/>
        <v/>
      </c>
      <c r="AP66" s="4" t="str">
        <f t="shared" si="29"/>
        <v/>
      </c>
      <c r="AQ66" s="4" t="str">
        <f t="shared" si="29"/>
        <v/>
      </c>
      <c r="AR66" s="4" t="str">
        <f t="shared" si="29"/>
        <v/>
      </c>
      <c r="AS66" s="4" t="str">
        <f t="shared" si="29"/>
        <v/>
      </c>
    </row>
    <row r="67" spans="1:45" x14ac:dyDescent="0.2">
      <c r="A67" s="2" t="s">
        <v>77</v>
      </c>
      <c r="B67" s="2" t="s">
        <v>7</v>
      </c>
      <c r="C67" s="26"/>
      <c r="D67" s="26">
        <v>150</v>
      </c>
      <c r="E67" s="26">
        <v>450</v>
      </c>
      <c r="F67" s="26"/>
      <c r="G67" s="26">
        <f t="shared" si="7"/>
        <v>600</v>
      </c>
      <c r="H67" s="24">
        <v>14</v>
      </c>
      <c r="I67" s="7">
        <v>15</v>
      </c>
      <c r="J67" s="4" t="str">
        <f t="shared" ref="J67:S76" si="35">IF(J$4&gt;=$H67,IF($I67&gt;=J$4,$G67/($I67-$H67+1),""),"")</f>
        <v/>
      </c>
      <c r="K67" s="4" t="str">
        <f t="shared" si="35"/>
        <v/>
      </c>
      <c r="L67" s="4" t="str">
        <f t="shared" si="35"/>
        <v/>
      </c>
      <c r="M67" s="4" t="str">
        <f t="shared" si="35"/>
        <v/>
      </c>
      <c r="N67" s="4" t="str">
        <f t="shared" si="35"/>
        <v/>
      </c>
      <c r="O67" s="4" t="str">
        <f t="shared" si="35"/>
        <v/>
      </c>
      <c r="P67" s="4" t="str">
        <f t="shared" si="35"/>
        <v/>
      </c>
      <c r="Q67" s="4" t="str">
        <f t="shared" si="35"/>
        <v/>
      </c>
      <c r="R67" s="4" t="str">
        <f t="shared" si="35"/>
        <v/>
      </c>
      <c r="S67" s="4" t="str">
        <f t="shared" si="35"/>
        <v/>
      </c>
      <c r="T67" s="4" t="str">
        <f t="shared" ref="T67:AA76" si="36">IF(T$4&gt;=$H67,IF($I67&gt;=T$4,$G67/($I67-$H67+1),""),"")</f>
        <v/>
      </c>
      <c r="U67" s="4" t="str">
        <f t="shared" si="36"/>
        <v/>
      </c>
      <c r="V67" s="4" t="str">
        <f t="shared" si="36"/>
        <v/>
      </c>
      <c r="W67" s="4">
        <f t="shared" si="36"/>
        <v>300</v>
      </c>
      <c r="X67" s="4">
        <f t="shared" si="36"/>
        <v>300</v>
      </c>
      <c r="Y67" s="4" t="str">
        <f t="shared" si="36"/>
        <v/>
      </c>
      <c r="Z67" s="4" t="str">
        <f t="shared" si="36"/>
        <v/>
      </c>
      <c r="AA67" s="4" t="str">
        <f t="shared" si="36"/>
        <v/>
      </c>
      <c r="AB67" s="4" t="str">
        <f t="shared" si="34"/>
        <v/>
      </c>
      <c r="AC67" s="4" t="str">
        <f t="shared" si="34"/>
        <v/>
      </c>
      <c r="AD67" s="4" t="str">
        <f t="shared" si="34"/>
        <v/>
      </c>
      <c r="AE67" s="4" t="str">
        <f t="shared" si="34"/>
        <v/>
      </c>
      <c r="AF67" s="4" t="str">
        <f t="shared" si="34"/>
        <v/>
      </c>
      <c r="AG67" s="4" t="str">
        <f t="shared" si="34"/>
        <v/>
      </c>
      <c r="AH67" s="4" t="str">
        <f t="shared" si="34"/>
        <v/>
      </c>
      <c r="AI67" s="4" t="str">
        <f t="shared" si="34"/>
        <v/>
      </c>
      <c r="AJ67" s="4" t="str">
        <f t="shared" si="34"/>
        <v/>
      </c>
      <c r="AK67" s="4" t="str">
        <f t="shared" si="34"/>
        <v/>
      </c>
      <c r="AL67" s="4" t="str">
        <f t="shared" si="34"/>
        <v/>
      </c>
      <c r="AM67" s="4" t="str">
        <f t="shared" si="34"/>
        <v/>
      </c>
      <c r="AN67" s="4" t="str">
        <f t="shared" si="34"/>
        <v/>
      </c>
      <c r="AO67" s="4" t="str">
        <f t="shared" si="32"/>
        <v/>
      </c>
      <c r="AP67" s="4" t="str">
        <f t="shared" si="29"/>
        <v/>
      </c>
      <c r="AQ67" s="4" t="str">
        <f t="shared" si="29"/>
        <v/>
      </c>
      <c r="AR67" s="4" t="str">
        <f t="shared" si="29"/>
        <v/>
      </c>
      <c r="AS67" s="4" t="str">
        <f t="shared" si="29"/>
        <v/>
      </c>
    </row>
    <row r="68" spans="1:45" x14ac:dyDescent="0.2">
      <c r="A68" s="2" t="s">
        <v>78</v>
      </c>
      <c r="B68" s="3" t="s">
        <v>8</v>
      </c>
      <c r="C68" s="26"/>
      <c r="D68" s="26">
        <f>2*150</f>
        <v>300</v>
      </c>
      <c r="E68" s="26">
        <v>900</v>
      </c>
      <c r="F68" s="26"/>
      <c r="G68" s="26">
        <f t="shared" si="7"/>
        <v>1200</v>
      </c>
      <c r="H68" s="24">
        <v>14</v>
      </c>
      <c r="I68" s="7">
        <v>15</v>
      </c>
      <c r="J68" s="4" t="str">
        <f t="shared" si="35"/>
        <v/>
      </c>
      <c r="K68" s="4" t="str">
        <f t="shared" si="35"/>
        <v/>
      </c>
      <c r="L68" s="4" t="str">
        <f t="shared" si="35"/>
        <v/>
      </c>
      <c r="M68" s="4" t="str">
        <f t="shared" si="35"/>
        <v/>
      </c>
      <c r="N68" s="4" t="str">
        <f t="shared" si="35"/>
        <v/>
      </c>
      <c r="O68" s="4" t="str">
        <f t="shared" si="35"/>
        <v/>
      </c>
      <c r="P68" s="4" t="str">
        <f t="shared" si="35"/>
        <v/>
      </c>
      <c r="Q68" s="4" t="str">
        <f t="shared" si="35"/>
        <v/>
      </c>
      <c r="R68" s="4" t="str">
        <f t="shared" si="35"/>
        <v/>
      </c>
      <c r="S68" s="4" t="str">
        <f t="shared" si="35"/>
        <v/>
      </c>
      <c r="T68" s="4" t="str">
        <f t="shared" si="36"/>
        <v/>
      </c>
      <c r="U68" s="4" t="str">
        <f t="shared" si="36"/>
        <v/>
      </c>
      <c r="V68" s="4" t="str">
        <f t="shared" si="36"/>
        <v/>
      </c>
      <c r="W68" s="4">
        <f t="shared" si="36"/>
        <v>600</v>
      </c>
      <c r="X68" s="4">
        <f t="shared" si="36"/>
        <v>600</v>
      </c>
      <c r="Y68" s="4" t="str">
        <f t="shared" si="36"/>
        <v/>
      </c>
      <c r="Z68" s="4" t="str">
        <f t="shared" si="36"/>
        <v/>
      </c>
      <c r="AA68" s="4" t="str">
        <f t="shared" si="36"/>
        <v/>
      </c>
      <c r="AB68" s="4" t="str">
        <f t="shared" si="34"/>
        <v/>
      </c>
      <c r="AC68" s="4" t="str">
        <f t="shared" si="34"/>
        <v/>
      </c>
      <c r="AD68" s="4" t="str">
        <f t="shared" si="34"/>
        <v/>
      </c>
      <c r="AE68" s="4" t="str">
        <f t="shared" si="34"/>
        <v/>
      </c>
      <c r="AF68" s="4" t="str">
        <f t="shared" si="34"/>
        <v/>
      </c>
      <c r="AG68" s="4" t="str">
        <f t="shared" si="34"/>
        <v/>
      </c>
      <c r="AH68" s="4" t="str">
        <f t="shared" si="34"/>
        <v/>
      </c>
      <c r="AI68" s="4" t="str">
        <f t="shared" si="34"/>
        <v/>
      </c>
      <c r="AJ68" s="4" t="str">
        <f t="shared" si="34"/>
        <v/>
      </c>
      <c r="AK68" s="4" t="str">
        <f t="shared" si="34"/>
        <v/>
      </c>
      <c r="AL68" s="4" t="str">
        <f t="shared" si="34"/>
        <v/>
      </c>
      <c r="AM68" s="4" t="str">
        <f t="shared" si="34"/>
        <v/>
      </c>
      <c r="AN68" s="4" t="str">
        <f t="shared" si="34"/>
        <v/>
      </c>
      <c r="AO68" s="4" t="str">
        <f t="shared" si="32"/>
        <v/>
      </c>
      <c r="AP68" s="4" t="str">
        <f t="shared" si="32"/>
        <v/>
      </c>
      <c r="AQ68" s="4" t="str">
        <f t="shared" si="32"/>
        <v/>
      </c>
      <c r="AR68" s="4" t="str">
        <f t="shared" si="32"/>
        <v/>
      </c>
      <c r="AS68" s="4" t="str">
        <f t="shared" si="32"/>
        <v/>
      </c>
    </row>
    <row r="69" spans="1:45" x14ac:dyDescent="0.2">
      <c r="A69" s="2" t="s">
        <v>79</v>
      </c>
      <c r="B69" s="2" t="s">
        <v>0</v>
      </c>
      <c r="C69" s="26"/>
      <c r="D69" s="26"/>
      <c r="E69" s="26">
        <f>45.227*450</f>
        <v>20352.149999999998</v>
      </c>
      <c r="F69" s="26"/>
      <c r="G69" s="26">
        <f>SUM(C69:F69)</f>
        <v>20352.149999999998</v>
      </c>
      <c r="H69" s="24">
        <v>14</v>
      </c>
      <c r="I69" s="7">
        <v>16</v>
      </c>
      <c r="J69" s="4" t="str">
        <f t="shared" si="35"/>
        <v/>
      </c>
      <c r="K69" s="4" t="str">
        <f t="shared" si="35"/>
        <v/>
      </c>
      <c r="L69" s="4" t="str">
        <f t="shared" si="35"/>
        <v/>
      </c>
      <c r="M69" s="4" t="str">
        <f t="shared" si="35"/>
        <v/>
      </c>
      <c r="N69" s="4" t="str">
        <f t="shared" si="35"/>
        <v/>
      </c>
      <c r="O69" s="4" t="str">
        <f t="shared" si="35"/>
        <v/>
      </c>
      <c r="P69" s="4" t="str">
        <f t="shared" si="35"/>
        <v/>
      </c>
      <c r="Q69" s="4" t="str">
        <f t="shared" si="35"/>
        <v/>
      </c>
      <c r="R69" s="4" t="str">
        <f t="shared" si="35"/>
        <v/>
      </c>
      <c r="S69" s="4" t="str">
        <f t="shared" si="35"/>
        <v/>
      </c>
      <c r="T69" s="4" t="str">
        <f t="shared" si="36"/>
        <v/>
      </c>
      <c r="U69" s="4" t="str">
        <f t="shared" si="36"/>
        <v/>
      </c>
      <c r="V69" s="4" t="str">
        <f t="shared" si="36"/>
        <v/>
      </c>
      <c r="W69" s="4">
        <f t="shared" si="36"/>
        <v>6784.0499999999993</v>
      </c>
      <c r="X69" s="4">
        <f t="shared" si="36"/>
        <v>6784.0499999999993</v>
      </c>
      <c r="Y69" s="4">
        <f t="shared" si="36"/>
        <v>6784.0499999999993</v>
      </c>
      <c r="Z69" s="4" t="str">
        <f t="shared" si="36"/>
        <v/>
      </c>
      <c r="AA69" s="4" t="str">
        <f t="shared" si="36"/>
        <v/>
      </c>
      <c r="AB69" s="4" t="str">
        <f t="shared" si="34"/>
        <v/>
      </c>
      <c r="AC69" s="4" t="str">
        <f t="shared" si="34"/>
        <v/>
      </c>
      <c r="AD69" s="4" t="str">
        <f t="shared" si="34"/>
        <v/>
      </c>
      <c r="AE69" s="4" t="str">
        <f t="shared" si="34"/>
        <v/>
      </c>
      <c r="AF69" s="4" t="str">
        <f t="shared" si="34"/>
        <v/>
      </c>
      <c r="AG69" s="4" t="str">
        <f t="shared" si="34"/>
        <v/>
      </c>
      <c r="AH69" s="4" t="str">
        <f t="shared" si="34"/>
        <v/>
      </c>
      <c r="AI69" s="4" t="str">
        <f t="shared" si="34"/>
        <v/>
      </c>
      <c r="AJ69" s="4" t="str">
        <f t="shared" si="34"/>
        <v/>
      </c>
      <c r="AK69" s="4" t="str">
        <f t="shared" si="34"/>
        <v/>
      </c>
      <c r="AL69" s="4" t="str">
        <f t="shared" si="34"/>
        <v/>
      </c>
      <c r="AM69" s="4" t="str">
        <f t="shared" si="34"/>
        <v/>
      </c>
      <c r="AN69" s="4" t="str">
        <f t="shared" si="34"/>
        <v/>
      </c>
      <c r="AO69" s="4" t="str">
        <f t="shared" si="32"/>
        <v/>
      </c>
      <c r="AP69" s="4" t="str">
        <f t="shared" si="32"/>
        <v/>
      </c>
      <c r="AQ69" s="4" t="str">
        <f t="shared" si="32"/>
        <v/>
      </c>
      <c r="AR69" s="4" t="str">
        <f t="shared" si="32"/>
        <v/>
      </c>
      <c r="AS69" s="4" t="str">
        <f t="shared" si="32"/>
        <v/>
      </c>
    </row>
    <row r="70" spans="1:45" x14ac:dyDescent="0.2">
      <c r="A70" s="2" t="s">
        <v>80</v>
      </c>
      <c r="B70" s="2" t="s">
        <v>1</v>
      </c>
      <c r="C70" s="26"/>
      <c r="D70" s="26"/>
      <c r="E70" s="26">
        <f>23.43*450</f>
        <v>10543.5</v>
      </c>
      <c r="F70" s="26"/>
      <c r="G70" s="26">
        <f>SUM(C70:F70)</f>
        <v>10543.5</v>
      </c>
      <c r="H70" s="24">
        <v>14</v>
      </c>
      <c r="I70" s="7">
        <v>16</v>
      </c>
      <c r="J70" s="4" t="str">
        <f t="shared" si="35"/>
        <v/>
      </c>
      <c r="K70" s="4" t="str">
        <f t="shared" si="35"/>
        <v/>
      </c>
      <c r="L70" s="4" t="str">
        <f t="shared" si="35"/>
        <v/>
      </c>
      <c r="M70" s="4" t="str">
        <f t="shared" si="35"/>
        <v/>
      </c>
      <c r="N70" s="4" t="str">
        <f t="shared" si="35"/>
        <v/>
      </c>
      <c r="O70" s="4" t="str">
        <f t="shared" si="35"/>
        <v/>
      </c>
      <c r="P70" s="4" t="str">
        <f t="shared" si="35"/>
        <v/>
      </c>
      <c r="Q70" s="4" t="str">
        <f t="shared" si="35"/>
        <v/>
      </c>
      <c r="R70" s="4" t="str">
        <f t="shared" si="35"/>
        <v/>
      </c>
      <c r="S70" s="4" t="str">
        <f t="shared" si="35"/>
        <v/>
      </c>
      <c r="T70" s="4" t="str">
        <f t="shared" si="36"/>
        <v/>
      </c>
      <c r="U70" s="4" t="str">
        <f t="shared" si="36"/>
        <v/>
      </c>
      <c r="V70" s="4" t="str">
        <f t="shared" si="36"/>
        <v/>
      </c>
      <c r="W70" s="4">
        <f t="shared" si="36"/>
        <v>3514.5</v>
      </c>
      <c r="X70" s="4">
        <f t="shared" si="36"/>
        <v>3514.5</v>
      </c>
      <c r="Y70" s="4">
        <f t="shared" si="36"/>
        <v>3514.5</v>
      </c>
      <c r="Z70" s="4" t="str">
        <f t="shared" si="36"/>
        <v/>
      </c>
      <c r="AA70" s="4" t="str">
        <f t="shared" si="36"/>
        <v/>
      </c>
      <c r="AB70" s="4" t="str">
        <f t="shared" si="34"/>
        <v/>
      </c>
      <c r="AC70" s="4" t="str">
        <f t="shared" si="34"/>
        <v/>
      </c>
      <c r="AD70" s="4" t="str">
        <f t="shared" si="34"/>
        <v/>
      </c>
      <c r="AE70" s="4" t="str">
        <f t="shared" si="34"/>
        <v/>
      </c>
      <c r="AF70" s="4" t="str">
        <f t="shared" si="34"/>
        <v/>
      </c>
      <c r="AG70" s="4" t="str">
        <f t="shared" si="34"/>
        <v/>
      </c>
      <c r="AH70" s="4" t="str">
        <f t="shared" si="34"/>
        <v/>
      </c>
      <c r="AI70" s="4" t="str">
        <f t="shared" si="34"/>
        <v/>
      </c>
      <c r="AJ70" s="4" t="str">
        <f t="shared" si="34"/>
        <v/>
      </c>
      <c r="AK70" s="4" t="str">
        <f t="shared" si="34"/>
        <v/>
      </c>
      <c r="AL70" s="4" t="str">
        <f t="shared" si="34"/>
        <v/>
      </c>
      <c r="AM70" s="4" t="str">
        <f t="shared" si="34"/>
        <v/>
      </c>
      <c r="AN70" s="4" t="str">
        <f t="shared" si="34"/>
        <v/>
      </c>
      <c r="AO70" s="4" t="str">
        <f t="shared" si="32"/>
        <v/>
      </c>
      <c r="AP70" s="4" t="str">
        <f t="shared" si="32"/>
        <v/>
      </c>
      <c r="AQ70" s="4" t="str">
        <f t="shared" si="32"/>
        <v/>
      </c>
      <c r="AR70" s="4" t="str">
        <f t="shared" si="32"/>
        <v/>
      </c>
      <c r="AS70" s="4" t="str">
        <f t="shared" si="32"/>
        <v/>
      </c>
    </row>
    <row r="71" spans="1:45" x14ac:dyDescent="0.2">
      <c r="A71" s="2" t="s">
        <v>81</v>
      </c>
      <c r="B71" s="2" t="s">
        <v>2</v>
      </c>
      <c r="C71" s="26"/>
      <c r="D71" s="26"/>
      <c r="E71" s="26">
        <f>47.6604*450</f>
        <v>21447.18</v>
      </c>
      <c r="F71" s="26"/>
      <c r="G71" s="26">
        <f t="shared" si="7"/>
        <v>21447.18</v>
      </c>
      <c r="H71" s="24">
        <v>14</v>
      </c>
      <c r="I71" s="7">
        <v>16</v>
      </c>
      <c r="J71" s="4" t="str">
        <f t="shared" si="35"/>
        <v/>
      </c>
      <c r="K71" s="4" t="str">
        <f t="shared" si="35"/>
        <v/>
      </c>
      <c r="L71" s="4" t="str">
        <f t="shared" si="35"/>
        <v/>
      </c>
      <c r="M71" s="4" t="str">
        <f t="shared" si="35"/>
        <v/>
      </c>
      <c r="N71" s="4" t="str">
        <f t="shared" si="35"/>
        <v/>
      </c>
      <c r="O71" s="4" t="str">
        <f t="shared" si="35"/>
        <v/>
      </c>
      <c r="P71" s="4" t="str">
        <f t="shared" si="35"/>
        <v/>
      </c>
      <c r="Q71" s="4" t="str">
        <f t="shared" si="35"/>
        <v/>
      </c>
      <c r="R71" s="4" t="str">
        <f t="shared" si="35"/>
        <v/>
      </c>
      <c r="S71" s="4" t="str">
        <f t="shared" si="35"/>
        <v/>
      </c>
      <c r="T71" s="4" t="str">
        <f t="shared" si="36"/>
        <v/>
      </c>
      <c r="U71" s="4" t="str">
        <f t="shared" si="36"/>
        <v/>
      </c>
      <c r="V71" s="4" t="str">
        <f t="shared" si="36"/>
        <v/>
      </c>
      <c r="W71" s="4">
        <f t="shared" si="36"/>
        <v>7149.06</v>
      </c>
      <c r="X71" s="4">
        <f t="shared" si="36"/>
        <v>7149.06</v>
      </c>
      <c r="Y71" s="4">
        <f t="shared" si="36"/>
        <v>7149.06</v>
      </c>
      <c r="Z71" s="4" t="str">
        <f t="shared" si="36"/>
        <v/>
      </c>
      <c r="AA71" s="4" t="str">
        <f t="shared" si="36"/>
        <v/>
      </c>
      <c r="AB71" s="4" t="str">
        <f t="shared" si="34"/>
        <v/>
      </c>
      <c r="AC71" s="4" t="str">
        <f t="shared" si="34"/>
        <v/>
      </c>
      <c r="AD71" s="4" t="str">
        <f t="shared" si="34"/>
        <v/>
      </c>
      <c r="AE71" s="4" t="str">
        <f t="shared" si="34"/>
        <v/>
      </c>
      <c r="AF71" s="4" t="str">
        <f t="shared" si="34"/>
        <v/>
      </c>
      <c r="AG71" s="4" t="str">
        <f t="shared" si="34"/>
        <v/>
      </c>
      <c r="AH71" s="4" t="str">
        <f t="shared" si="34"/>
        <v/>
      </c>
      <c r="AI71" s="4" t="str">
        <f t="shared" si="34"/>
        <v/>
      </c>
      <c r="AJ71" s="4" t="str">
        <f t="shared" si="34"/>
        <v/>
      </c>
      <c r="AK71" s="4" t="str">
        <f t="shared" si="34"/>
        <v/>
      </c>
      <c r="AL71" s="4" t="str">
        <f t="shared" si="34"/>
        <v/>
      </c>
      <c r="AM71" s="4" t="str">
        <f t="shared" si="34"/>
        <v/>
      </c>
      <c r="AN71" s="4" t="str">
        <f t="shared" si="34"/>
        <v/>
      </c>
      <c r="AO71" s="4" t="str">
        <f t="shared" si="32"/>
        <v/>
      </c>
      <c r="AP71" s="4" t="str">
        <f t="shared" si="32"/>
        <v/>
      </c>
      <c r="AQ71" s="4" t="str">
        <f t="shared" si="32"/>
        <v/>
      </c>
      <c r="AR71" s="4" t="str">
        <f t="shared" si="32"/>
        <v/>
      </c>
      <c r="AS71" s="4" t="str">
        <f t="shared" si="32"/>
        <v/>
      </c>
    </row>
    <row r="72" spans="1:45" x14ac:dyDescent="0.2">
      <c r="A72" s="2"/>
      <c r="B72" s="2"/>
      <c r="C72" s="26"/>
      <c r="D72" s="26"/>
      <c r="E72" s="26"/>
      <c r="F72" s="26"/>
      <c r="G72" s="26"/>
      <c r="H72" s="24"/>
      <c r="I72" s="7"/>
      <c r="J72" s="4" t="str">
        <f t="shared" si="35"/>
        <v/>
      </c>
      <c r="K72" s="4" t="str">
        <f t="shared" si="35"/>
        <v/>
      </c>
      <c r="L72" s="4" t="str">
        <f t="shared" si="35"/>
        <v/>
      </c>
      <c r="M72" s="4" t="str">
        <f t="shared" si="35"/>
        <v/>
      </c>
      <c r="N72" s="4" t="str">
        <f t="shared" si="35"/>
        <v/>
      </c>
      <c r="O72" s="4" t="str">
        <f t="shared" si="35"/>
        <v/>
      </c>
      <c r="P72" s="4" t="str">
        <f t="shared" si="35"/>
        <v/>
      </c>
      <c r="Q72" s="4" t="str">
        <f t="shared" si="35"/>
        <v/>
      </c>
      <c r="R72" s="4" t="str">
        <f t="shared" si="35"/>
        <v/>
      </c>
      <c r="S72" s="4" t="str">
        <f t="shared" si="35"/>
        <v/>
      </c>
      <c r="T72" s="4" t="str">
        <f t="shared" si="36"/>
        <v/>
      </c>
      <c r="U72" s="4" t="str">
        <f t="shared" si="36"/>
        <v/>
      </c>
      <c r="V72" s="4" t="str">
        <f t="shared" si="36"/>
        <v/>
      </c>
      <c r="W72" s="4" t="str">
        <f t="shared" si="36"/>
        <v/>
      </c>
      <c r="X72" s="4" t="str">
        <f t="shared" si="36"/>
        <v/>
      </c>
      <c r="Y72" s="4" t="str">
        <f t="shared" si="36"/>
        <v/>
      </c>
      <c r="Z72" s="4" t="str">
        <f t="shared" si="36"/>
        <v/>
      </c>
      <c r="AA72" s="4" t="str">
        <f t="shared" si="36"/>
        <v/>
      </c>
      <c r="AB72" s="4" t="str">
        <f t="shared" si="34"/>
        <v/>
      </c>
      <c r="AC72" s="4" t="str">
        <f t="shared" si="34"/>
        <v/>
      </c>
      <c r="AD72" s="4" t="str">
        <f t="shared" si="34"/>
        <v/>
      </c>
      <c r="AE72" s="4" t="str">
        <f t="shared" si="34"/>
        <v/>
      </c>
      <c r="AF72" s="4" t="str">
        <f t="shared" si="34"/>
        <v/>
      </c>
      <c r="AG72" s="4" t="str">
        <f t="shared" si="34"/>
        <v/>
      </c>
      <c r="AH72" s="4" t="str">
        <f t="shared" si="34"/>
        <v/>
      </c>
      <c r="AI72" s="4" t="str">
        <f t="shared" si="34"/>
        <v/>
      </c>
      <c r="AJ72" s="4" t="str">
        <f t="shared" si="34"/>
        <v/>
      </c>
      <c r="AK72" s="4" t="str">
        <f t="shared" si="34"/>
        <v/>
      </c>
      <c r="AL72" s="4" t="str">
        <f t="shared" si="34"/>
        <v/>
      </c>
      <c r="AM72" s="4" t="str">
        <f t="shared" si="34"/>
        <v/>
      </c>
      <c r="AN72" s="4" t="str">
        <f t="shared" si="34"/>
        <v/>
      </c>
      <c r="AO72" s="4" t="str">
        <f t="shared" si="32"/>
        <v/>
      </c>
      <c r="AP72" s="4" t="str">
        <f t="shared" si="32"/>
        <v/>
      </c>
      <c r="AQ72" s="4" t="str">
        <f t="shared" si="32"/>
        <v/>
      </c>
      <c r="AR72" s="4" t="str">
        <f t="shared" si="32"/>
        <v/>
      </c>
      <c r="AS72" s="4" t="str">
        <f t="shared" si="32"/>
        <v/>
      </c>
    </row>
    <row r="73" spans="1:45" x14ac:dyDescent="0.2">
      <c r="A73" s="8" t="s">
        <v>82</v>
      </c>
      <c r="B73" s="8" t="s">
        <v>83</v>
      </c>
      <c r="C73" s="26"/>
      <c r="D73" s="25"/>
      <c r="E73" s="25"/>
      <c r="F73" s="25"/>
      <c r="G73" s="26"/>
      <c r="H73" s="23"/>
      <c r="I73" s="7"/>
      <c r="J73" s="4" t="str">
        <f t="shared" si="35"/>
        <v/>
      </c>
      <c r="K73" s="4" t="str">
        <f t="shared" si="35"/>
        <v/>
      </c>
      <c r="L73" s="4" t="str">
        <f t="shared" si="35"/>
        <v/>
      </c>
      <c r="M73" s="4" t="str">
        <f t="shared" si="35"/>
        <v/>
      </c>
      <c r="N73" s="4" t="str">
        <f t="shared" si="35"/>
        <v/>
      </c>
      <c r="O73" s="4" t="str">
        <f t="shared" si="35"/>
        <v/>
      </c>
      <c r="P73" s="4" t="str">
        <f t="shared" si="35"/>
        <v/>
      </c>
      <c r="Q73" s="4" t="str">
        <f t="shared" si="35"/>
        <v/>
      </c>
      <c r="R73" s="4" t="str">
        <f t="shared" si="35"/>
        <v/>
      </c>
      <c r="S73" s="4" t="str">
        <f t="shared" si="35"/>
        <v/>
      </c>
      <c r="T73" s="4" t="str">
        <f t="shared" si="36"/>
        <v/>
      </c>
      <c r="U73" s="4" t="str">
        <f t="shared" si="36"/>
        <v/>
      </c>
      <c r="V73" s="4" t="str">
        <f t="shared" si="36"/>
        <v/>
      </c>
      <c r="W73" s="4" t="str">
        <f t="shared" si="36"/>
        <v/>
      </c>
      <c r="X73" s="4" t="str">
        <f t="shared" si="36"/>
        <v/>
      </c>
      <c r="Y73" s="4" t="str">
        <f t="shared" si="36"/>
        <v/>
      </c>
      <c r="Z73" s="4" t="str">
        <f t="shared" si="36"/>
        <v/>
      </c>
      <c r="AA73" s="4" t="str">
        <f t="shared" si="36"/>
        <v/>
      </c>
      <c r="AB73" s="4" t="str">
        <f t="shared" si="34"/>
        <v/>
      </c>
      <c r="AC73" s="4" t="str">
        <f t="shared" si="34"/>
        <v/>
      </c>
      <c r="AD73" s="4" t="str">
        <f t="shared" si="34"/>
        <v/>
      </c>
      <c r="AE73" s="4" t="str">
        <f t="shared" si="34"/>
        <v/>
      </c>
      <c r="AF73" s="4" t="str">
        <f t="shared" si="34"/>
        <v/>
      </c>
      <c r="AG73" s="4" t="str">
        <f t="shared" si="34"/>
        <v/>
      </c>
      <c r="AH73" s="4" t="str">
        <f t="shared" si="34"/>
        <v/>
      </c>
      <c r="AI73" s="4" t="str">
        <f t="shared" si="34"/>
        <v/>
      </c>
      <c r="AJ73" s="4" t="str">
        <f t="shared" si="34"/>
        <v/>
      </c>
      <c r="AK73" s="4" t="str">
        <f t="shared" si="34"/>
        <v/>
      </c>
      <c r="AL73" s="4" t="str">
        <f t="shared" si="34"/>
        <v/>
      </c>
      <c r="AM73" s="4" t="str">
        <f t="shared" si="34"/>
        <v/>
      </c>
      <c r="AN73" s="4" t="str">
        <f t="shared" si="34"/>
        <v/>
      </c>
      <c r="AO73" s="4" t="str">
        <f t="shared" si="32"/>
        <v/>
      </c>
      <c r="AP73" s="4" t="str">
        <f t="shared" si="32"/>
        <v/>
      </c>
      <c r="AQ73" s="4" t="str">
        <f t="shared" si="32"/>
        <v/>
      </c>
      <c r="AR73" s="4" t="str">
        <f t="shared" si="32"/>
        <v/>
      </c>
      <c r="AS73" s="4" t="str">
        <f t="shared" si="32"/>
        <v/>
      </c>
    </row>
    <row r="74" spans="1:45" x14ac:dyDescent="0.2">
      <c r="A74" s="2" t="s">
        <v>85</v>
      </c>
      <c r="B74" s="2" t="s">
        <v>144</v>
      </c>
      <c r="C74" s="25"/>
      <c r="D74" s="26">
        <f>163.03*25*1.3</f>
        <v>5298.4750000000004</v>
      </c>
      <c r="E74" s="26">
        <f>163.03*30*1.3</f>
        <v>6358.17</v>
      </c>
      <c r="F74" s="26"/>
      <c r="G74" s="26">
        <f t="shared" si="7"/>
        <v>11656.645</v>
      </c>
      <c r="H74" s="24">
        <v>9</v>
      </c>
      <c r="I74" s="7">
        <v>9</v>
      </c>
      <c r="J74" s="4" t="str">
        <f t="shared" si="35"/>
        <v/>
      </c>
      <c r="K74" s="4" t="str">
        <f t="shared" si="35"/>
        <v/>
      </c>
      <c r="L74" s="4" t="str">
        <f t="shared" si="35"/>
        <v/>
      </c>
      <c r="M74" s="4" t="str">
        <f t="shared" si="35"/>
        <v/>
      </c>
      <c r="N74" s="4" t="str">
        <f t="shared" si="35"/>
        <v/>
      </c>
      <c r="O74" s="4" t="str">
        <f t="shared" si="35"/>
        <v/>
      </c>
      <c r="P74" s="4" t="str">
        <f t="shared" si="35"/>
        <v/>
      </c>
      <c r="Q74" s="4" t="str">
        <f t="shared" si="35"/>
        <v/>
      </c>
      <c r="R74" s="4">
        <f t="shared" si="35"/>
        <v>11656.645</v>
      </c>
      <c r="S74" s="4" t="str">
        <f t="shared" si="35"/>
        <v/>
      </c>
      <c r="T74" s="4" t="str">
        <f t="shared" si="36"/>
        <v/>
      </c>
      <c r="U74" s="4" t="str">
        <f t="shared" si="36"/>
        <v/>
      </c>
      <c r="V74" s="4" t="str">
        <f t="shared" si="36"/>
        <v/>
      </c>
      <c r="W74" s="4" t="str">
        <f t="shared" si="36"/>
        <v/>
      </c>
      <c r="X74" s="4" t="str">
        <f t="shared" si="36"/>
        <v/>
      </c>
      <c r="Y74" s="4" t="str">
        <f t="shared" si="36"/>
        <v/>
      </c>
      <c r="Z74" s="4" t="str">
        <f t="shared" si="36"/>
        <v/>
      </c>
      <c r="AA74" s="4" t="str">
        <f t="shared" si="36"/>
        <v/>
      </c>
      <c r="AB74" s="4" t="str">
        <f t="shared" si="34"/>
        <v/>
      </c>
      <c r="AC74" s="4" t="str">
        <f t="shared" si="34"/>
        <v/>
      </c>
      <c r="AD74" s="4" t="str">
        <f t="shared" si="34"/>
        <v/>
      </c>
      <c r="AE74" s="4" t="str">
        <f t="shared" si="34"/>
        <v/>
      </c>
      <c r="AF74" s="4" t="str">
        <f t="shared" si="34"/>
        <v/>
      </c>
      <c r="AG74" s="4" t="str">
        <f t="shared" si="34"/>
        <v/>
      </c>
      <c r="AH74" s="4" t="str">
        <f t="shared" si="34"/>
        <v/>
      </c>
      <c r="AI74" s="4" t="str">
        <f t="shared" si="34"/>
        <v/>
      </c>
      <c r="AJ74" s="4" t="str">
        <f t="shared" si="34"/>
        <v/>
      </c>
      <c r="AK74" s="4" t="str">
        <f t="shared" si="34"/>
        <v/>
      </c>
      <c r="AL74" s="4" t="str">
        <f t="shared" si="34"/>
        <v/>
      </c>
      <c r="AM74" s="4" t="str">
        <f t="shared" si="34"/>
        <v/>
      </c>
      <c r="AN74" s="4" t="str">
        <f t="shared" si="34"/>
        <v/>
      </c>
      <c r="AO74" s="4" t="str">
        <f t="shared" si="32"/>
        <v/>
      </c>
      <c r="AP74" s="4" t="str">
        <f t="shared" si="32"/>
        <v/>
      </c>
      <c r="AQ74" s="4" t="str">
        <f t="shared" si="32"/>
        <v/>
      </c>
      <c r="AR74" s="4" t="str">
        <f t="shared" si="32"/>
        <v/>
      </c>
      <c r="AS74" s="4" t="str">
        <f t="shared" si="32"/>
        <v/>
      </c>
    </row>
    <row r="75" spans="1:45" x14ac:dyDescent="0.2">
      <c r="A75" s="2" t="s">
        <v>86</v>
      </c>
      <c r="B75" s="2" t="s">
        <v>84</v>
      </c>
      <c r="C75" s="26"/>
      <c r="D75" s="26">
        <v>1800</v>
      </c>
      <c r="E75" s="26">
        <v>3600</v>
      </c>
      <c r="F75" s="26"/>
      <c r="G75" s="26">
        <f t="shared" si="7"/>
        <v>5400</v>
      </c>
      <c r="H75" s="24">
        <v>9</v>
      </c>
      <c r="I75" s="7">
        <v>9</v>
      </c>
      <c r="J75" s="4" t="str">
        <f t="shared" si="35"/>
        <v/>
      </c>
      <c r="K75" s="4" t="str">
        <f t="shared" si="35"/>
        <v/>
      </c>
      <c r="L75" s="4" t="str">
        <f t="shared" si="35"/>
        <v/>
      </c>
      <c r="M75" s="4" t="str">
        <f t="shared" si="35"/>
        <v/>
      </c>
      <c r="N75" s="4" t="str">
        <f t="shared" si="35"/>
        <v/>
      </c>
      <c r="O75" s="4" t="str">
        <f t="shared" si="35"/>
        <v/>
      </c>
      <c r="P75" s="4" t="str">
        <f t="shared" si="35"/>
        <v/>
      </c>
      <c r="Q75" s="4" t="str">
        <f t="shared" si="35"/>
        <v/>
      </c>
      <c r="R75" s="4">
        <f t="shared" si="35"/>
        <v>5400</v>
      </c>
      <c r="S75" s="4" t="str">
        <f t="shared" si="35"/>
        <v/>
      </c>
      <c r="T75" s="4" t="str">
        <f t="shared" si="36"/>
        <v/>
      </c>
      <c r="U75" s="4" t="str">
        <f t="shared" si="36"/>
        <v/>
      </c>
      <c r="V75" s="4" t="str">
        <f t="shared" si="36"/>
        <v/>
      </c>
      <c r="W75" s="4" t="str">
        <f t="shared" si="36"/>
        <v/>
      </c>
      <c r="X75" s="4" t="str">
        <f t="shared" si="36"/>
        <v/>
      </c>
      <c r="Y75" s="4" t="str">
        <f t="shared" si="36"/>
        <v/>
      </c>
      <c r="Z75" s="4" t="str">
        <f t="shared" si="36"/>
        <v/>
      </c>
      <c r="AA75" s="4" t="str">
        <f t="shared" si="36"/>
        <v/>
      </c>
      <c r="AB75" s="4" t="str">
        <f t="shared" si="34"/>
        <v/>
      </c>
      <c r="AC75" s="4" t="str">
        <f t="shared" si="34"/>
        <v/>
      </c>
      <c r="AD75" s="4" t="str">
        <f t="shared" si="34"/>
        <v/>
      </c>
      <c r="AE75" s="4" t="str">
        <f t="shared" si="34"/>
        <v/>
      </c>
      <c r="AF75" s="4" t="str">
        <f t="shared" si="34"/>
        <v/>
      </c>
      <c r="AG75" s="4" t="str">
        <f t="shared" si="34"/>
        <v/>
      </c>
      <c r="AH75" s="4" t="str">
        <f t="shared" si="34"/>
        <v/>
      </c>
      <c r="AI75" s="4" t="str">
        <f t="shared" si="34"/>
        <v/>
      </c>
      <c r="AJ75" s="4" t="str">
        <f t="shared" si="34"/>
        <v/>
      </c>
      <c r="AK75" s="4" t="str">
        <f t="shared" si="34"/>
        <v/>
      </c>
      <c r="AL75" s="4" t="str">
        <f t="shared" si="34"/>
        <v/>
      </c>
      <c r="AM75" s="4" t="str">
        <f t="shared" si="34"/>
        <v/>
      </c>
      <c r="AN75" s="4" t="str">
        <f t="shared" si="34"/>
        <v/>
      </c>
      <c r="AO75" s="4" t="str">
        <f t="shared" si="34"/>
        <v/>
      </c>
      <c r="AP75" s="4" t="str">
        <f t="shared" ref="AP75:AS98" si="37">IF(AP$4&gt;=$H75,IF($I75&gt;=AP$4,$G75/($I75-$H75+1),""),"")</f>
        <v/>
      </c>
      <c r="AQ75" s="4" t="str">
        <f t="shared" si="37"/>
        <v/>
      </c>
      <c r="AR75" s="4" t="str">
        <f t="shared" si="37"/>
        <v/>
      </c>
      <c r="AS75" s="4" t="str">
        <f t="shared" si="37"/>
        <v/>
      </c>
    </row>
    <row r="76" spans="1:45" x14ac:dyDescent="0.2">
      <c r="A76" s="2"/>
      <c r="B76" s="2"/>
      <c r="C76" s="26"/>
      <c r="D76" s="26"/>
      <c r="E76" s="26"/>
      <c r="F76" s="26"/>
      <c r="G76" s="26"/>
      <c r="H76" s="24"/>
      <c r="I76" s="7"/>
      <c r="J76" s="4" t="str">
        <f t="shared" si="35"/>
        <v/>
      </c>
      <c r="K76" s="4" t="str">
        <f t="shared" si="35"/>
        <v/>
      </c>
      <c r="L76" s="4" t="str">
        <f t="shared" si="35"/>
        <v/>
      </c>
      <c r="M76" s="4" t="str">
        <f t="shared" si="35"/>
        <v/>
      </c>
      <c r="N76" s="4" t="str">
        <f t="shared" si="35"/>
        <v/>
      </c>
      <c r="O76" s="4" t="str">
        <f t="shared" si="35"/>
        <v/>
      </c>
      <c r="P76" s="4" t="str">
        <f t="shared" si="35"/>
        <v/>
      </c>
      <c r="Q76" s="4" t="str">
        <f t="shared" si="35"/>
        <v/>
      </c>
      <c r="R76" s="4" t="str">
        <f t="shared" si="35"/>
        <v/>
      </c>
      <c r="S76" s="4" t="str">
        <f t="shared" si="35"/>
        <v/>
      </c>
      <c r="T76" s="4" t="str">
        <f t="shared" si="36"/>
        <v/>
      </c>
      <c r="U76" s="4" t="str">
        <f t="shared" si="36"/>
        <v/>
      </c>
      <c r="V76" s="4" t="str">
        <f t="shared" si="36"/>
        <v/>
      </c>
      <c r="W76" s="4" t="str">
        <f t="shared" si="36"/>
        <v/>
      </c>
      <c r="X76" s="4" t="str">
        <f t="shared" si="36"/>
        <v/>
      </c>
      <c r="Y76" s="4" t="str">
        <f t="shared" si="36"/>
        <v/>
      </c>
      <c r="Z76" s="4" t="str">
        <f t="shared" si="36"/>
        <v/>
      </c>
      <c r="AA76" s="4" t="str">
        <f t="shared" si="36"/>
        <v/>
      </c>
      <c r="AB76" s="4" t="str">
        <f t="shared" si="34"/>
        <v/>
      </c>
      <c r="AC76" s="4" t="str">
        <f t="shared" si="34"/>
        <v/>
      </c>
      <c r="AD76" s="4" t="str">
        <f t="shared" si="34"/>
        <v/>
      </c>
      <c r="AE76" s="4" t="str">
        <f t="shared" si="34"/>
        <v/>
      </c>
      <c r="AF76" s="4" t="str">
        <f t="shared" si="34"/>
        <v/>
      </c>
      <c r="AG76" s="4" t="str">
        <f t="shared" si="34"/>
        <v/>
      </c>
      <c r="AH76" s="4" t="str">
        <f t="shared" si="34"/>
        <v/>
      </c>
      <c r="AI76" s="4" t="str">
        <f t="shared" si="34"/>
        <v/>
      </c>
      <c r="AJ76" s="4" t="str">
        <f t="shared" si="34"/>
        <v/>
      </c>
      <c r="AK76" s="4" t="str">
        <f t="shared" si="34"/>
        <v/>
      </c>
      <c r="AL76" s="4" t="str">
        <f t="shared" si="34"/>
        <v/>
      </c>
      <c r="AM76" s="4" t="str">
        <f t="shared" si="34"/>
        <v/>
      </c>
      <c r="AN76" s="4" t="str">
        <f t="shared" si="34"/>
        <v/>
      </c>
      <c r="AO76" s="4" t="str">
        <f t="shared" si="34"/>
        <v/>
      </c>
      <c r="AP76" s="4" t="str">
        <f t="shared" si="37"/>
        <v/>
      </c>
      <c r="AQ76" s="4" t="str">
        <f t="shared" si="37"/>
        <v/>
      </c>
      <c r="AR76" s="4" t="str">
        <f t="shared" si="37"/>
        <v/>
      </c>
      <c r="AS76" s="4" t="str">
        <f t="shared" si="37"/>
        <v/>
      </c>
    </row>
    <row r="77" spans="1:45" x14ac:dyDescent="0.2">
      <c r="A77" s="8" t="s">
        <v>87</v>
      </c>
      <c r="B77" s="8" t="s">
        <v>88</v>
      </c>
      <c r="C77" s="26"/>
      <c r="D77" s="25"/>
      <c r="E77" s="25"/>
      <c r="F77" s="25"/>
      <c r="G77" s="26"/>
      <c r="H77" s="23"/>
      <c r="I77" s="7"/>
      <c r="J77" s="4" t="str">
        <f t="shared" ref="J77:S86" si="38">IF(J$4&gt;=$H77,IF($I77&gt;=J$4,$G77/($I77-$H77+1),""),"")</f>
        <v/>
      </c>
      <c r="K77" s="4" t="str">
        <f t="shared" si="38"/>
        <v/>
      </c>
      <c r="L77" s="4" t="str">
        <f t="shared" si="38"/>
        <v/>
      </c>
      <c r="M77" s="4" t="str">
        <f t="shared" si="38"/>
        <v/>
      </c>
      <c r="N77" s="4" t="str">
        <f t="shared" si="38"/>
        <v/>
      </c>
      <c r="O77" s="4" t="str">
        <f t="shared" si="38"/>
        <v/>
      </c>
      <c r="P77" s="4" t="str">
        <f t="shared" si="38"/>
        <v/>
      </c>
      <c r="Q77" s="4" t="str">
        <f t="shared" si="38"/>
        <v/>
      </c>
      <c r="R77" s="4" t="str">
        <f t="shared" si="38"/>
        <v/>
      </c>
      <c r="S77" s="4" t="str">
        <f t="shared" si="38"/>
        <v/>
      </c>
      <c r="T77" s="4" t="str">
        <f t="shared" ref="T77:AA86" si="39">IF(T$4&gt;=$H77,IF($I77&gt;=T$4,$G77/($I77-$H77+1),""),"")</f>
        <v/>
      </c>
      <c r="U77" s="4" t="str">
        <f t="shared" si="39"/>
        <v/>
      </c>
      <c r="V77" s="4" t="str">
        <f t="shared" si="39"/>
        <v/>
      </c>
      <c r="W77" s="4" t="str">
        <f t="shared" si="39"/>
        <v/>
      </c>
      <c r="X77" s="4" t="str">
        <f t="shared" si="39"/>
        <v/>
      </c>
      <c r="Y77" s="4" t="str">
        <f t="shared" si="39"/>
        <v/>
      </c>
      <c r="Z77" s="4" t="str">
        <f t="shared" si="39"/>
        <v/>
      </c>
      <c r="AA77" s="4" t="str">
        <f t="shared" si="39"/>
        <v/>
      </c>
      <c r="AB77" s="4" t="str">
        <f t="shared" ref="AB77:AN92" si="40">IF(AB$4&gt;=$H77,IF($I77&gt;=AB$4,$G77/($I77-$H77+1),""),"")</f>
        <v/>
      </c>
      <c r="AC77" s="4" t="str">
        <f t="shared" si="40"/>
        <v/>
      </c>
      <c r="AD77" s="4" t="str">
        <f t="shared" si="40"/>
        <v/>
      </c>
      <c r="AE77" s="4" t="str">
        <f t="shared" si="40"/>
        <v/>
      </c>
      <c r="AF77" s="4" t="str">
        <f t="shared" si="40"/>
        <v/>
      </c>
      <c r="AG77" s="4" t="str">
        <f t="shared" si="40"/>
        <v/>
      </c>
      <c r="AH77" s="4" t="str">
        <f t="shared" si="40"/>
        <v/>
      </c>
      <c r="AI77" s="4" t="str">
        <f t="shared" si="40"/>
        <v/>
      </c>
      <c r="AJ77" s="4" t="str">
        <f t="shared" si="40"/>
        <v/>
      </c>
      <c r="AK77" s="4" t="str">
        <f t="shared" si="40"/>
        <v/>
      </c>
      <c r="AL77" s="4" t="str">
        <f t="shared" si="40"/>
        <v/>
      </c>
      <c r="AM77" s="4" t="str">
        <f t="shared" si="40"/>
        <v/>
      </c>
      <c r="AN77" s="4" t="str">
        <f t="shared" si="40"/>
        <v/>
      </c>
      <c r="AO77" s="4" t="str">
        <f t="shared" ref="AO77:AO92" si="41">IF(AO$4&gt;=$H77,IF($I77&gt;=AO$4,$G77/($I77-$H77+1),""),"")</f>
        <v/>
      </c>
      <c r="AP77" s="4" t="str">
        <f t="shared" si="37"/>
        <v/>
      </c>
      <c r="AQ77" s="4" t="str">
        <f t="shared" si="37"/>
        <v/>
      </c>
      <c r="AR77" s="4" t="str">
        <f t="shared" si="37"/>
        <v/>
      </c>
      <c r="AS77" s="4" t="str">
        <f t="shared" si="37"/>
        <v/>
      </c>
    </row>
    <row r="78" spans="1:45" x14ac:dyDescent="0.2">
      <c r="A78" s="2" t="s">
        <v>94</v>
      </c>
      <c r="B78" s="2" t="s">
        <v>91</v>
      </c>
      <c r="C78" s="26"/>
      <c r="D78" s="26"/>
      <c r="E78" s="26">
        <v>8500</v>
      </c>
      <c r="F78" s="26"/>
      <c r="G78" s="26">
        <f t="shared" ref="G78:G94" si="42">SUM(C78:F78)</f>
        <v>8500</v>
      </c>
      <c r="H78" s="24">
        <v>4</v>
      </c>
      <c r="I78" s="7">
        <v>17</v>
      </c>
      <c r="J78" s="4" t="str">
        <f t="shared" si="38"/>
        <v/>
      </c>
      <c r="K78" s="4" t="str">
        <f t="shared" si="38"/>
        <v/>
      </c>
      <c r="L78" s="4" t="str">
        <f t="shared" si="38"/>
        <v/>
      </c>
      <c r="M78" s="4">
        <f t="shared" si="38"/>
        <v>607.14285714285711</v>
      </c>
      <c r="N78" s="4">
        <f t="shared" si="38"/>
        <v>607.14285714285711</v>
      </c>
      <c r="O78" s="4">
        <f t="shared" si="38"/>
        <v>607.14285714285711</v>
      </c>
      <c r="P78" s="4">
        <f t="shared" si="38"/>
        <v>607.14285714285711</v>
      </c>
      <c r="Q78" s="4">
        <f t="shared" si="38"/>
        <v>607.14285714285711</v>
      </c>
      <c r="R78" s="4">
        <f t="shared" si="38"/>
        <v>607.14285714285711</v>
      </c>
      <c r="S78" s="4">
        <f t="shared" si="38"/>
        <v>607.14285714285711</v>
      </c>
      <c r="T78" s="4">
        <f t="shared" si="39"/>
        <v>607.14285714285711</v>
      </c>
      <c r="U78" s="4">
        <f t="shared" si="39"/>
        <v>607.14285714285711</v>
      </c>
      <c r="V78" s="4">
        <f t="shared" si="39"/>
        <v>607.14285714285711</v>
      </c>
      <c r="W78" s="4">
        <f t="shared" si="39"/>
        <v>607.14285714285711</v>
      </c>
      <c r="X78" s="4">
        <f t="shared" si="39"/>
        <v>607.14285714285711</v>
      </c>
      <c r="Y78" s="4">
        <f t="shared" si="39"/>
        <v>607.14285714285711</v>
      </c>
      <c r="Z78" s="4">
        <f t="shared" si="39"/>
        <v>607.14285714285711</v>
      </c>
      <c r="AA78" s="4" t="str">
        <f t="shared" si="39"/>
        <v/>
      </c>
      <c r="AB78" s="4" t="str">
        <f t="shared" si="40"/>
        <v/>
      </c>
      <c r="AC78" s="4" t="str">
        <f t="shared" si="40"/>
        <v/>
      </c>
      <c r="AD78" s="4" t="str">
        <f t="shared" si="40"/>
        <v/>
      </c>
      <c r="AE78" s="4" t="str">
        <f t="shared" si="40"/>
        <v/>
      </c>
      <c r="AF78" s="4" t="str">
        <f t="shared" si="40"/>
        <v/>
      </c>
      <c r="AG78" s="4" t="str">
        <f t="shared" si="40"/>
        <v/>
      </c>
      <c r="AH78" s="4" t="str">
        <f t="shared" si="40"/>
        <v/>
      </c>
      <c r="AI78" s="4" t="str">
        <f t="shared" si="40"/>
        <v/>
      </c>
      <c r="AJ78" s="4" t="str">
        <f t="shared" si="40"/>
        <v/>
      </c>
      <c r="AK78" s="4" t="str">
        <f t="shared" si="40"/>
        <v/>
      </c>
      <c r="AL78" s="4" t="str">
        <f t="shared" si="40"/>
        <v/>
      </c>
      <c r="AM78" s="4" t="str">
        <f t="shared" si="40"/>
        <v/>
      </c>
      <c r="AN78" s="4" t="str">
        <f t="shared" si="40"/>
        <v/>
      </c>
      <c r="AO78" s="4" t="str">
        <f t="shared" si="41"/>
        <v/>
      </c>
      <c r="AP78" s="4" t="str">
        <f t="shared" si="37"/>
        <v/>
      </c>
      <c r="AQ78" s="4" t="str">
        <f t="shared" si="37"/>
        <v/>
      </c>
      <c r="AR78" s="4" t="str">
        <f t="shared" si="37"/>
        <v/>
      </c>
      <c r="AS78" s="4" t="str">
        <f t="shared" si="37"/>
        <v/>
      </c>
    </row>
    <row r="79" spans="1:45" x14ac:dyDescent="0.2">
      <c r="A79" s="2" t="s">
        <v>95</v>
      </c>
      <c r="B79" s="2" t="s">
        <v>92</v>
      </c>
      <c r="C79" s="26"/>
      <c r="D79" s="26"/>
      <c r="E79" s="26">
        <v>8500</v>
      </c>
      <c r="F79" s="26"/>
      <c r="G79" s="26">
        <f t="shared" si="42"/>
        <v>8500</v>
      </c>
      <c r="H79" s="24">
        <v>4</v>
      </c>
      <c r="I79" s="7">
        <v>17</v>
      </c>
      <c r="J79" s="4" t="str">
        <f t="shared" si="38"/>
        <v/>
      </c>
      <c r="K79" s="4" t="str">
        <f t="shared" si="38"/>
        <v/>
      </c>
      <c r="L79" s="4" t="str">
        <f t="shared" si="38"/>
        <v/>
      </c>
      <c r="M79" s="4">
        <f t="shared" si="38"/>
        <v>607.14285714285711</v>
      </c>
      <c r="N79" s="4">
        <f t="shared" si="38"/>
        <v>607.14285714285711</v>
      </c>
      <c r="O79" s="4">
        <f t="shared" si="38"/>
        <v>607.14285714285711</v>
      </c>
      <c r="P79" s="4">
        <f t="shared" si="38"/>
        <v>607.14285714285711</v>
      </c>
      <c r="Q79" s="4">
        <f t="shared" si="38"/>
        <v>607.14285714285711</v>
      </c>
      <c r="R79" s="4">
        <f t="shared" si="38"/>
        <v>607.14285714285711</v>
      </c>
      <c r="S79" s="4">
        <f t="shared" si="38"/>
        <v>607.14285714285711</v>
      </c>
      <c r="T79" s="4">
        <f t="shared" si="39"/>
        <v>607.14285714285711</v>
      </c>
      <c r="U79" s="4">
        <f t="shared" si="39"/>
        <v>607.14285714285711</v>
      </c>
      <c r="V79" s="4">
        <f t="shared" si="39"/>
        <v>607.14285714285711</v>
      </c>
      <c r="W79" s="4">
        <f t="shared" si="39"/>
        <v>607.14285714285711</v>
      </c>
      <c r="X79" s="4">
        <f t="shared" si="39"/>
        <v>607.14285714285711</v>
      </c>
      <c r="Y79" s="4">
        <f t="shared" si="39"/>
        <v>607.14285714285711</v>
      </c>
      <c r="Z79" s="4">
        <f t="shared" si="39"/>
        <v>607.14285714285711</v>
      </c>
      <c r="AA79" s="4" t="str">
        <f t="shared" si="39"/>
        <v/>
      </c>
      <c r="AB79" s="4" t="str">
        <f t="shared" si="40"/>
        <v/>
      </c>
      <c r="AC79" s="4" t="str">
        <f t="shared" si="40"/>
        <v/>
      </c>
      <c r="AD79" s="4" t="str">
        <f t="shared" si="40"/>
        <v/>
      </c>
      <c r="AE79" s="4" t="str">
        <f t="shared" si="40"/>
        <v/>
      </c>
      <c r="AF79" s="4" t="str">
        <f t="shared" si="40"/>
        <v/>
      </c>
      <c r="AG79" s="4" t="str">
        <f t="shared" si="40"/>
        <v/>
      </c>
      <c r="AH79" s="4" t="str">
        <f t="shared" si="40"/>
        <v/>
      </c>
      <c r="AI79" s="4" t="str">
        <f t="shared" si="40"/>
        <v/>
      </c>
      <c r="AJ79" s="4" t="str">
        <f t="shared" si="40"/>
        <v/>
      </c>
      <c r="AK79" s="4" t="str">
        <f t="shared" si="40"/>
        <v/>
      </c>
      <c r="AL79" s="4" t="str">
        <f t="shared" si="40"/>
        <v/>
      </c>
      <c r="AM79" s="4" t="str">
        <f t="shared" si="40"/>
        <v/>
      </c>
      <c r="AN79" s="4" t="str">
        <f t="shared" si="40"/>
        <v/>
      </c>
      <c r="AO79" s="4" t="str">
        <f t="shared" si="41"/>
        <v/>
      </c>
      <c r="AP79" s="4" t="str">
        <f t="shared" si="37"/>
        <v/>
      </c>
      <c r="AQ79" s="4" t="str">
        <f t="shared" si="37"/>
        <v/>
      </c>
      <c r="AR79" s="4" t="str">
        <f t="shared" si="37"/>
        <v/>
      </c>
      <c r="AS79" s="4" t="str">
        <f t="shared" si="37"/>
        <v/>
      </c>
    </row>
    <row r="80" spans="1:45" x14ac:dyDescent="0.2">
      <c r="A80" s="2" t="s">
        <v>96</v>
      </c>
      <c r="B80" s="2" t="s">
        <v>93</v>
      </c>
      <c r="C80" s="26"/>
      <c r="D80" s="26"/>
      <c r="E80" s="26">
        <v>1200</v>
      </c>
      <c r="F80" s="26"/>
      <c r="G80" s="26">
        <f t="shared" si="42"/>
        <v>1200</v>
      </c>
      <c r="H80" s="24">
        <v>4</v>
      </c>
      <c r="I80" s="7">
        <v>17</v>
      </c>
      <c r="J80" s="4" t="str">
        <f t="shared" si="38"/>
        <v/>
      </c>
      <c r="K80" s="4" t="str">
        <f t="shared" si="38"/>
        <v/>
      </c>
      <c r="L80" s="4" t="str">
        <f t="shared" si="38"/>
        <v/>
      </c>
      <c r="M80" s="4">
        <f t="shared" si="38"/>
        <v>85.714285714285708</v>
      </c>
      <c r="N80" s="4">
        <f t="shared" si="38"/>
        <v>85.714285714285708</v>
      </c>
      <c r="O80" s="4">
        <f t="shared" si="38"/>
        <v>85.714285714285708</v>
      </c>
      <c r="P80" s="4">
        <f t="shared" si="38"/>
        <v>85.714285714285708</v>
      </c>
      <c r="Q80" s="4">
        <f t="shared" si="38"/>
        <v>85.714285714285708</v>
      </c>
      <c r="R80" s="4">
        <f t="shared" si="38"/>
        <v>85.714285714285708</v>
      </c>
      <c r="S80" s="4">
        <f t="shared" si="38"/>
        <v>85.714285714285708</v>
      </c>
      <c r="T80" s="4">
        <f t="shared" si="39"/>
        <v>85.714285714285708</v>
      </c>
      <c r="U80" s="4">
        <f t="shared" si="39"/>
        <v>85.714285714285708</v>
      </c>
      <c r="V80" s="4">
        <f t="shared" si="39"/>
        <v>85.714285714285708</v>
      </c>
      <c r="W80" s="4">
        <f t="shared" si="39"/>
        <v>85.714285714285708</v>
      </c>
      <c r="X80" s="4">
        <f t="shared" si="39"/>
        <v>85.714285714285708</v>
      </c>
      <c r="Y80" s="4">
        <f t="shared" si="39"/>
        <v>85.714285714285708</v>
      </c>
      <c r="Z80" s="4">
        <f t="shared" si="39"/>
        <v>85.714285714285708</v>
      </c>
      <c r="AA80" s="4" t="str">
        <f t="shared" si="39"/>
        <v/>
      </c>
      <c r="AB80" s="4" t="str">
        <f t="shared" si="40"/>
        <v/>
      </c>
      <c r="AC80" s="4" t="str">
        <f t="shared" si="40"/>
        <v/>
      </c>
      <c r="AD80" s="4" t="str">
        <f t="shared" si="40"/>
        <v/>
      </c>
      <c r="AE80" s="4" t="str">
        <f t="shared" si="40"/>
        <v/>
      </c>
      <c r="AF80" s="4" t="str">
        <f t="shared" si="40"/>
        <v/>
      </c>
      <c r="AG80" s="4" t="str">
        <f t="shared" si="40"/>
        <v/>
      </c>
      <c r="AH80" s="4" t="str">
        <f t="shared" si="40"/>
        <v/>
      </c>
      <c r="AI80" s="4" t="str">
        <f t="shared" si="40"/>
        <v/>
      </c>
      <c r="AJ80" s="4" t="str">
        <f t="shared" si="40"/>
        <v/>
      </c>
      <c r="AK80" s="4" t="str">
        <f t="shared" si="40"/>
        <v/>
      </c>
      <c r="AL80" s="4" t="str">
        <f t="shared" si="40"/>
        <v/>
      </c>
      <c r="AM80" s="4" t="str">
        <f t="shared" si="40"/>
        <v/>
      </c>
      <c r="AN80" s="4" t="str">
        <f t="shared" si="40"/>
        <v/>
      </c>
      <c r="AO80" s="4" t="str">
        <f t="shared" si="41"/>
        <v/>
      </c>
      <c r="AP80" s="4" t="str">
        <f t="shared" si="37"/>
        <v/>
      </c>
      <c r="AQ80" s="4" t="str">
        <f t="shared" si="37"/>
        <v/>
      </c>
      <c r="AR80" s="4" t="str">
        <f t="shared" si="37"/>
        <v/>
      </c>
      <c r="AS80" s="4" t="str">
        <f t="shared" si="37"/>
        <v/>
      </c>
    </row>
    <row r="81" spans="1:45" x14ac:dyDescent="0.2">
      <c r="A81" s="2" t="s">
        <v>97</v>
      </c>
      <c r="B81" s="2" t="s">
        <v>145</v>
      </c>
      <c r="C81" s="26"/>
      <c r="D81" s="26"/>
      <c r="E81" s="26">
        <v>1200</v>
      </c>
      <c r="F81" s="26"/>
      <c r="G81" s="26">
        <f t="shared" si="42"/>
        <v>1200</v>
      </c>
      <c r="H81" s="24">
        <v>4</v>
      </c>
      <c r="I81" s="7">
        <v>9</v>
      </c>
      <c r="J81" s="4" t="str">
        <f t="shared" si="38"/>
        <v/>
      </c>
      <c r="K81" s="4" t="str">
        <f t="shared" si="38"/>
        <v/>
      </c>
      <c r="L81" s="4" t="str">
        <f t="shared" si="38"/>
        <v/>
      </c>
      <c r="M81" s="4">
        <f t="shared" si="38"/>
        <v>200</v>
      </c>
      <c r="N81" s="4">
        <f t="shared" si="38"/>
        <v>200</v>
      </c>
      <c r="O81" s="4">
        <f t="shared" si="38"/>
        <v>200</v>
      </c>
      <c r="P81" s="4">
        <f t="shared" si="38"/>
        <v>200</v>
      </c>
      <c r="Q81" s="4">
        <f t="shared" si="38"/>
        <v>200</v>
      </c>
      <c r="R81" s="4">
        <f t="shared" si="38"/>
        <v>200</v>
      </c>
      <c r="S81" s="4" t="str">
        <f t="shared" si="38"/>
        <v/>
      </c>
      <c r="T81" s="4" t="str">
        <f t="shared" si="39"/>
        <v/>
      </c>
      <c r="U81" s="4" t="str">
        <f t="shared" si="39"/>
        <v/>
      </c>
      <c r="V81" s="4" t="str">
        <f t="shared" si="39"/>
        <v/>
      </c>
      <c r="W81" s="4" t="str">
        <f t="shared" si="39"/>
        <v/>
      </c>
      <c r="X81" s="4" t="str">
        <f t="shared" si="39"/>
        <v/>
      </c>
      <c r="Y81" s="4" t="str">
        <f t="shared" si="39"/>
        <v/>
      </c>
      <c r="Z81" s="4" t="str">
        <f t="shared" si="39"/>
        <v/>
      </c>
      <c r="AA81" s="4" t="str">
        <f t="shared" si="39"/>
        <v/>
      </c>
      <c r="AB81" s="4" t="str">
        <f t="shared" si="40"/>
        <v/>
      </c>
      <c r="AC81" s="4" t="str">
        <f t="shared" si="40"/>
        <v/>
      </c>
      <c r="AD81" s="4" t="str">
        <f t="shared" si="40"/>
        <v/>
      </c>
      <c r="AE81" s="4" t="str">
        <f t="shared" si="40"/>
        <v/>
      </c>
      <c r="AF81" s="4" t="str">
        <f t="shared" si="40"/>
        <v/>
      </c>
      <c r="AG81" s="4" t="str">
        <f t="shared" si="40"/>
        <v/>
      </c>
      <c r="AH81" s="4" t="str">
        <f t="shared" si="40"/>
        <v/>
      </c>
      <c r="AI81" s="4" t="str">
        <f t="shared" si="40"/>
        <v/>
      </c>
      <c r="AJ81" s="4" t="str">
        <f t="shared" si="40"/>
        <v/>
      </c>
      <c r="AK81" s="4" t="str">
        <f t="shared" si="40"/>
        <v/>
      </c>
      <c r="AL81" s="4" t="str">
        <f t="shared" si="40"/>
        <v/>
      </c>
      <c r="AM81" s="4" t="str">
        <f t="shared" si="40"/>
        <v/>
      </c>
      <c r="AN81" s="4" t="str">
        <f t="shared" si="40"/>
        <v/>
      </c>
      <c r="AO81" s="4" t="str">
        <f t="shared" si="41"/>
        <v/>
      </c>
      <c r="AP81" s="4" t="str">
        <f t="shared" si="37"/>
        <v/>
      </c>
      <c r="AQ81" s="4" t="str">
        <f t="shared" si="37"/>
        <v/>
      </c>
      <c r="AR81" s="4" t="str">
        <f t="shared" si="37"/>
        <v/>
      </c>
      <c r="AS81" s="4" t="str">
        <f t="shared" si="37"/>
        <v/>
      </c>
    </row>
    <row r="82" spans="1:45" x14ac:dyDescent="0.2">
      <c r="A82" s="2" t="s">
        <v>141</v>
      </c>
      <c r="B82" s="2" t="s">
        <v>140</v>
      </c>
      <c r="C82" s="26"/>
      <c r="D82" s="26"/>
      <c r="E82" s="26">
        <v>6000</v>
      </c>
      <c r="F82" s="26"/>
      <c r="G82" s="26">
        <f t="shared" si="42"/>
        <v>6000</v>
      </c>
      <c r="H82" s="24">
        <v>16</v>
      </c>
      <c r="I82" s="7">
        <v>16</v>
      </c>
      <c r="J82" s="4" t="str">
        <f t="shared" si="38"/>
        <v/>
      </c>
      <c r="K82" s="4" t="str">
        <f t="shared" si="38"/>
        <v/>
      </c>
      <c r="L82" s="4" t="str">
        <f t="shared" si="38"/>
        <v/>
      </c>
      <c r="M82" s="4" t="str">
        <f t="shared" si="38"/>
        <v/>
      </c>
      <c r="N82" s="4" t="str">
        <f t="shared" si="38"/>
        <v/>
      </c>
      <c r="O82" s="4" t="str">
        <f t="shared" si="38"/>
        <v/>
      </c>
      <c r="P82" s="4" t="str">
        <f t="shared" si="38"/>
        <v/>
      </c>
      <c r="Q82" s="4" t="str">
        <f t="shared" si="38"/>
        <v/>
      </c>
      <c r="R82" s="4" t="str">
        <f t="shared" si="38"/>
        <v/>
      </c>
      <c r="S82" s="4" t="str">
        <f t="shared" si="38"/>
        <v/>
      </c>
      <c r="T82" s="4" t="str">
        <f t="shared" si="39"/>
        <v/>
      </c>
      <c r="U82" s="4" t="str">
        <f t="shared" si="39"/>
        <v/>
      </c>
      <c r="V82" s="4" t="str">
        <f t="shared" si="39"/>
        <v/>
      </c>
      <c r="W82" s="4" t="str">
        <f t="shared" si="39"/>
        <v/>
      </c>
      <c r="X82" s="4" t="str">
        <f t="shared" si="39"/>
        <v/>
      </c>
      <c r="Y82" s="4">
        <f t="shared" si="39"/>
        <v>6000</v>
      </c>
      <c r="Z82" s="4" t="str">
        <f t="shared" si="39"/>
        <v/>
      </c>
      <c r="AA82" s="4" t="str">
        <f t="shared" si="39"/>
        <v/>
      </c>
      <c r="AB82" s="4" t="str">
        <f t="shared" si="40"/>
        <v/>
      </c>
      <c r="AC82" s="4" t="str">
        <f t="shared" si="40"/>
        <v/>
      </c>
      <c r="AD82" s="4" t="str">
        <f t="shared" si="40"/>
        <v/>
      </c>
      <c r="AE82" s="4" t="str">
        <f t="shared" si="40"/>
        <v/>
      </c>
      <c r="AF82" s="4" t="str">
        <f t="shared" si="40"/>
        <v/>
      </c>
      <c r="AG82" s="4" t="str">
        <f t="shared" si="40"/>
        <v/>
      </c>
      <c r="AH82" s="4" t="str">
        <f t="shared" si="40"/>
        <v/>
      </c>
      <c r="AI82" s="4" t="str">
        <f t="shared" si="40"/>
        <v/>
      </c>
      <c r="AJ82" s="4" t="str">
        <f t="shared" si="40"/>
        <v/>
      </c>
      <c r="AK82" s="4" t="str">
        <f t="shared" si="40"/>
        <v/>
      </c>
      <c r="AL82" s="4" t="str">
        <f t="shared" si="40"/>
        <v/>
      </c>
      <c r="AM82" s="4" t="str">
        <f t="shared" si="40"/>
        <v/>
      </c>
      <c r="AN82" s="4" t="str">
        <f t="shared" si="40"/>
        <v/>
      </c>
      <c r="AO82" s="4" t="str">
        <f t="shared" si="41"/>
        <v/>
      </c>
      <c r="AP82" s="4" t="str">
        <f t="shared" si="37"/>
        <v/>
      </c>
      <c r="AQ82" s="4" t="str">
        <f t="shared" si="37"/>
        <v/>
      </c>
      <c r="AR82" s="4" t="str">
        <f t="shared" si="37"/>
        <v/>
      </c>
      <c r="AS82" s="4" t="str">
        <f t="shared" si="37"/>
        <v/>
      </c>
    </row>
    <row r="83" spans="1:45" x14ac:dyDescent="0.2">
      <c r="A83" s="2" t="s">
        <v>143</v>
      </c>
      <c r="B83" s="2" t="s">
        <v>142</v>
      </c>
      <c r="C83" s="26"/>
      <c r="D83" s="26"/>
      <c r="E83" s="26">
        <v>5000</v>
      </c>
      <c r="F83" s="26"/>
      <c r="G83" s="26">
        <f t="shared" si="42"/>
        <v>5000</v>
      </c>
      <c r="H83" s="24">
        <v>16</v>
      </c>
      <c r="I83" s="7">
        <v>16</v>
      </c>
      <c r="J83" s="4" t="str">
        <f t="shared" si="38"/>
        <v/>
      </c>
      <c r="K83" s="4" t="str">
        <f t="shared" si="38"/>
        <v/>
      </c>
      <c r="L83" s="4" t="str">
        <f t="shared" si="38"/>
        <v/>
      </c>
      <c r="M83" s="4" t="str">
        <f t="shared" si="38"/>
        <v/>
      </c>
      <c r="N83" s="4" t="str">
        <f t="shared" si="38"/>
        <v/>
      </c>
      <c r="O83" s="4" t="str">
        <f t="shared" si="38"/>
        <v/>
      </c>
      <c r="P83" s="4" t="str">
        <f t="shared" si="38"/>
        <v/>
      </c>
      <c r="Q83" s="4" t="str">
        <f t="shared" si="38"/>
        <v/>
      </c>
      <c r="R83" s="4" t="str">
        <f t="shared" si="38"/>
        <v/>
      </c>
      <c r="S83" s="4" t="str">
        <f t="shared" si="38"/>
        <v/>
      </c>
      <c r="T83" s="4" t="str">
        <f t="shared" si="39"/>
        <v/>
      </c>
      <c r="U83" s="4" t="str">
        <f t="shared" si="39"/>
        <v/>
      </c>
      <c r="V83" s="4" t="str">
        <f t="shared" si="39"/>
        <v/>
      </c>
      <c r="W83" s="4" t="str">
        <f t="shared" si="39"/>
        <v/>
      </c>
      <c r="X83" s="4" t="str">
        <f t="shared" si="39"/>
        <v/>
      </c>
      <c r="Y83" s="4">
        <f t="shared" si="39"/>
        <v>5000</v>
      </c>
      <c r="Z83" s="4" t="str">
        <f t="shared" si="39"/>
        <v/>
      </c>
      <c r="AA83" s="4" t="str">
        <f t="shared" si="39"/>
        <v/>
      </c>
      <c r="AB83" s="4" t="str">
        <f t="shared" si="40"/>
        <v/>
      </c>
      <c r="AC83" s="4" t="str">
        <f t="shared" si="40"/>
        <v/>
      </c>
      <c r="AD83" s="4" t="str">
        <f t="shared" si="40"/>
        <v/>
      </c>
      <c r="AE83" s="4" t="str">
        <f t="shared" si="40"/>
        <v/>
      </c>
      <c r="AF83" s="4" t="str">
        <f t="shared" si="40"/>
        <v/>
      </c>
      <c r="AG83" s="4" t="str">
        <f t="shared" si="40"/>
        <v/>
      </c>
      <c r="AH83" s="4" t="str">
        <f t="shared" si="40"/>
        <v/>
      </c>
      <c r="AI83" s="4" t="str">
        <f t="shared" si="40"/>
        <v/>
      </c>
      <c r="AJ83" s="4" t="str">
        <f t="shared" si="40"/>
        <v/>
      </c>
      <c r="AK83" s="4" t="str">
        <f t="shared" si="40"/>
        <v/>
      </c>
      <c r="AL83" s="4" t="str">
        <f t="shared" si="40"/>
        <v/>
      </c>
      <c r="AM83" s="4" t="str">
        <f t="shared" si="40"/>
        <v/>
      </c>
      <c r="AN83" s="4" t="str">
        <f t="shared" si="40"/>
        <v/>
      </c>
      <c r="AO83" s="4" t="str">
        <f t="shared" si="41"/>
        <v/>
      </c>
      <c r="AP83" s="4" t="str">
        <f t="shared" si="37"/>
        <v/>
      </c>
      <c r="AQ83" s="4" t="str">
        <f t="shared" si="37"/>
        <v/>
      </c>
      <c r="AR83" s="4" t="str">
        <f t="shared" si="37"/>
        <v/>
      </c>
      <c r="AS83" s="4" t="str">
        <f t="shared" si="37"/>
        <v/>
      </c>
    </row>
    <row r="84" spans="1:45" x14ac:dyDescent="0.2">
      <c r="A84" s="2"/>
      <c r="B84" s="2"/>
      <c r="C84" s="26"/>
      <c r="D84" s="26"/>
      <c r="E84" s="26"/>
      <c r="F84" s="26"/>
      <c r="G84" s="26"/>
      <c r="H84" s="24"/>
      <c r="I84" s="7"/>
      <c r="J84" s="4" t="str">
        <f t="shared" si="38"/>
        <v/>
      </c>
      <c r="K84" s="4" t="str">
        <f t="shared" si="38"/>
        <v/>
      </c>
      <c r="L84" s="4" t="str">
        <f t="shared" si="38"/>
        <v/>
      </c>
      <c r="M84" s="4" t="str">
        <f t="shared" si="38"/>
        <v/>
      </c>
      <c r="N84" s="4" t="str">
        <f t="shared" si="38"/>
        <v/>
      </c>
      <c r="O84" s="4" t="str">
        <f t="shared" si="38"/>
        <v/>
      </c>
      <c r="P84" s="4" t="str">
        <f t="shared" si="38"/>
        <v/>
      </c>
      <c r="Q84" s="4" t="str">
        <f t="shared" si="38"/>
        <v/>
      </c>
      <c r="R84" s="4" t="str">
        <f t="shared" si="38"/>
        <v/>
      </c>
      <c r="S84" s="4" t="str">
        <f t="shared" si="38"/>
        <v/>
      </c>
      <c r="T84" s="4" t="str">
        <f t="shared" si="39"/>
        <v/>
      </c>
      <c r="U84" s="4" t="str">
        <f t="shared" si="39"/>
        <v/>
      </c>
      <c r="V84" s="4" t="str">
        <f t="shared" si="39"/>
        <v/>
      </c>
      <c r="W84" s="4" t="str">
        <f t="shared" si="39"/>
        <v/>
      </c>
      <c r="X84" s="4" t="str">
        <f t="shared" si="39"/>
        <v/>
      </c>
      <c r="Y84" s="4" t="str">
        <f t="shared" si="39"/>
        <v/>
      </c>
      <c r="Z84" s="4" t="str">
        <f t="shared" si="39"/>
        <v/>
      </c>
      <c r="AA84" s="4" t="str">
        <f t="shared" si="39"/>
        <v/>
      </c>
      <c r="AB84" s="4" t="str">
        <f t="shared" si="40"/>
        <v/>
      </c>
      <c r="AC84" s="4" t="str">
        <f t="shared" si="40"/>
        <v/>
      </c>
      <c r="AD84" s="4" t="str">
        <f t="shared" si="40"/>
        <v/>
      </c>
      <c r="AE84" s="4" t="str">
        <f t="shared" si="40"/>
        <v/>
      </c>
      <c r="AF84" s="4" t="str">
        <f t="shared" si="40"/>
        <v/>
      </c>
      <c r="AG84" s="4" t="str">
        <f t="shared" si="40"/>
        <v/>
      </c>
      <c r="AH84" s="4" t="str">
        <f t="shared" si="40"/>
        <v/>
      </c>
      <c r="AI84" s="4" t="str">
        <f t="shared" si="40"/>
        <v/>
      </c>
      <c r="AJ84" s="4" t="str">
        <f t="shared" si="40"/>
        <v/>
      </c>
      <c r="AK84" s="4" t="str">
        <f t="shared" si="40"/>
        <v/>
      </c>
      <c r="AL84" s="4" t="str">
        <f t="shared" si="40"/>
        <v/>
      </c>
      <c r="AM84" s="4" t="str">
        <f t="shared" si="40"/>
        <v/>
      </c>
      <c r="AN84" s="4" t="str">
        <f t="shared" si="40"/>
        <v/>
      </c>
      <c r="AO84" s="4" t="str">
        <f t="shared" si="41"/>
        <v/>
      </c>
      <c r="AP84" s="4" t="str">
        <f t="shared" si="37"/>
        <v/>
      </c>
      <c r="AQ84" s="4" t="str">
        <f t="shared" si="37"/>
        <v/>
      </c>
      <c r="AR84" s="4" t="str">
        <f t="shared" si="37"/>
        <v/>
      </c>
      <c r="AS84" s="4" t="str">
        <f t="shared" si="37"/>
        <v/>
      </c>
    </row>
    <row r="85" spans="1:45" x14ac:dyDescent="0.2">
      <c r="A85" s="8" t="s">
        <v>98</v>
      </c>
      <c r="B85" s="8" t="s">
        <v>118</v>
      </c>
      <c r="C85" s="25"/>
      <c r="D85" s="25"/>
      <c r="E85" s="25"/>
      <c r="F85" s="25"/>
      <c r="G85" s="26"/>
      <c r="H85" s="23"/>
      <c r="I85" s="7"/>
      <c r="J85" s="4" t="str">
        <f t="shared" si="38"/>
        <v/>
      </c>
      <c r="K85" s="4" t="str">
        <f t="shared" si="38"/>
        <v/>
      </c>
      <c r="L85" s="4" t="str">
        <f t="shared" si="38"/>
        <v/>
      </c>
      <c r="M85" s="4" t="str">
        <f t="shared" si="38"/>
        <v/>
      </c>
      <c r="N85" s="4" t="str">
        <f t="shared" si="38"/>
        <v/>
      </c>
      <c r="O85" s="4" t="str">
        <f t="shared" si="38"/>
        <v/>
      </c>
      <c r="P85" s="4" t="str">
        <f t="shared" si="38"/>
        <v/>
      </c>
      <c r="Q85" s="4" t="str">
        <f t="shared" si="38"/>
        <v/>
      </c>
      <c r="R85" s="4" t="str">
        <f t="shared" si="38"/>
        <v/>
      </c>
      <c r="S85" s="4" t="str">
        <f t="shared" si="38"/>
        <v/>
      </c>
      <c r="T85" s="4" t="str">
        <f t="shared" si="39"/>
        <v/>
      </c>
      <c r="U85" s="4" t="str">
        <f t="shared" si="39"/>
        <v/>
      </c>
      <c r="V85" s="4" t="str">
        <f t="shared" si="39"/>
        <v/>
      </c>
      <c r="W85" s="4" t="str">
        <f t="shared" si="39"/>
        <v/>
      </c>
      <c r="X85" s="4" t="str">
        <f t="shared" si="39"/>
        <v/>
      </c>
      <c r="Y85" s="4" t="str">
        <f t="shared" si="39"/>
        <v/>
      </c>
      <c r="Z85" s="4" t="str">
        <f t="shared" si="39"/>
        <v/>
      </c>
      <c r="AA85" s="4" t="str">
        <f t="shared" si="39"/>
        <v/>
      </c>
      <c r="AB85" s="4" t="str">
        <f t="shared" si="40"/>
        <v/>
      </c>
      <c r="AC85" s="4" t="str">
        <f t="shared" si="40"/>
        <v/>
      </c>
      <c r="AD85" s="4" t="str">
        <f t="shared" si="40"/>
        <v/>
      </c>
      <c r="AE85" s="4" t="str">
        <f t="shared" si="40"/>
        <v/>
      </c>
      <c r="AF85" s="4" t="str">
        <f t="shared" si="40"/>
        <v/>
      </c>
      <c r="AG85" s="4" t="str">
        <f t="shared" si="40"/>
        <v/>
      </c>
      <c r="AH85" s="4" t="str">
        <f t="shared" si="40"/>
        <v/>
      </c>
      <c r="AI85" s="4" t="str">
        <f t="shared" si="40"/>
        <v/>
      </c>
      <c r="AJ85" s="4" t="str">
        <f t="shared" si="40"/>
        <v/>
      </c>
      <c r="AK85" s="4" t="str">
        <f t="shared" si="40"/>
        <v/>
      </c>
      <c r="AL85" s="4" t="str">
        <f t="shared" si="40"/>
        <v/>
      </c>
      <c r="AM85" s="4" t="str">
        <f t="shared" si="40"/>
        <v/>
      </c>
      <c r="AN85" s="4" t="str">
        <f t="shared" si="40"/>
        <v/>
      </c>
      <c r="AO85" s="4" t="str">
        <f t="shared" si="41"/>
        <v/>
      </c>
      <c r="AP85" s="4" t="str">
        <f t="shared" si="37"/>
        <v/>
      </c>
      <c r="AQ85" s="4" t="str">
        <f t="shared" si="37"/>
        <v/>
      </c>
      <c r="AR85" s="4" t="str">
        <f t="shared" si="37"/>
        <v/>
      </c>
      <c r="AS85" s="4" t="str">
        <f t="shared" si="37"/>
        <v/>
      </c>
    </row>
    <row r="86" spans="1:45" x14ac:dyDescent="0.2">
      <c r="A86" s="2" t="s">
        <v>99</v>
      </c>
      <c r="B86" s="2" t="s">
        <v>119</v>
      </c>
      <c r="C86" s="26"/>
      <c r="D86" s="26"/>
      <c r="E86" s="26">
        <v>6000</v>
      </c>
      <c r="F86" s="26"/>
      <c r="G86" s="26">
        <f t="shared" si="42"/>
        <v>6000</v>
      </c>
      <c r="H86" s="24">
        <v>15</v>
      </c>
      <c r="I86" s="7">
        <v>16</v>
      </c>
      <c r="J86" s="4" t="str">
        <f t="shared" si="38"/>
        <v/>
      </c>
      <c r="K86" s="4" t="str">
        <f t="shared" si="38"/>
        <v/>
      </c>
      <c r="L86" s="4" t="str">
        <f t="shared" si="38"/>
        <v/>
      </c>
      <c r="M86" s="4" t="str">
        <f t="shared" si="38"/>
        <v/>
      </c>
      <c r="N86" s="4" t="str">
        <f t="shared" si="38"/>
        <v/>
      </c>
      <c r="O86" s="4" t="str">
        <f t="shared" si="38"/>
        <v/>
      </c>
      <c r="P86" s="4" t="str">
        <f t="shared" si="38"/>
        <v/>
      </c>
      <c r="Q86" s="4" t="str">
        <f t="shared" si="38"/>
        <v/>
      </c>
      <c r="R86" s="4" t="str">
        <f t="shared" si="38"/>
        <v/>
      </c>
      <c r="S86" s="4" t="str">
        <f t="shared" si="38"/>
        <v/>
      </c>
      <c r="T86" s="4" t="str">
        <f t="shared" si="39"/>
        <v/>
      </c>
      <c r="U86" s="4" t="str">
        <f t="shared" si="39"/>
        <v/>
      </c>
      <c r="V86" s="4" t="str">
        <f t="shared" si="39"/>
        <v/>
      </c>
      <c r="W86" s="4" t="str">
        <f t="shared" si="39"/>
        <v/>
      </c>
      <c r="X86" s="4">
        <f t="shared" si="39"/>
        <v>3000</v>
      </c>
      <c r="Y86" s="4">
        <f t="shared" si="39"/>
        <v>3000</v>
      </c>
      <c r="Z86" s="4" t="str">
        <f t="shared" si="39"/>
        <v/>
      </c>
      <c r="AA86" s="4" t="str">
        <f t="shared" si="39"/>
        <v/>
      </c>
      <c r="AB86" s="4" t="str">
        <f t="shared" si="40"/>
        <v/>
      </c>
      <c r="AC86" s="4" t="str">
        <f t="shared" si="40"/>
        <v/>
      </c>
      <c r="AD86" s="4" t="str">
        <f t="shared" si="40"/>
        <v/>
      </c>
      <c r="AE86" s="4" t="str">
        <f t="shared" si="40"/>
        <v/>
      </c>
      <c r="AF86" s="4" t="str">
        <f t="shared" si="40"/>
        <v/>
      </c>
      <c r="AG86" s="4" t="str">
        <f t="shared" si="40"/>
        <v/>
      </c>
      <c r="AH86" s="4" t="str">
        <f t="shared" si="40"/>
        <v/>
      </c>
      <c r="AI86" s="4" t="str">
        <f t="shared" si="40"/>
        <v/>
      </c>
      <c r="AJ86" s="4" t="str">
        <f t="shared" si="40"/>
        <v/>
      </c>
      <c r="AK86" s="4" t="str">
        <f t="shared" si="40"/>
        <v/>
      </c>
      <c r="AL86" s="4" t="str">
        <f t="shared" si="40"/>
        <v/>
      </c>
      <c r="AM86" s="4" t="str">
        <f t="shared" si="40"/>
        <v/>
      </c>
      <c r="AN86" s="4" t="str">
        <f t="shared" si="40"/>
        <v/>
      </c>
      <c r="AO86" s="4" t="str">
        <f t="shared" si="41"/>
        <v/>
      </c>
      <c r="AP86" s="4" t="str">
        <f t="shared" si="37"/>
        <v/>
      </c>
      <c r="AQ86" s="4" t="str">
        <f t="shared" si="37"/>
        <v/>
      </c>
      <c r="AR86" s="4" t="str">
        <f t="shared" si="37"/>
        <v/>
      </c>
      <c r="AS86" s="4" t="str">
        <f t="shared" si="37"/>
        <v/>
      </c>
    </row>
    <row r="87" spans="1:45" x14ac:dyDescent="0.2">
      <c r="A87" s="2" t="s">
        <v>100</v>
      </c>
      <c r="B87" s="2" t="s">
        <v>169</v>
      </c>
      <c r="C87" s="26"/>
      <c r="D87" s="26"/>
      <c r="E87" s="26">
        <v>15000</v>
      </c>
      <c r="F87" s="26"/>
      <c r="G87" s="26">
        <f t="shared" si="42"/>
        <v>15000</v>
      </c>
      <c r="H87" s="24">
        <v>15</v>
      </c>
      <c r="I87" s="24">
        <v>17</v>
      </c>
      <c r="J87" s="4" t="str">
        <f t="shared" ref="J87:S98" si="43">IF(J$4&gt;=$H87,IF($I87&gt;=J$4,$G87/($I87-$H87+1),""),"")</f>
        <v/>
      </c>
      <c r="K87" s="4" t="str">
        <f t="shared" si="43"/>
        <v/>
      </c>
      <c r="L87" s="4" t="str">
        <f t="shared" si="43"/>
        <v/>
      </c>
      <c r="M87" s="4" t="str">
        <f t="shared" si="43"/>
        <v/>
      </c>
      <c r="N87" s="4" t="str">
        <f t="shared" si="43"/>
        <v/>
      </c>
      <c r="O87" s="4" t="str">
        <f t="shared" si="43"/>
        <v/>
      </c>
      <c r="P87" s="4" t="str">
        <f t="shared" si="43"/>
        <v/>
      </c>
      <c r="Q87" s="4" t="str">
        <f t="shared" si="43"/>
        <v/>
      </c>
      <c r="R87" s="4" t="str">
        <f t="shared" si="43"/>
        <v/>
      </c>
      <c r="S87" s="4" t="str">
        <f t="shared" si="43"/>
        <v/>
      </c>
      <c r="T87" s="4" t="str">
        <f t="shared" ref="T87:AA98" si="44">IF(T$4&gt;=$H87,IF($I87&gt;=T$4,$G87/($I87-$H87+1),""),"")</f>
        <v/>
      </c>
      <c r="U87" s="4" t="str">
        <f t="shared" si="44"/>
        <v/>
      </c>
      <c r="V87" s="4" t="str">
        <f t="shared" si="44"/>
        <v/>
      </c>
      <c r="W87" s="4" t="str">
        <f t="shared" si="44"/>
        <v/>
      </c>
      <c r="X87" s="4">
        <f t="shared" si="44"/>
        <v>5000</v>
      </c>
      <c r="Y87" s="4">
        <f t="shared" si="44"/>
        <v>5000</v>
      </c>
      <c r="Z87" s="4">
        <f t="shared" si="44"/>
        <v>5000</v>
      </c>
      <c r="AA87" s="4" t="str">
        <f t="shared" si="44"/>
        <v/>
      </c>
      <c r="AB87" s="4" t="str">
        <f t="shared" si="40"/>
        <v/>
      </c>
      <c r="AC87" s="4" t="str">
        <f t="shared" si="40"/>
        <v/>
      </c>
      <c r="AD87" s="4" t="str">
        <f t="shared" si="40"/>
        <v/>
      </c>
      <c r="AE87" s="4" t="str">
        <f t="shared" si="40"/>
        <v/>
      </c>
      <c r="AF87" s="4" t="str">
        <f t="shared" si="40"/>
        <v/>
      </c>
      <c r="AG87" s="4" t="str">
        <f t="shared" si="40"/>
        <v/>
      </c>
      <c r="AH87" s="4" t="str">
        <f t="shared" si="40"/>
        <v/>
      </c>
      <c r="AI87" s="4" t="str">
        <f t="shared" si="40"/>
        <v/>
      </c>
      <c r="AJ87" s="4" t="str">
        <f t="shared" si="40"/>
        <v/>
      </c>
      <c r="AK87" s="4" t="str">
        <f t="shared" si="40"/>
        <v/>
      </c>
      <c r="AL87" s="4" t="str">
        <f t="shared" si="40"/>
        <v/>
      </c>
      <c r="AM87" s="4" t="str">
        <f t="shared" si="40"/>
        <v/>
      </c>
      <c r="AN87" s="4" t="str">
        <f t="shared" si="40"/>
        <v/>
      </c>
      <c r="AO87" s="4" t="str">
        <f t="shared" si="41"/>
        <v/>
      </c>
      <c r="AP87" s="4" t="str">
        <f t="shared" si="37"/>
        <v/>
      </c>
      <c r="AQ87" s="4" t="str">
        <f t="shared" si="37"/>
        <v/>
      </c>
      <c r="AR87" s="4" t="str">
        <f t="shared" si="37"/>
        <v/>
      </c>
      <c r="AS87" s="4" t="str">
        <f t="shared" si="37"/>
        <v/>
      </c>
    </row>
    <row r="88" spans="1:45" x14ac:dyDescent="0.2">
      <c r="A88" s="2" t="s">
        <v>101</v>
      </c>
      <c r="B88" s="2" t="s">
        <v>170</v>
      </c>
      <c r="C88" s="26"/>
      <c r="D88" s="26"/>
      <c r="E88" s="26">
        <v>23500</v>
      </c>
      <c r="F88" s="26"/>
      <c r="G88" s="26">
        <f t="shared" si="42"/>
        <v>23500</v>
      </c>
      <c r="H88" s="24">
        <v>12</v>
      </c>
      <c r="I88" s="24">
        <v>17</v>
      </c>
      <c r="J88" s="4" t="str">
        <f t="shared" si="43"/>
        <v/>
      </c>
      <c r="K88" s="4" t="str">
        <f t="shared" si="43"/>
        <v/>
      </c>
      <c r="L88" s="4" t="str">
        <f t="shared" si="43"/>
        <v/>
      </c>
      <c r="M88" s="4" t="str">
        <f t="shared" si="43"/>
        <v/>
      </c>
      <c r="N88" s="4" t="str">
        <f t="shared" si="43"/>
        <v/>
      </c>
      <c r="O88" s="4" t="str">
        <f t="shared" si="43"/>
        <v/>
      </c>
      <c r="P88" s="4" t="str">
        <f t="shared" si="43"/>
        <v/>
      </c>
      <c r="Q88" s="4" t="str">
        <f t="shared" si="43"/>
        <v/>
      </c>
      <c r="R88" s="4" t="str">
        <f t="shared" si="43"/>
        <v/>
      </c>
      <c r="S88" s="4" t="str">
        <f t="shared" si="43"/>
        <v/>
      </c>
      <c r="T88" s="4" t="str">
        <f t="shared" si="44"/>
        <v/>
      </c>
      <c r="U88" s="4">
        <f t="shared" si="44"/>
        <v>3916.6666666666665</v>
      </c>
      <c r="V88" s="4">
        <f t="shared" si="44"/>
        <v>3916.6666666666665</v>
      </c>
      <c r="W88" s="4">
        <f t="shared" si="44"/>
        <v>3916.6666666666665</v>
      </c>
      <c r="X88" s="4">
        <f t="shared" si="44"/>
        <v>3916.6666666666665</v>
      </c>
      <c r="Y88" s="4">
        <f t="shared" si="44"/>
        <v>3916.6666666666665</v>
      </c>
      <c r="Z88" s="4">
        <f t="shared" si="44"/>
        <v>3916.6666666666665</v>
      </c>
      <c r="AA88" s="4" t="str">
        <f t="shared" si="44"/>
        <v/>
      </c>
      <c r="AB88" s="4" t="str">
        <f t="shared" si="40"/>
        <v/>
      </c>
      <c r="AC88" s="4" t="str">
        <f t="shared" si="40"/>
        <v/>
      </c>
      <c r="AD88" s="4" t="str">
        <f t="shared" si="40"/>
        <v/>
      </c>
      <c r="AE88" s="4" t="str">
        <f t="shared" si="40"/>
        <v/>
      </c>
      <c r="AF88" s="4" t="str">
        <f t="shared" si="40"/>
        <v/>
      </c>
      <c r="AG88" s="4" t="str">
        <f t="shared" si="40"/>
        <v/>
      </c>
      <c r="AH88" s="4" t="str">
        <f t="shared" si="40"/>
        <v/>
      </c>
      <c r="AI88" s="4" t="str">
        <f t="shared" si="40"/>
        <v/>
      </c>
      <c r="AJ88" s="4" t="str">
        <f t="shared" si="40"/>
        <v/>
      </c>
      <c r="AK88" s="4" t="str">
        <f t="shared" si="40"/>
        <v/>
      </c>
      <c r="AL88" s="4" t="str">
        <f t="shared" si="40"/>
        <v/>
      </c>
      <c r="AM88" s="4" t="str">
        <f t="shared" si="40"/>
        <v/>
      </c>
      <c r="AN88" s="4" t="str">
        <f t="shared" si="40"/>
        <v/>
      </c>
      <c r="AO88" s="4" t="str">
        <f t="shared" si="41"/>
        <v/>
      </c>
      <c r="AP88" s="4" t="str">
        <f t="shared" si="37"/>
        <v/>
      </c>
      <c r="AQ88" s="4" t="str">
        <f t="shared" si="37"/>
        <v/>
      </c>
      <c r="AR88" s="4" t="str">
        <f t="shared" si="37"/>
        <v/>
      </c>
      <c r="AS88" s="4" t="str">
        <f t="shared" si="37"/>
        <v/>
      </c>
    </row>
    <row r="89" spans="1:45" x14ac:dyDescent="0.2">
      <c r="A89" s="2" t="s">
        <v>102</v>
      </c>
      <c r="B89" s="2" t="s">
        <v>168</v>
      </c>
      <c r="C89" s="25"/>
      <c r="D89" s="26">
        <v>2500</v>
      </c>
      <c r="E89" s="26">
        <v>2500</v>
      </c>
      <c r="F89" s="26"/>
      <c r="G89" s="26">
        <f t="shared" si="42"/>
        <v>5000</v>
      </c>
      <c r="H89" s="24">
        <v>17</v>
      </c>
      <c r="I89" s="24">
        <v>17</v>
      </c>
      <c r="J89" s="4" t="str">
        <f t="shared" si="43"/>
        <v/>
      </c>
      <c r="K89" s="4" t="str">
        <f t="shared" si="43"/>
        <v/>
      </c>
      <c r="L89" s="4" t="str">
        <f t="shared" si="43"/>
        <v/>
      </c>
      <c r="M89" s="4" t="str">
        <f t="shared" si="43"/>
        <v/>
      </c>
      <c r="N89" s="4" t="str">
        <f t="shared" si="43"/>
        <v/>
      </c>
      <c r="O89" s="4" t="str">
        <f t="shared" si="43"/>
        <v/>
      </c>
      <c r="P89" s="4" t="str">
        <f t="shared" si="43"/>
        <v/>
      </c>
      <c r="Q89" s="4" t="str">
        <f t="shared" si="43"/>
        <v/>
      </c>
      <c r="R89" s="4" t="str">
        <f t="shared" si="43"/>
        <v/>
      </c>
      <c r="S89" s="4" t="str">
        <f t="shared" si="43"/>
        <v/>
      </c>
      <c r="T89" s="4" t="str">
        <f t="shared" si="44"/>
        <v/>
      </c>
      <c r="U89" s="4" t="str">
        <f t="shared" si="44"/>
        <v/>
      </c>
      <c r="V89" s="4" t="str">
        <f t="shared" si="44"/>
        <v/>
      </c>
      <c r="W89" s="4" t="str">
        <f t="shared" si="44"/>
        <v/>
      </c>
      <c r="X89" s="4">
        <v>2500</v>
      </c>
      <c r="Y89" s="4">
        <v>2500</v>
      </c>
      <c r="Z89" s="4"/>
      <c r="AA89" s="4" t="str">
        <f t="shared" si="44"/>
        <v/>
      </c>
      <c r="AB89" s="4" t="str">
        <f t="shared" si="40"/>
        <v/>
      </c>
      <c r="AC89" s="4" t="str">
        <f t="shared" si="40"/>
        <v/>
      </c>
      <c r="AD89" s="4" t="str">
        <f t="shared" si="40"/>
        <v/>
      </c>
      <c r="AE89" s="4" t="str">
        <f t="shared" si="40"/>
        <v/>
      </c>
      <c r="AF89" s="4" t="str">
        <f t="shared" si="40"/>
        <v/>
      </c>
      <c r="AG89" s="4" t="str">
        <f t="shared" si="40"/>
        <v/>
      </c>
      <c r="AH89" s="4" t="str">
        <f t="shared" si="40"/>
        <v/>
      </c>
      <c r="AI89" s="4" t="str">
        <f t="shared" si="40"/>
        <v/>
      </c>
      <c r="AJ89" s="4" t="str">
        <f t="shared" si="40"/>
        <v/>
      </c>
      <c r="AK89" s="4" t="str">
        <f t="shared" si="40"/>
        <v/>
      </c>
      <c r="AL89" s="4" t="str">
        <f t="shared" si="40"/>
        <v/>
      </c>
      <c r="AM89" s="4" t="str">
        <f t="shared" si="40"/>
        <v/>
      </c>
      <c r="AN89" s="4" t="str">
        <f t="shared" si="40"/>
        <v/>
      </c>
      <c r="AO89" s="4" t="str">
        <f t="shared" si="41"/>
        <v/>
      </c>
      <c r="AP89" s="4" t="str">
        <f t="shared" si="37"/>
        <v/>
      </c>
      <c r="AQ89" s="4" t="str">
        <f t="shared" si="37"/>
        <v/>
      </c>
      <c r="AR89" s="4" t="str">
        <f t="shared" si="37"/>
        <v/>
      </c>
      <c r="AS89" s="4" t="str">
        <f t="shared" si="37"/>
        <v/>
      </c>
    </row>
    <row r="90" spans="1:45" x14ac:dyDescent="0.2">
      <c r="A90" s="2" t="s">
        <v>103</v>
      </c>
      <c r="B90" s="2" t="s">
        <v>120</v>
      </c>
      <c r="C90" s="26"/>
      <c r="D90" s="26"/>
      <c r="E90" s="26">
        <v>1000</v>
      </c>
      <c r="F90" s="26"/>
      <c r="G90" s="26">
        <f t="shared" si="42"/>
        <v>1000</v>
      </c>
      <c r="H90" s="24">
        <v>15</v>
      </c>
      <c r="I90" s="7">
        <v>16</v>
      </c>
      <c r="J90" s="4" t="str">
        <f t="shared" si="43"/>
        <v/>
      </c>
      <c r="K90" s="4" t="str">
        <f t="shared" si="43"/>
        <v/>
      </c>
      <c r="L90" s="4" t="str">
        <f t="shared" si="43"/>
        <v/>
      </c>
      <c r="M90" s="4" t="str">
        <f t="shared" si="43"/>
        <v/>
      </c>
      <c r="N90" s="4" t="str">
        <f t="shared" si="43"/>
        <v/>
      </c>
      <c r="O90" s="4" t="str">
        <f t="shared" si="43"/>
        <v/>
      </c>
      <c r="P90" s="4" t="str">
        <f t="shared" si="43"/>
        <v/>
      </c>
      <c r="Q90" s="4" t="str">
        <f t="shared" si="43"/>
        <v/>
      </c>
      <c r="R90" s="4" t="str">
        <f t="shared" si="43"/>
        <v/>
      </c>
      <c r="S90" s="4" t="str">
        <f t="shared" si="43"/>
        <v/>
      </c>
      <c r="T90" s="4" t="str">
        <f t="shared" si="44"/>
        <v/>
      </c>
      <c r="U90" s="4" t="str">
        <f t="shared" si="44"/>
        <v/>
      </c>
      <c r="V90" s="4" t="str">
        <f t="shared" si="44"/>
        <v/>
      </c>
      <c r="W90" s="4" t="str">
        <f t="shared" si="44"/>
        <v/>
      </c>
      <c r="X90" s="4">
        <f t="shared" si="44"/>
        <v>500</v>
      </c>
      <c r="Y90" s="4">
        <f t="shared" si="44"/>
        <v>500</v>
      </c>
      <c r="Z90" s="4" t="str">
        <f t="shared" si="44"/>
        <v/>
      </c>
      <c r="AA90" s="4" t="str">
        <f t="shared" si="44"/>
        <v/>
      </c>
      <c r="AB90" s="4" t="str">
        <f t="shared" si="40"/>
        <v/>
      </c>
      <c r="AC90" s="4" t="str">
        <f t="shared" si="40"/>
        <v/>
      </c>
      <c r="AD90" s="4" t="str">
        <f t="shared" si="40"/>
        <v/>
      </c>
      <c r="AE90" s="4" t="str">
        <f t="shared" si="40"/>
        <v/>
      </c>
      <c r="AF90" s="4" t="str">
        <f t="shared" si="40"/>
        <v/>
      </c>
      <c r="AG90" s="4" t="str">
        <f t="shared" si="40"/>
        <v/>
      </c>
      <c r="AH90" s="4" t="str">
        <f t="shared" si="40"/>
        <v/>
      </c>
      <c r="AI90" s="4" t="str">
        <f t="shared" si="40"/>
        <v/>
      </c>
      <c r="AJ90" s="4" t="str">
        <f t="shared" si="40"/>
        <v/>
      </c>
      <c r="AK90" s="4" t="str">
        <f t="shared" si="40"/>
        <v/>
      </c>
      <c r="AL90" s="4" t="str">
        <f t="shared" si="40"/>
        <v/>
      </c>
      <c r="AM90" s="4" t="str">
        <f t="shared" si="40"/>
        <v/>
      </c>
      <c r="AN90" s="4" t="str">
        <f t="shared" si="40"/>
        <v/>
      </c>
      <c r="AO90" s="4" t="str">
        <f t="shared" si="41"/>
        <v/>
      </c>
      <c r="AP90" s="4" t="str">
        <f t="shared" si="37"/>
        <v/>
      </c>
      <c r="AQ90" s="4" t="str">
        <f t="shared" si="37"/>
        <v/>
      </c>
      <c r="AR90" s="4" t="str">
        <f t="shared" si="37"/>
        <v/>
      </c>
      <c r="AS90" s="4" t="str">
        <f t="shared" si="37"/>
        <v/>
      </c>
    </row>
    <row r="91" spans="1:45" x14ac:dyDescent="0.2">
      <c r="A91" s="2"/>
      <c r="B91" s="2"/>
      <c r="C91" s="26"/>
      <c r="D91" s="26"/>
      <c r="E91" s="26"/>
      <c r="F91" s="26"/>
      <c r="G91" s="26"/>
      <c r="H91" s="24"/>
      <c r="I91" s="7"/>
      <c r="J91" s="4" t="str">
        <f t="shared" si="43"/>
        <v/>
      </c>
      <c r="K91" s="4" t="str">
        <f t="shared" si="43"/>
        <v/>
      </c>
      <c r="L91" s="4" t="str">
        <f t="shared" si="43"/>
        <v/>
      </c>
      <c r="M91" s="4" t="str">
        <f t="shared" si="43"/>
        <v/>
      </c>
      <c r="N91" s="4" t="str">
        <f t="shared" si="43"/>
        <v/>
      </c>
      <c r="O91" s="4" t="str">
        <f t="shared" si="43"/>
        <v/>
      </c>
      <c r="P91" s="4" t="str">
        <f t="shared" si="43"/>
        <v/>
      </c>
      <c r="Q91" s="4" t="str">
        <f t="shared" si="43"/>
        <v/>
      </c>
      <c r="R91" s="4" t="str">
        <f t="shared" si="43"/>
        <v/>
      </c>
      <c r="S91" s="4" t="str">
        <f t="shared" si="43"/>
        <v/>
      </c>
      <c r="T91" s="4" t="str">
        <f t="shared" si="44"/>
        <v/>
      </c>
      <c r="U91" s="4" t="str">
        <f t="shared" si="44"/>
        <v/>
      </c>
      <c r="V91" s="4" t="str">
        <f t="shared" si="44"/>
        <v/>
      </c>
      <c r="W91" s="4" t="str">
        <f t="shared" si="44"/>
        <v/>
      </c>
      <c r="X91" s="4" t="str">
        <f t="shared" si="44"/>
        <v/>
      </c>
      <c r="Y91" s="4" t="str">
        <f t="shared" si="44"/>
        <v/>
      </c>
      <c r="Z91" s="4" t="str">
        <f t="shared" si="44"/>
        <v/>
      </c>
      <c r="AA91" s="4" t="str">
        <f t="shared" si="44"/>
        <v/>
      </c>
      <c r="AB91" s="4" t="str">
        <f t="shared" si="40"/>
        <v/>
      </c>
      <c r="AC91" s="4" t="str">
        <f t="shared" si="40"/>
        <v/>
      </c>
      <c r="AD91" s="4" t="str">
        <f t="shared" si="40"/>
        <v/>
      </c>
      <c r="AE91" s="4" t="str">
        <f t="shared" si="40"/>
        <v/>
      </c>
      <c r="AF91" s="4" t="str">
        <f t="shared" si="40"/>
        <v/>
      </c>
      <c r="AG91" s="4" t="str">
        <f t="shared" si="40"/>
        <v/>
      </c>
      <c r="AH91" s="4" t="str">
        <f t="shared" si="40"/>
        <v/>
      </c>
      <c r="AI91" s="4" t="str">
        <f t="shared" si="40"/>
        <v/>
      </c>
      <c r="AJ91" s="4" t="str">
        <f t="shared" si="40"/>
        <v/>
      </c>
      <c r="AK91" s="4" t="str">
        <f t="shared" si="40"/>
        <v/>
      </c>
      <c r="AL91" s="4" t="str">
        <f t="shared" si="40"/>
        <v/>
      </c>
      <c r="AM91" s="4" t="str">
        <f t="shared" si="40"/>
        <v/>
      </c>
      <c r="AN91" s="4" t="str">
        <f t="shared" si="40"/>
        <v/>
      </c>
      <c r="AO91" s="4" t="str">
        <f t="shared" si="41"/>
        <v/>
      </c>
      <c r="AP91" s="4" t="str">
        <f t="shared" si="37"/>
        <v/>
      </c>
      <c r="AQ91" s="4" t="str">
        <f t="shared" si="37"/>
        <v/>
      </c>
      <c r="AR91" s="4" t="str">
        <f t="shared" si="37"/>
        <v/>
      </c>
      <c r="AS91" s="4" t="str">
        <f t="shared" si="37"/>
        <v/>
      </c>
    </row>
    <row r="92" spans="1:45" x14ac:dyDescent="0.2">
      <c r="A92" s="8" t="s">
        <v>104</v>
      </c>
      <c r="B92" s="8" t="s">
        <v>105</v>
      </c>
      <c r="C92" s="26"/>
      <c r="D92" s="25"/>
      <c r="E92" s="25"/>
      <c r="F92" s="25"/>
      <c r="G92" s="26"/>
      <c r="H92" s="23"/>
      <c r="I92" s="7"/>
      <c r="J92" s="4" t="str">
        <f t="shared" si="43"/>
        <v/>
      </c>
      <c r="K92" s="4" t="str">
        <f t="shared" si="43"/>
        <v/>
      </c>
      <c r="L92" s="4" t="str">
        <f t="shared" si="43"/>
        <v/>
      </c>
      <c r="M92" s="4" t="str">
        <f t="shared" si="43"/>
        <v/>
      </c>
      <c r="N92" s="4" t="str">
        <f t="shared" si="43"/>
        <v/>
      </c>
      <c r="O92" s="4" t="str">
        <f t="shared" si="43"/>
        <v/>
      </c>
      <c r="P92" s="4" t="str">
        <f t="shared" si="43"/>
        <v/>
      </c>
      <c r="Q92" s="4" t="str">
        <f t="shared" si="43"/>
        <v/>
      </c>
      <c r="R92" s="4" t="str">
        <f t="shared" si="43"/>
        <v/>
      </c>
      <c r="S92" s="4" t="str">
        <f t="shared" si="43"/>
        <v/>
      </c>
      <c r="T92" s="4" t="str">
        <f t="shared" si="44"/>
        <v/>
      </c>
      <c r="U92" s="4" t="str">
        <f t="shared" si="44"/>
        <v/>
      </c>
      <c r="V92" s="4" t="str">
        <f t="shared" si="44"/>
        <v/>
      </c>
      <c r="W92" s="4" t="str">
        <f t="shared" si="44"/>
        <v/>
      </c>
      <c r="X92" s="4" t="str">
        <f t="shared" si="44"/>
        <v/>
      </c>
      <c r="Y92" s="4" t="str">
        <f t="shared" si="44"/>
        <v/>
      </c>
      <c r="Z92" s="4" t="str">
        <f t="shared" si="44"/>
        <v/>
      </c>
      <c r="AA92" s="4" t="str">
        <f t="shared" si="44"/>
        <v/>
      </c>
      <c r="AB92" s="4" t="str">
        <f t="shared" si="40"/>
        <v/>
      </c>
      <c r="AC92" s="4" t="str">
        <f t="shared" si="40"/>
        <v/>
      </c>
      <c r="AD92" s="4" t="str">
        <f t="shared" si="40"/>
        <v/>
      </c>
      <c r="AE92" s="4" t="str">
        <f t="shared" si="40"/>
        <v/>
      </c>
      <c r="AF92" s="4" t="str">
        <f t="shared" si="40"/>
        <v/>
      </c>
      <c r="AG92" s="4" t="str">
        <f t="shared" si="40"/>
        <v/>
      </c>
      <c r="AH92" s="4" t="str">
        <f t="shared" si="40"/>
        <v/>
      </c>
      <c r="AI92" s="4" t="str">
        <f t="shared" si="40"/>
        <v/>
      </c>
      <c r="AJ92" s="4" t="str">
        <f t="shared" si="40"/>
        <v/>
      </c>
      <c r="AK92" s="4" t="str">
        <f t="shared" si="40"/>
        <v/>
      </c>
      <c r="AL92" s="4" t="str">
        <f t="shared" si="40"/>
        <v/>
      </c>
      <c r="AM92" s="4" t="str">
        <f t="shared" si="40"/>
        <v/>
      </c>
      <c r="AN92" s="4" t="str">
        <f t="shared" ref="AN92:AO98" si="45">IF(AN$4&gt;=$H92,IF($I92&gt;=AN$4,$G92/($I92-$H92+1),""),"")</f>
        <v/>
      </c>
      <c r="AO92" s="4" t="str">
        <f t="shared" si="41"/>
        <v/>
      </c>
      <c r="AP92" s="4" t="str">
        <f t="shared" si="37"/>
        <v/>
      </c>
      <c r="AQ92" s="4" t="str">
        <f t="shared" si="37"/>
        <v/>
      </c>
      <c r="AR92" s="4" t="str">
        <f t="shared" si="37"/>
        <v/>
      </c>
      <c r="AS92" s="4" t="str">
        <f t="shared" si="37"/>
        <v/>
      </c>
    </row>
    <row r="93" spans="1:45" x14ac:dyDescent="0.2">
      <c r="A93" s="2" t="s">
        <v>109</v>
      </c>
      <c r="B93" s="2" t="s">
        <v>108</v>
      </c>
      <c r="C93" s="26"/>
      <c r="D93" s="26">
        <v>22000</v>
      </c>
      <c r="E93" s="26">
        <v>7200</v>
      </c>
      <c r="F93" s="26"/>
      <c r="G93" s="26">
        <f t="shared" si="42"/>
        <v>29200</v>
      </c>
      <c r="H93" s="24">
        <v>16</v>
      </c>
      <c r="I93" s="7">
        <v>17</v>
      </c>
      <c r="J93" s="4" t="str">
        <f t="shared" si="43"/>
        <v/>
      </c>
      <c r="K93" s="4" t="str">
        <f t="shared" si="43"/>
        <v/>
      </c>
      <c r="L93" s="4" t="str">
        <f t="shared" si="43"/>
        <v/>
      </c>
      <c r="M93" s="4" t="str">
        <f t="shared" si="43"/>
        <v/>
      </c>
      <c r="N93" s="4" t="str">
        <f t="shared" si="43"/>
        <v/>
      </c>
      <c r="O93" s="4" t="str">
        <f t="shared" si="43"/>
        <v/>
      </c>
      <c r="P93" s="4" t="str">
        <f t="shared" si="43"/>
        <v/>
      </c>
      <c r="Q93" s="4" t="str">
        <f t="shared" si="43"/>
        <v/>
      </c>
      <c r="R93" s="4" t="str">
        <f t="shared" si="43"/>
        <v/>
      </c>
      <c r="S93" s="4" t="str">
        <f t="shared" si="43"/>
        <v/>
      </c>
      <c r="T93" s="4" t="str">
        <f t="shared" si="44"/>
        <v/>
      </c>
      <c r="U93" s="4" t="str">
        <f t="shared" si="44"/>
        <v/>
      </c>
      <c r="V93" s="4" t="str">
        <f t="shared" si="44"/>
        <v/>
      </c>
      <c r="W93" s="4" t="str">
        <f t="shared" si="44"/>
        <v/>
      </c>
      <c r="X93" s="4" t="str">
        <f t="shared" si="44"/>
        <v/>
      </c>
      <c r="Y93" s="4">
        <f t="shared" si="44"/>
        <v>14600</v>
      </c>
      <c r="Z93" s="4">
        <f t="shared" si="44"/>
        <v>14600</v>
      </c>
      <c r="AA93" s="4" t="str">
        <f t="shared" si="44"/>
        <v/>
      </c>
      <c r="AB93" s="4" t="str">
        <f t="shared" ref="AB93:AM98" si="46">IF(AB$4&gt;=$H93,IF($I93&gt;=AB$4,$G93/($I93-$H93+1),""),"")</f>
        <v/>
      </c>
      <c r="AC93" s="4" t="str">
        <f t="shared" si="46"/>
        <v/>
      </c>
      <c r="AD93" s="4" t="str">
        <f t="shared" si="46"/>
        <v/>
      </c>
      <c r="AE93" s="4" t="str">
        <f t="shared" si="46"/>
        <v/>
      </c>
      <c r="AF93" s="4" t="str">
        <f t="shared" si="46"/>
        <v/>
      </c>
      <c r="AG93" s="4" t="str">
        <f t="shared" si="46"/>
        <v/>
      </c>
      <c r="AH93" s="4" t="str">
        <f t="shared" si="46"/>
        <v/>
      </c>
      <c r="AI93" s="4" t="str">
        <f t="shared" si="46"/>
        <v/>
      </c>
      <c r="AJ93" s="4" t="str">
        <f t="shared" si="46"/>
        <v/>
      </c>
      <c r="AK93" s="4" t="str">
        <f t="shared" si="46"/>
        <v/>
      </c>
      <c r="AL93" s="4" t="str">
        <f t="shared" si="46"/>
        <v/>
      </c>
      <c r="AM93" s="4" t="str">
        <f t="shared" si="46"/>
        <v/>
      </c>
      <c r="AN93" s="4" t="str">
        <f t="shared" si="45"/>
        <v/>
      </c>
      <c r="AO93" s="4" t="str">
        <f t="shared" si="45"/>
        <v/>
      </c>
      <c r="AP93" s="4" t="str">
        <f t="shared" si="37"/>
        <v/>
      </c>
      <c r="AQ93" s="4" t="str">
        <f t="shared" si="37"/>
        <v/>
      </c>
      <c r="AR93" s="4" t="str">
        <f t="shared" si="37"/>
        <v/>
      </c>
      <c r="AS93" s="4" t="str">
        <f t="shared" si="37"/>
        <v/>
      </c>
    </row>
    <row r="94" spans="1:45" x14ac:dyDescent="0.2">
      <c r="A94" s="2" t="s">
        <v>110</v>
      </c>
      <c r="B94" s="2" t="s">
        <v>111</v>
      </c>
      <c r="C94" s="26"/>
      <c r="D94" s="26">
        <v>11000</v>
      </c>
      <c r="E94" s="26">
        <v>6800</v>
      </c>
      <c r="F94" s="26"/>
      <c r="G94" s="26">
        <f t="shared" si="42"/>
        <v>17800</v>
      </c>
      <c r="H94" s="24">
        <v>15</v>
      </c>
      <c r="I94" s="7">
        <v>16</v>
      </c>
      <c r="J94" s="4" t="str">
        <f t="shared" si="43"/>
        <v/>
      </c>
      <c r="K94" s="4" t="str">
        <f t="shared" si="43"/>
        <v/>
      </c>
      <c r="L94" s="4" t="str">
        <f t="shared" si="43"/>
        <v/>
      </c>
      <c r="M94" s="4" t="str">
        <f t="shared" si="43"/>
        <v/>
      </c>
      <c r="N94" s="4" t="str">
        <f t="shared" si="43"/>
        <v/>
      </c>
      <c r="O94" s="4" t="str">
        <f t="shared" si="43"/>
        <v/>
      </c>
      <c r="P94" s="4" t="str">
        <f t="shared" si="43"/>
        <v/>
      </c>
      <c r="Q94" s="4" t="str">
        <f t="shared" si="43"/>
        <v/>
      </c>
      <c r="R94" s="4" t="str">
        <f t="shared" si="43"/>
        <v/>
      </c>
      <c r="S94" s="4" t="str">
        <f t="shared" si="43"/>
        <v/>
      </c>
      <c r="T94" s="4" t="str">
        <f t="shared" si="44"/>
        <v/>
      </c>
      <c r="U94" s="4" t="str">
        <f t="shared" si="44"/>
        <v/>
      </c>
      <c r="V94" s="4" t="str">
        <f t="shared" si="44"/>
        <v/>
      </c>
      <c r="W94" s="4" t="str">
        <f t="shared" si="44"/>
        <v/>
      </c>
      <c r="X94" s="4">
        <f t="shared" si="44"/>
        <v>8900</v>
      </c>
      <c r="Y94" s="4">
        <f t="shared" si="44"/>
        <v>8900</v>
      </c>
      <c r="Z94" s="4" t="str">
        <f t="shared" si="44"/>
        <v/>
      </c>
      <c r="AA94" s="4" t="str">
        <f t="shared" si="44"/>
        <v/>
      </c>
      <c r="AB94" s="4" t="str">
        <f t="shared" si="46"/>
        <v/>
      </c>
      <c r="AC94" s="4" t="str">
        <f t="shared" si="46"/>
        <v/>
      </c>
      <c r="AD94" s="4" t="str">
        <f t="shared" si="46"/>
        <v/>
      </c>
      <c r="AE94" s="4" t="str">
        <f t="shared" si="46"/>
        <v/>
      </c>
      <c r="AF94" s="4" t="str">
        <f t="shared" si="46"/>
        <v/>
      </c>
      <c r="AG94" s="4" t="str">
        <f t="shared" si="46"/>
        <v/>
      </c>
      <c r="AH94" s="4" t="str">
        <f t="shared" si="46"/>
        <v/>
      </c>
      <c r="AI94" s="4" t="str">
        <f t="shared" si="46"/>
        <v/>
      </c>
      <c r="AJ94" s="4" t="str">
        <f t="shared" si="46"/>
        <v/>
      </c>
      <c r="AK94" s="4" t="str">
        <f t="shared" si="46"/>
        <v/>
      </c>
      <c r="AL94" s="4" t="str">
        <f t="shared" si="46"/>
        <v/>
      </c>
      <c r="AM94" s="4" t="str">
        <f t="shared" si="46"/>
        <v/>
      </c>
      <c r="AN94" s="4" t="str">
        <f t="shared" si="45"/>
        <v/>
      </c>
      <c r="AO94" s="4" t="str">
        <f t="shared" si="45"/>
        <v/>
      </c>
      <c r="AP94" s="4" t="str">
        <f t="shared" si="37"/>
        <v/>
      </c>
      <c r="AQ94" s="4" t="str">
        <f t="shared" si="37"/>
        <v/>
      </c>
      <c r="AR94" s="4" t="str">
        <f t="shared" si="37"/>
        <v/>
      </c>
      <c r="AS94" s="4" t="str">
        <f t="shared" si="37"/>
        <v/>
      </c>
    </row>
    <row r="95" spans="1:45" x14ac:dyDescent="0.2">
      <c r="A95" s="2"/>
      <c r="B95" s="2"/>
      <c r="C95" s="26"/>
      <c r="D95" s="26"/>
      <c r="E95" s="26"/>
      <c r="F95" s="26"/>
      <c r="G95" s="26"/>
      <c r="H95" s="24"/>
      <c r="I95" s="7"/>
      <c r="J95" s="4" t="str">
        <f t="shared" si="43"/>
        <v/>
      </c>
      <c r="K95" s="4" t="str">
        <f t="shared" si="43"/>
        <v/>
      </c>
      <c r="L95" s="4" t="str">
        <f t="shared" si="43"/>
        <v/>
      </c>
      <c r="M95" s="4" t="str">
        <f t="shared" si="43"/>
        <v/>
      </c>
      <c r="N95" s="4" t="str">
        <f t="shared" si="43"/>
        <v/>
      </c>
      <c r="O95" s="4" t="str">
        <f t="shared" si="43"/>
        <v/>
      </c>
      <c r="P95" s="4" t="str">
        <f t="shared" si="43"/>
        <v/>
      </c>
      <c r="Q95" s="4" t="str">
        <f t="shared" si="43"/>
        <v/>
      </c>
      <c r="R95" s="4" t="str">
        <f t="shared" si="43"/>
        <v/>
      </c>
      <c r="S95" s="4" t="str">
        <f t="shared" si="43"/>
        <v/>
      </c>
      <c r="T95" s="4" t="str">
        <f t="shared" si="44"/>
        <v/>
      </c>
      <c r="U95" s="4" t="str">
        <f t="shared" si="44"/>
        <v/>
      </c>
      <c r="V95" s="4" t="str">
        <f t="shared" si="44"/>
        <v/>
      </c>
      <c r="W95" s="4" t="str">
        <f t="shared" si="44"/>
        <v/>
      </c>
      <c r="X95" s="4" t="str">
        <f t="shared" si="44"/>
        <v/>
      </c>
      <c r="Y95" s="4" t="str">
        <f t="shared" si="44"/>
        <v/>
      </c>
      <c r="Z95" s="4" t="str">
        <f t="shared" si="44"/>
        <v/>
      </c>
      <c r="AA95" s="4" t="str">
        <f t="shared" si="44"/>
        <v/>
      </c>
      <c r="AB95" s="4" t="str">
        <f t="shared" si="46"/>
        <v/>
      </c>
      <c r="AC95" s="4" t="str">
        <f t="shared" si="46"/>
        <v/>
      </c>
      <c r="AD95" s="4" t="str">
        <f t="shared" si="46"/>
        <v/>
      </c>
      <c r="AE95" s="4" t="str">
        <f t="shared" si="46"/>
        <v/>
      </c>
      <c r="AF95" s="4" t="str">
        <f t="shared" si="46"/>
        <v/>
      </c>
      <c r="AG95" s="4" t="str">
        <f t="shared" si="46"/>
        <v/>
      </c>
      <c r="AH95" s="4" t="str">
        <f t="shared" si="46"/>
        <v/>
      </c>
      <c r="AI95" s="4" t="str">
        <f t="shared" si="46"/>
        <v/>
      </c>
      <c r="AJ95" s="4" t="str">
        <f t="shared" si="46"/>
        <v/>
      </c>
      <c r="AK95" s="4" t="str">
        <f t="shared" si="46"/>
        <v/>
      </c>
      <c r="AL95" s="4" t="str">
        <f t="shared" si="46"/>
        <v/>
      </c>
      <c r="AM95" s="4" t="str">
        <f t="shared" si="46"/>
        <v/>
      </c>
      <c r="AN95" s="4" t="str">
        <f t="shared" si="45"/>
        <v/>
      </c>
      <c r="AO95" s="4" t="str">
        <f t="shared" si="45"/>
        <v/>
      </c>
      <c r="AP95" s="4" t="str">
        <f t="shared" si="37"/>
        <v/>
      </c>
      <c r="AQ95" s="4" t="str">
        <f t="shared" si="37"/>
        <v/>
      </c>
      <c r="AR95" s="4" t="str">
        <f t="shared" si="37"/>
        <v/>
      </c>
      <c r="AS95" s="4" t="str">
        <f t="shared" si="37"/>
        <v/>
      </c>
    </row>
    <row r="96" spans="1:45" x14ac:dyDescent="0.2">
      <c r="A96" s="8" t="s">
        <v>112</v>
      </c>
      <c r="B96" s="8" t="s">
        <v>113</v>
      </c>
      <c r="C96" s="26"/>
      <c r="D96" s="25"/>
      <c r="E96" s="25"/>
      <c r="F96" s="25"/>
      <c r="G96" s="26"/>
      <c r="H96" s="23"/>
      <c r="I96" s="7"/>
      <c r="J96" s="4" t="str">
        <f t="shared" si="43"/>
        <v/>
      </c>
      <c r="K96" s="4" t="str">
        <f t="shared" si="43"/>
        <v/>
      </c>
      <c r="L96" s="4" t="str">
        <f t="shared" si="43"/>
        <v/>
      </c>
      <c r="M96" s="4" t="str">
        <f t="shared" si="43"/>
        <v/>
      </c>
      <c r="N96" s="4" t="str">
        <f t="shared" si="43"/>
        <v/>
      </c>
      <c r="O96" s="4" t="str">
        <f t="shared" si="43"/>
        <v/>
      </c>
      <c r="P96" s="4" t="str">
        <f t="shared" si="43"/>
        <v/>
      </c>
      <c r="Q96" s="4" t="str">
        <f t="shared" si="43"/>
        <v/>
      </c>
      <c r="R96" s="4" t="str">
        <f t="shared" si="43"/>
        <v/>
      </c>
      <c r="S96" s="4" t="str">
        <f t="shared" si="43"/>
        <v/>
      </c>
      <c r="T96" s="4" t="str">
        <f t="shared" si="44"/>
        <v/>
      </c>
      <c r="U96" s="4" t="str">
        <f t="shared" si="44"/>
        <v/>
      </c>
      <c r="V96" s="4" t="str">
        <f t="shared" si="44"/>
        <v/>
      </c>
      <c r="W96" s="4" t="str">
        <f t="shared" si="44"/>
        <v/>
      </c>
      <c r="X96" s="4" t="str">
        <f t="shared" si="44"/>
        <v/>
      </c>
      <c r="Y96" s="4" t="str">
        <f t="shared" si="44"/>
        <v/>
      </c>
      <c r="Z96" s="4" t="str">
        <f t="shared" si="44"/>
        <v/>
      </c>
      <c r="AA96" s="4" t="str">
        <f t="shared" si="44"/>
        <v/>
      </c>
      <c r="AB96" s="4" t="str">
        <f t="shared" si="46"/>
        <v/>
      </c>
      <c r="AC96" s="4" t="str">
        <f t="shared" si="46"/>
        <v/>
      </c>
      <c r="AD96" s="4" t="str">
        <f t="shared" si="46"/>
        <v/>
      </c>
      <c r="AE96" s="4" t="str">
        <f t="shared" si="46"/>
        <v/>
      </c>
      <c r="AF96" s="4" t="str">
        <f t="shared" si="46"/>
        <v/>
      </c>
      <c r="AG96" s="4" t="str">
        <f t="shared" si="46"/>
        <v/>
      </c>
      <c r="AH96" s="4" t="str">
        <f t="shared" si="46"/>
        <v/>
      </c>
      <c r="AI96" s="4" t="str">
        <f t="shared" si="46"/>
        <v/>
      </c>
      <c r="AJ96" s="4" t="str">
        <f t="shared" si="46"/>
        <v/>
      </c>
      <c r="AK96" s="4" t="str">
        <f t="shared" si="46"/>
        <v/>
      </c>
      <c r="AL96" s="4" t="str">
        <f t="shared" si="46"/>
        <v/>
      </c>
      <c r="AM96" s="4" t="str">
        <f t="shared" si="46"/>
        <v/>
      </c>
      <c r="AN96" s="4" t="str">
        <f t="shared" si="45"/>
        <v/>
      </c>
      <c r="AO96" s="4" t="str">
        <f t="shared" si="45"/>
        <v/>
      </c>
      <c r="AP96" s="4" t="str">
        <f t="shared" si="37"/>
        <v/>
      </c>
      <c r="AQ96" s="4" t="str">
        <f t="shared" si="37"/>
        <v/>
      </c>
      <c r="AR96" s="4" t="str">
        <f t="shared" si="37"/>
        <v/>
      </c>
      <c r="AS96" s="4" t="str">
        <f t="shared" si="37"/>
        <v/>
      </c>
    </row>
    <row r="97" spans="1:45" x14ac:dyDescent="0.2">
      <c r="A97" s="2" t="s">
        <v>114</v>
      </c>
      <c r="B97" s="2" t="s">
        <v>9</v>
      </c>
      <c r="C97" s="25"/>
      <c r="D97" s="26">
        <f>32*54</f>
        <v>1728</v>
      </c>
      <c r="E97" s="26">
        <f>32*54</f>
        <v>1728</v>
      </c>
      <c r="F97" s="26"/>
      <c r="G97" s="26">
        <f t="shared" ref="G97:G98" si="47">SUM(C97:F97)</f>
        <v>3456</v>
      </c>
      <c r="H97" s="24">
        <v>15</v>
      </c>
      <c r="I97" s="7">
        <v>16</v>
      </c>
      <c r="J97" s="4" t="str">
        <f t="shared" si="43"/>
        <v/>
      </c>
      <c r="K97" s="4" t="str">
        <f t="shared" si="43"/>
        <v/>
      </c>
      <c r="L97" s="4" t="str">
        <f t="shared" si="43"/>
        <v/>
      </c>
      <c r="M97" s="4" t="str">
        <f t="shared" si="43"/>
        <v/>
      </c>
      <c r="N97" s="4" t="str">
        <f t="shared" si="43"/>
        <v/>
      </c>
      <c r="O97" s="4" t="str">
        <f t="shared" si="43"/>
        <v/>
      </c>
      <c r="P97" s="4" t="str">
        <f t="shared" si="43"/>
        <v/>
      </c>
      <c r="Q97" s="4" t="str">
        <f t="shared" si="43"/>
        <v/>
      </c>
      <c r="R97" s="4" t="str">
        <f t="shared" si="43"/>
        <v/>
      </c>
      <c r="S97" s="4" t="str">
        <f t="shared" si="43"/>
        <v/>
      </c>
      <c r="T97" s="4" t="str">
        <f t="shared" si="44"/>
        <v/>
      </c>
      <c r="U97" s="4" t="str">
        <f t="shared" si="44"/>
        <v/>
      </c>
      <c r="V97" s="4" t="str">
        <f t="shared" si="44"/>
        <v/>
      </c>
      <c r="W97" s="4" t="str">
        <f t="shared" si="44"/>
        <v/>
      </c>
      <c r="X97" s="4">
        <f t="shared" si="44"/>
        <v>1728</v>
      </c>
      <c r="Y97" s="4">
        <f t="shared" si="44"/>
        <v>1728</v>
      </c>
      <c r="Z97" s="4" t="str">
        <f t="shared" si="44"/>
        <v/>
      </c>
      <c r="AA97" s="4" t="str">
        <f t="shared" si="44"/>
        <v/>
      </c>
      <c r="AB97" s="4" t="str">
        <f t="shared" si="46"/>
        <v/>
      </c>
      <c r="AC97" s="4" t="str">
        <f t="shared" si="46"/>
        <v/>
      </c>
      <c r="AD97" s="4" t="str">
        <f t="shared" si="46"/>
        <v/>
      </c>
      <c r="AE97" s="4" t="str">
        <f t="shared" si="46"/>
        <v/>
      </c>
      <c r="AF97" s="4" t="str">
        <f t="shared" si="46"/>
        <v/>
      </c>
      <c r="AG97" s="4" t="str">
        <f t="shared" si="46"/>
        <v/>
      </c>
      <c r="AH97" s="4" t="str">
        <f t="shared" si="46"/>
        <v/>
      </c>
      <c r="AI97" s="4" t="str">
        <f t="shared" si="46"/>
        <v/>
      </c>
      <c r="AJ97" s="4" t="str">
        <f t="shared" si="46"/>
        <v/>
      </c>
      <c r="AK97" s="4" t="str">
        <f t="shared" si="46"/>
        <v/>
      </c>
      <c r="AL97" s="4" t="str">
        <f t="shared" si="46"/>
        <v/>
      </c>
      <c r="AM97" s="4" t="str">
        <f t="shared" si="46"/>
        <v/>
      </c>
      <c r="AN97" s="4" t="str">
        <f t="shared" si="45"/>
        <v/>
      </c>
      <c r="AO97" s="4" t="str">
        <f t="shared" si="45"/>
        <v/>
      </c>
      <c r="AP97" s="4" t="str">
        <f t="shared" si="37"/>
        <v/>
      </c>
      <c r="AQ97" s="4" t="str">
        <f t="shared" si="37"/>
        <v/>
      </c>
      <c r="AR97" s="4" t="str">
        <f t="shared" si="37"/>
        <v/>
      </c>
      <c r="AS97" s="4" t="str">
        <f t="shared" si="37"/>
        <v/>
      </c>
    </row>
    <row r="98" spans="1:45" x14ac:dyDescent="0.2">
      <c r="A98" s="2" t="s">
        <v>117</v>
      </c>
      <c r="B98" s="2" t="s">
        <v>10</v>
      </c>
      <c r="C98" s="26"/>
      <c r="D98" s="26"/>
      <c r="E98" s="26">
        <f>32*38</f>
        <v>1216</v>
      </c>
      <c r="F98" s="26"/>
      <c r="G98" s="26">
        <f t="shared" si="47"/>
        <v>1216</v>
      </c>
      <c r="H98" s="24">
        <v>15</v>
      </c>
      <c r="I98" s="7">
        <v>16</v>
      </c>
      <c r="J98" s="4" t="str">
        <f t="shared" si="43"/>
        <v/>
      </c>
      <c r="K98" s="4" t="str">
        <f t="shared" si="43"/>
        <v/>
      </c>
      <c r="L98" s="4" t="str">
        <f t="shared" si="43"/>
        <v/>
      </c>
      <c r="M98" s="4" t="str">
        <f t="shared" si="43"/>
        <v/>
      </c>
      <c r="N98" s="4" t="str">
        <f t="shared" si="43"/>
        <v/>
      </c>
      <c r="O98" s="4" t="str">
        <f t="shared" si="43"/>
        <v/>
      </c>
      <c r="P98" s="4" t="str">
        <f t="shared" si="43"/>
        <v/>
      </c>
      <c r="Q98" s="4" t="str">
        <f t="shared" si="43"/>
        <v/>
      </c>
      <c r="R98" s="4" t="str">
        <f t="shared" si="43"/>
        <v/>
      </c>
      <c r="S98" s="4" t="str">
        <f t="shared" si="43"/>
        <v/>
      </c>
      <c r="T98" s="4" t="str">
        <f t="shared" si="44"/>
        <v/>
      </c>
      <c r="U98" s="4" t="str">
        <f t="shared" si="44"/>
        <v/>
      </c>
      <c r="V98" s="4" t="str">
        <f t="shared" si="44"/>
        <v/>
      </c>
      <c r="W98" s="4" t="str">
        <f t="shared" si="44"/>
        <v/>
      </c>
      <c r="X98" s="4">
        <f t="shared" si="44"/>
        <v>608</v>
      </c>
      <c r="Y98" s="4">
        <f t="shared" si="44"/>
        <v>608</v>
      </c>
      <c r="Z98" s="4" t="str">
        <f t="shared" si="44"/>
        <v/>
      </c>
      <c r="AA98" s="4" t="str">
        <f t="shared" si="44"/>
        <v/>
      </c>
      <c r="AB98" s="4" t="str">
        <f t="shared" si="46"/>
        <v/>
      </c>
      <c r="AC98" s="4" t="str">
        <f t="shared" si="46"/>
        <v/>
      </c>
      <c r="AD98" s="4" t="str">
        <f t="shared" si="46"/>
        <v/>
      </c>
      <c r="AE98" s="4" t="str">
        <f t="shared" si="46"/>
        <v/>
      </c>
      <c r="AF98" s="4" t="str">
        <f t="shared" si="46"/>
        <v/>
      </c>
      <c r="AG98" s="4" t="str">
        <f t="shared" si="46"/>
        <v/>
      </c>
      <c r="AH98" s="4" t="str">
        <f t="shared" si="46"/>
        <v/>
      </c>
      <c r="AI98" s="4" t="str">
        <f t="shared" si="46"/>
        <v/>
      </c>
      <c r="AJ98" s="4" t="str">
        <f t="shared" si="46"/>
        <v/>
      </c>
      <c r="AK98" s="4" t="str">
        <f t="shared" si="46"/>
        <v/>
      </c>
      <c r="AL98" s="4" t="str">
        <f t="shared" si="46"/>
        <v/>
      </c>
      <c r="AM98" s="4" t="str">
        <f t="shared" si="46"/>
        <v/>
      </c>
      <c r="AN98" s="4" t="str">
        <f t="shared" si="45"/>
        <v/>
      </c>
      <c r="AO98" s="4" t="str">
        <f t="shared" si="45"/>
        <v/>
      </c>
      <c r="AP98" s="4" t="str">
        <f t="shared" si="37"/>
        <v/>
      </c>
      <c r="AQ98" s="4" t="str">
        <f t="shared" si="37"/>
        <v/>
      </c>
      <c r="AR98" s="4" t="str">
        <f t="shared" si="37"/>
        <v/>
      </c>
      <c r="AS98" s="4" t="str">
        <f t="shared" si="37"/>
        <v/>
      </c>
    </row>
    <row r="100" spans="1:45" x14ac:dyDescent="0.2">
      <c r="C100" s="31">
        <f>SUM(C6:C98)</f>
        <v>0</v>
      </c>
      <c r="D100" s="31">
        <f>SUM(D6:D98)</f>
        <v>101349.655</v>
      </c>
      <c r="E100" s="31">
        <f>SUM(E6:E98)</f>
        <v>588084.38032666664</v>
      </c>
      <c r="F100" s="31">
        <f>SUM(F6:F98)</f>
        <v>17296</v>
      </c>
      <c r="G100" s="31">
        <f>SUM(G6:G98)</f>
        <v>706730.03532666678</v>
      </c>
      <c r="J100" s="32">
        <f t="shared" ref="J100:Z100" si="48">SUM(J6:J98)</f>
        <v>27091.74</v>
      </c>
      <c r="K100" s="32">
        <f t="shared" si="48"/>
        <v>68036.375</v>
      </c>
      <c r="L100" s="32">
        <f t="shared" si="48"/>
        <v>21332.250768501257</v>
      </c>
      <c r="M100" s="32">
        <f t="shared" si="48"/>
        <v>29492.051519966037</v>
      </c>
      <c r="N100" s="32">
        <f t="shared" si="48"/>
        <v>29492.051519966037</v>
      </c>
      <c r="O100" s="32">
        <f t="shared" si="48"/>
        <v>25505.596762450008</v>
      </c>
      <c r="P100" s="32">
        <f t="shared" si="48"/>
        <v>27255.596762450008</v>
      </c>
      <c r="Q100" s="32">
        <f t="shared" si="48"/>
        <v>23589.581833333337</v>
      </c>
      <c r="R100" s="32">
        <f t="shared" si="48"/>
        <v>40689.698779999992</v>
      </c>
      <c r="S100" s="32">
        <f t="shared" si="48"/>
        <v>19987.836440000003</v>
      </c>
      <c r="T100" s="32">
        <f t="shared" si="48"/>
        <v>26429.975940000004</v>
      </c>
      <c r="U100" s="32">
        <f t="shared" si="48"/>
        <v>58578.84166666666</v>
      </c>
      <c r="V100" s="32">
        <f t="shared" si="48"/>
        <v>45098.84166666666</v>
      </c>
      <c r="W100" s="32">
        <f t="shared" si="48"/>
        <v>64577.551666666652</v>
      </c>
      <c r="X100" s="32">
        <f t="shared" si="48"/>
        <v>86813.551666666652</v>
      </c>
      <c r="Y100" s="32">
        <f t="shared" si="48"/>
        <v>87221.051666666666</v>
      </c>
      <c r="Z100" s="32">
        <f t="shared" si="48"/>
        <v>25537.441666666666</v>
      </c>
    </row>
    <row r="101" spans="1:45" x14ac:dyDescent="0.2">
      <c r="G101" s="29"/>
      <c r="J101" s="30">
        <f>J100/$G$100</f>
        <v>3.8333930420089729E-2</v>
      </c>
      <c r="K101" s="30">
        <f t="shared" ref="K101:Z101" si="49">K100/$G$100</f>
        <v>9.6269256433331049E-2</v>
      </c>
      <c r="L101" s="30">
        <f>L100/$G$100</f>
        <v>3.0184440595680928E-2</v>
      </c>
      <c r="M101" s="30">
        <f t="shared" si="49"/>
        <v>4.1730293104543285E-2</v>
      </c>
      <c r="N101" s="30">
        <f t="shared" si="49"/>
        <v>4.1730293104543285E-2</v>
      </c>
      <c r="O101" s="30">
        <f t="shared" si="49"/>
        <v>3.6089589358772246E-2</v>
      </c>
      <c r="P101" s="30">
        <f t="shared" si="49"/>
        <v>3.8565782406363762E-2</v>
      </c>
      <c r="Q101" s="30">
        <f t="shared" si="49"/>
        <v>3.3378490589309244E-2</v>
      </c>
      <c r="R101" s="30">
        <f t="shared" si="49"/>
        <v>5.7574599558645169E-2</v>
      </c>
      <c r="S101" s="30">
        <f t="shared" si="49"/>
        <v>2.8282138073785372E-2</v>
      </c>
      <c r="T101" s="30">
        <f t="shared" si="49"/>
        <v>3.739755581179377E-2</v>
      </c>
      <c r="U101" s="30">
        <f t="shared" si="49"/>
        <v>8.2887154554836737E-2</v>
      </c>
      <c r="V101" s="30">
        <f t="shared" si="49"/>
        <v>6.3813393251103218E-2</v>
      </c>
      <c r="W101" s="30">
        <f t="shared" si="49"/>
        <v>9.1375133981418277E-2</v>
      </c>
      <c r="X101" s="30">
        <f t="shared" si="49"/>
        <v>0.12283835032784399</v>
      </c>
      <c r="Y101" s="30">
        <f t="shared" si="49"/>
        <v>0.1234149495660689</v>
      </c>
      <c r="Z101" s="30">
        <f t="shared" si="49"/>
        <v>3.6134648861870823E-2</v>
      </c>
    </row>
    <row r="102" spans="1:45" x14ac:dyDescent="0.2">
      <c r="J102" s="30">
        <f>J101</f>
        <v>3.8333930420089729E-2</v>
      </c>
      <c r="K102" s="30">
        <f>J102+K101</f>
        <v>0.13460318685342076</v>
      </c>
      <c r="L102" s="30">
        <f t="shared" ref="L102:Z102" si="50">K102+L101</f>
        <v>0.16478762744910169</v>
      </c>
      <c r="M102" s="30">
        <f t="shared" si="50"/>
        <v>0.20651792055364498</v>
      </c>
      <c r="N102" s="30">
        <f t="shared" si="50"/>
        <v>0.24824821365818828</v>
      </c>
      <c r="O102" s="30">
        <f t="shared" si="50"/>
        <v>0.28433780301696054</v>
      </c>
      <c r="P102" s="30">
        <f t="shared" si="50"/>
        <v>0.32290358542332431</v>
      </c>
      <c r="Q102" s="30">
        <f t="shared" si="50"/>
        <v>0.35628207601263356</v>
      </c>
      <c r="R102" s="30">
        <f t="shared" si="50"/>
        <v>0.41385667557127875</v>
      </c>
      <c r="S102" s="30">
        <f t="shared" si="50"/>
        <v>0.44213881364506413</v>
      </c>
      <c r="T102" s="30">
        <f t="shared" si="50"/>
        <v>0.4795363694568579</v>
      </c>
      <c r="U102" s="30">
        <f t="shared" si="50"/>
        <v>0.5624235240116946</v>
      </c>
      <c r="V102" s="30">
        <f t="shared" si="50"/>
        <v>0.62623691726279784</v>
      </c>
      <c r="W102" s="30">
        <f t="shared" si="50"/>
        <v>0.71761205124421612</v>
      </c>
      <c r="X102" s="30">
        <f t="shared" si="50"/>
        <v>0.84045040157206008</v>
      </c>
      <c r="Y102" s="30">
        <f t="shared" si="50"/>
        <v>0.96386535113812899</v>
      </c>
      <c r="Z102" s="30">
        <f t="shared" si="50"/>
        <v>0.99999999999999978</v>
      </c>
    </row>
    <row r="103" spans="1:45" s="46" customFormat="1" ht="12" x14ac:dyDescent="0.25">
      <c r="A103" s="41"/>
      <c r="B103" s="42"/>
      <c r="C103" s="43"/>
      <c r="D103" s="43"/>
      <c r="E103" s="44"/>
      <c r="F103" s="43"/>
      <c r="G103" s="43"/>
      <c r="H103" s="43"/>
      <c r="I103" s="43"/>
      <c r="J103" s="45">
        <f>'EAP - Cálculo Avanço'!F124</f>
        <v>4.8403354293967235E-2</v>
      </c>
      <c r="K103" s="45">
        <v>0.1062</v>
      </c>
      <c r="L103" s="45">
        <v>0.1653</v>
      </c>
      <c r="M103" s="45">
        <v>0.2407</v>
      </c>
      <c r="N103" s="45">
        <v>0.27610000000000001</v>
      </c>
      <c r="O103" s="45">
        <v>0.35239999999999999</v>
      </c>
      <c r="P103" s="45">
        <v>0.36670000000000003</v>
      </c>
      <c r="Q103" s="45">
        <f>'EAP - Cálculo Avanço'!T124</f>
        <v>0.38429258711545006</v>
      </c>
      <c r="R103" s="45">
        <f>'EAP - Cálculo Avanço'!V124</f>
        <v>0.42514749035591926</v>
      </c>
      <c r="S103" s="45">
        <f>'EAP - Cálculo Avanço'!X124</f>
        <v>0.45519303373514863</v>
      </c>
      <c r="T103" s="45">
        <f>'EAP - Cálculo Avanço'!Z124</f>
        <v>0.49068382412708911</v>
      </c>
      <c r="U103" s="45">
        <f>'EAP - Cálculo Avanço'!AB124</f>
        <v>0.58556604888539998</v>
      </c>
      <c r="V103" s="45">
        <f>'EAP - Cálculo Avanço'!AD124</f>
        <v>0.61657910102897096</v>
      </c>
      <c r="W103" s="45">
        <f>'EAP - Cálculo Avanço'!AF124</f>
        <v>0.72861054835869965</v>
      </c>
      <c r="X103" s="45">
        <f>'EAP - Cálculo Avanço'!AH124</f>
        <v>0.8288821060589846</v>
      </c>
      <c r="Y103" s="45"/>
      <c r="Z103" s="45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26"/>
  <sheetViews>
    <sheetView showGridLines="0" zoomScaleNormal="100" workbookViewId="0">
      <pane xSplit="4" ySplit="5" topLeftCell="N63" activePane="bottomRight" state="frozen"/>
      <selection pane="topRight" activeCell="I1" sqref="I1"/>
      <selection pane="bottomLeft" activeCell="A6" sqref="A6"/>
      <selection pane="bottomRight" activeCell="AC1" sqref="AC1"/>
    </sheetView>
  </sheetViews>
  <sheetFormatPr defaultColWidth="9.109375" defaultRowHeight="11.4" x14ac:dyDescent="0.2"/>
  <cols>
    <col min="1" max="1" width="6.5546875" style="14" customWidth="1"/>
    <col min="2" max="2" width="30.5546875" style="13" customWidth="1"/>
    <col min="3" max="3" width="12" style="10" customWidth="1"/>
    <col min="4" max="4" width="12" style="52" customWidth="1"/>
    <col min="5" max="38" width="6.77734375" style="15" customWidth="1"/>
    <col min="39" max="16384" width="9.109375" style="9"/>
  </cols>
  <sheetData>
    <row r="1" spans="1:38" ht="17.399999999999999" customHeight="1" x14ac:dyDescent="0.2">
      <c r="A1" s="34" t="s">
        <v>235</v>
      </c>
      <c r="B1" s="1"/>
      <c r="E1" s="37" t="s">
        <v>172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37" t="s">
        <v>172</v>
      </c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17.399999999999999" x14ac:dyDescent="0.2">
      <c r="A2" s="33" t="s">
        <v>234</v>
      </c>
      <c r="B2" s="18"/>
      <c r="C2" s="19"/>
      <c r="D2" s="53"/>
    </row>
    <row r="3" spans="1:38" s="16" customFormat="1" ht="13.8" x14ac:dyDescent="0.2">
      <c r="A3" s="35"/>
      <c r="B3" s="21"/>
      <c r="D3" s="54"/>
      <c r="E3" s="50">
        <v>42948</v>
      </c>
      <c r="F3" s="50"/>
      <c r="G3" s="50">
        <v>42979</v>
      </c>
      <c r="H3" s="50"/>
      <c r="I3" s="50">
        <v>43009</v>
      </c>
      <c r="J3" s="50"/>
      <c r="K3" s="50">
        <v>43040</v>
      </c>
      <c r="L3" s="50"/>
      <c r="M3" s="50">
        <v>43070</v>
      </c>
      <c r="N3" s="50"/>
      <c r="O3" s="50">
        <v>43101</v>
      </c>
      <c r="P3" s="50"/>
      <c r="Q3" s="50">
        <v>43132</v>
      </c>
      <c r="R3" s="50"/>
      <c r="S3" s="50">
        <v>43160</v>
      </c>
      <c r="T3" s="50"/>
      <c r="U3" s="50">
        <v>43191</v>
      </c>
      <c r="V3" s="50"/>
      <c r="W3" s="50">
        <v>43221</v>
      </c>
      <c r="X3" s="50"/>
      <c r="Y3" s="50">
        <v>43252</v>
      </c>
      <c r="Z3" s="50"/>
      <c r="AA3" s="50">
        <v>43282</v>
      </c>
      <c r="AB3" s="50"/>
      <c r="AC3" s="50">
        <v>43313</v>
      </c>
      <c r="AD3" s="50"/>
      <c r="AE3" s="50">
        <v>43344</v>
      </c>
      <c r="AF3" s="50"/>
      <c r="AG3" s="50">
        <v>43374</v>
      </c>
      <c r="AH3" s="50"/>
      <c r="AI3" s="50">
        <v>43405</v>
      </c>
      <c r="AJ3" s="50"/>
      <c r="AK3" s="50">
        <v>43435</v>
      </c>
      <c r="AL3" s="50"/>
    </row>
    <row r="4" spans="1:38" s="16" customFormat="1" ht="10.199999999999999" x14ac:dyDescent="0.2">
      <c r="A4" s="17" t="s">
        <v>148</v>
      </c>
      <c r="B4" s="21" t="s">
        <v>149</v>
      </c>
      <c r="C4" s="22" t="s">
        <v>125</v>
      </c>
      <c r="D4" s="55" t="s">
        <v>171</v>
      </c>
      <c r="E4" s="49">
        <v>1</v>
      </c>
      <c r="F4" s="49"/>
      <c r="G4" s="49">
        <v>2</v>
      </c>
      <c r="H4" s="49"/>
      <c r="I4" s="49">
        <v>3</v>
      </c>
      <c r="J4" s="49"/>
      <c r="K4" s="49">
        <v>4</v>
      </c>
      <c r="L4" s="49"/>
      <c r="M4" s="49">
        <v>5</v>
      </c>
      <c r="N4" s="49"/>
      <c r="O4" s="49">
        <v>6</v>
      </c>
      <c r="P4" s="49"/>
      <c r="Q4" s="49">
        <v>7</v>
      </c>
      <c r="R4" s="49"/>
      <c r="S4" s="49">
        <v>8</v>
      </c>
      <c r="T4" s="49"/>
      <c r="U4" s="49">
        <v>9</v>
      </c>
      <c r="V4" s="49"/>
      <c r="W4" s="49">
        <v>10</v>
      </c>
      <c r="X4" s="49"/>
      <c r="Y4" s="49">
        <v>11</v>
      </c>
      <c r="Z4" s="49"/>
      <c r="AA4" s="49">
        <v>12</v>
      </c>
      <c r="AB4" s="49"/>
      <c r="AC4" s="49">
        <v>13</v>
      </c>
      <c r="AD4" s="49"/>
      <c r="AE4" s="49">
        <v>14</v>
      </c>
      <c r="AF4" s="49"/>
      <c r="AG4" s="49">
        <v>15</v>
      </c>
      <c r="AH4" s="49"/>
      <c r="AI4" s="49">
        <v>16</v>
      </c>
      <c r="AJ4" s="49"/>
      <c r="AK4" s="49">
        <v>17</v>
      </c>
      <c r="AL4" s="49"/>
    </row>
    <row r="5" spans="1:38" x14ac:dyDescent="0.2">
      <c r="C5" s="22" t="s">
        <v>123</v>
      </c>
      <c r="D5" s="55"/>
    </row>
    <row r="6" spans="1:38" x14ac:dyDescent="0.2">
      <c r="A6" s="8" t="s">
        <v>24</v>
      </c>
      <c r="B6" s="8" t="s">
        <v>18</v>
      </c>
      <c r="C6" s="26"/>
      <c r="D6" s="56"/>
      <c r="E6" s="36"/>
      <c r="F6" s="39"/>
      <c r="G6" s="36"/>
      <c r="H6" s="39"/>
      <c r="I6" s="36"/>
      <c r="J6" s="39"/>
      <c r="K6" s="36"/>
      <c r="L6" s="39"/>
      <c r="M6" s="36"/>
      <c r="N6" s="39"/>
      <c r="O6" s="36"/>
      <c r="P6" s="39"/>
      <c r="Q6" s="36"/>
      <c r="R6" s="39"/>
      <c r="S6" s="36"/>
      <c r="T6" s="39"/>
      <c r="U6" s="36"/>
      <c r="V6" s="39"/>
      <c r="W6" s="36"/>
      <c r="X6" s="39"/>
      <c r="Y6" s="36"/>
      <c r="Z6" s="39"/>
      <c r="AA6" s="36"/>
      <c r="AB6" s="39"/>
      <c r="AC6" s="36"/>
      <c r="AD6" s="39"/>
      <c r="AE6" s="36"/>
      <c r="AF6" s="39"/>
      <c r="AG6" s="36"/>
      <c r="AH6" s="39"/>
      <c r="AI6" s="36"/>
      <c r="AJ6" s="39"/>
      <c r="AK6" s="36"/>
      <c r="AL6" s="39"/>
    </row>
    <row r="7" spans="1:38" x14ac:dyDescent="0.2">
      <c r="A7" s="2" t="s">
        <v>26</v>
      </c>
      <c r="B7" s="2" t="s">
        <v>20</v>
      </c>
      <c r="C7" s="26">
        <v>4517.9400000000005</v>
      </c>
      <c r="D7" s="57">
        <f>C7/$C$124</f>
        <v>6.4965759087097048E-3</v>
      </c>
      <c r="E7" s="36">
        <v>1</v>
      </c>
      <c r="F7" s="40">
        <f>E7*$D7</f>
        <v>6.4965759087097048E-3</v>
      </c>
      <c r="G7" s="36">
        <v>1</v>
      </c>
      <c r="H7" s="40">
        <f>G7*$D7</f>
        <v>6.4965759087097048E-3</v>
      </c>
      <c r="I7" s="36">
        <v>1</v>
      </c>
      <c r="J7" s="40">
        <f>I7*$D7</f>
        <v>6.4965759087097048E-3</v>
      </c>
      <c r="K7" s="36">
        <v>1</v>
      </c>
      <c r="L7" s="40">
        <f>K7*$D7</f>
        <v>6.4965759087097048E-3</v>
      </c>
      <c r="M7" s="36">
        <v>1</v>
      </c>
      <c r="N7" s="40">
        <f>M7*$D7</f>
        <v>6.4965759087097048E-3</v>
      </c>
      <c r="O7" s="36">
        <v>1</v>
      </c>
      <c r="P7" s="40">
        <f>O7*$D7</f>
        <v>6.4965759087097048E-3</v>
      </c>
      <c r="Q7" s="36">
        <v>1</v>
      </c>
      <c r="R7" s="40">
        <f>Q7*$D7</f>
        <v>6.4965759087097048E-3</v>
      </c>
      <c r="S7" s="36">
        <v>1</v>
      </c>
      <c r="T7" s="40">
        <f>S7*$D7</f>
        <v>6.4965759087097048E-3</v>
      </c>
      <c r="U7" s="36">
        <v>1</v>
      </c>
      <c r="V7" s="40">
        <f>U7*$D7</f>
        <v>6.4965759087097048E-3</v>
      </c>
      <c r="W7" s="36">
        <v>1</v>
      </c>
      <c r="X7" s="40">
        <f>W7*$D7</f>
        <v>6.4965759087097048E-3</v>
      </c>
      <c r="Y7" s="36">
        <v>1</v>
      </c>
      <c r="Z7" s="40">
        <f>Y7*$D7</f>
        <v>6.4965759087097048E-3</v>
      </c>
      <c r="AA7" s="36">
        <v>1</v>
      </c>
      <c r="AB7" s="40">
        <f>AA7*$D7</f>
        <v>6.4965759087097048E-3</v>
      </c>
      <c r="AC7" s="36">
        <v>1</v>
      </c>
      <c r="AD7" s="40">
        <f>AC7*$D7</f>
        <v>6.4965759087097048E-3</v>
      </c>
      <c r="AE7" s="36">
        <v>1</v>
      </c>
      <c r="AF7" s="40">
        <f>AE7*$D7</f>
        <v>6.4965759087097048E-3</v>
      </c>
      <c r="AG7" s="36">
        <v>1</v>
      </c>
      <c r="AH7" s="40">
        <f>AG7*$D7</f>
        <v>6.4965759087097048E-3</v>
      </c>
      <c r="AI7" s="36"/>
      <c r="AJ7" s="40">
        <f>AI7*$D7</f>
        <v>0</v>
      </c>
      <c r="AK7" s="36"/>
      <c r="AL7" s="40">
        <f>AK7*$D7</f>
        <v>0</v>
      </c>
    </row>
    <row r="8" spans="1:38" x14ac:dyDescent="0.2">
      <c r="A8" s="2" t="s">
        <v>27</v>
      </c>
      <c r="B8" s="2" t="s">
        <v>25</v>
      </c>
      <c r="C8" s="26">
        <v>4592.8</v>
      </c>
      <c r="D8" s="57">
        <f>C8/$C$124</f>
        <v>6.6042209134078659E-3</v>
      </c>
      <c r="E8" s="36">
        <v>1</v>
      </c>
      <c r="F8" s="40">
        <f>E8*$D8</f>
        <v>6.6042209134078659E-3</v>
      </c>
      <c r="G8" s="36">
        <v>1</v>
      </c>
      <c r="H8" s="40">
        <f>G8*$D8</f>
        <v>6.6042209134078659E-3</v>
      </c>
      <c r="I8" s="36">
        <v>1</v>
      </c>
      <c r="J8" s="40">
        <f>I8*$D8</f>
        <v>6.6042209134078659E-3</v>
      </c>
      <c r="K8" s="36">
        <v>1</v>
      </c>
      <c r="L8" s="40">
        <f>K8*$D8</f>
        <v>6.6042209134078659E-3</v>
      </c>
      <c r="M8" s="36">
        <v>1</v>
      </c>
      <c r="N8" s="40">
        <f>M8*$D8</f>
        <v>6.6042209134078659E-3</v>
      </c>
      <c r="O8" s="36">
        <v>1</v>
      </c>
      <c r="P8" s="40">
        <f>O8*$D8</f>
        <v>6.6042209134078659E-3</v>
      </c>
      <c r="Q8" s="36">
        <v>1</v>
      </c>
      <c r="R8" s="40">
        <f>Q8*$D8</f>
        <v>6.6042209134078659E-3</v>
      </c>
      <c r="S8" s="36">
        <v>1</v>
      </c>
      <c r="T8" s="40">
        <f>S8*$D8</f>
        <v>6.6042209134078659E-3</v>
      </c>
      <c r="U8" s="36">
        <v>1</v>
      </c>
      <c r="V8" s="40">
        <f>U8*$D8</f>
        <v>6.6042209134078659E-3</v>
      </c>
      <c r="W8" s="36">
        <v>1</v>
      </c>
      <c r="X8" s="40">
        <f>W8*$D8</f>
        <v>6.6042209134078659E-3</v>
      </c>
      <c r="Y8" s="36">
        <v>1</v>
      </c>
      <c r="Z8" s="40">
        <f>Y8*$D8</f>
        <v>6.6042209134078659E-3</v>
      </c>
      <c r="AA8" s="36">
        <v>1</v>
      </c>
      <c r="AB8" s="40">
        <f>AA8*$D8</f>
        <v>6.6042209134078659E-3</v>
      </c>
      <c r="AC8" s="36">
        <v>1</v>
      </c>
      <c r="AD8" s="40">
        <f>AC8*$D8</f>
        <v>6.6042209134078659E-3</v>
      </c>
      <c r="AE8" s="36">
        <v>1</v>
      </c>
      <c r="AF8" s="40">
        <f>AE8*$D8</f>
        <v>6.6042209134078659E-3</v>
      </c>
      <c r="AG8" s="36">
        <v>1</v>
      </c>
      <c r="AH8" s="40">
        <f>AG8*$D8</f>
        <v>6.6042209134078659E-3</v>
      </c>
      <c r="AI8" s="36"/>
      <c r="AJ8" s="40">
        <f>AI8*$D8</f>
        <v>0</v>
      </c>
      <c r="AK8" s="36"/>
      <c r="AL8" s="40">
        <f>AK8*$D8</f>
        <v>0</v>
      </c>
    </row>
    <row r="9" spans="1:38" x14ac:dyDescent="0.2">
      <c r="A9" s="2"/>
      <c r="B9" s="2"/>
      <c r="C9" s="26"/>
      <c r="D9" s="56"/>
      <c r="E9" s="36"/>
      <c r="F9" s="39"/>
      <c r="G9" s="36"/>
      <c r="H9" s="39"/>
      <c r="I9" s="36"/>
      <c r="J9" s="39"/>
      <c r="K9" s="36"/>
      <c r="L9" s="39"/>
      <c r="M9" s="36"/>
      <c r="N9" s="39"/>
      <c r="O9" s="36"/>
      <c r="P9" s="39"/>
      <c r="Q9" s="36"/>
      <c r="R9" s="39"/>
      <c r="S9" s="36"/>
      <c r="T9" s="39"/>
      <c r="U9" s="36"/>
      <c r="V9" s="39"/>
      <c r="W9" s="36"/>
      <c r="X9" s="39"/>
      <c r="Y9" s="36"/>
      <c r="Z9" s="39"/>
      <c r="AA9" s="36"/>
      <c r="AB9" s="39"/>
      <c r="AC9" s="36"/>
      <c r="AD9" s="39"/>
      <c r="AE9" s="36"/>
      <c r="AF9" s="39"/>
      <c r="AG9" s="36"/>
      <c r="AH9" s="39"/>
      <c r="AI9" s="36"/>
      <c r="AJ9" s="39"/>
      <c r="AK9" s="36"/>
      <c r="AL9" s="39"/>
    </row>
    <row r="10" spans="1:38" x14ac:dyDescent="0.2">
      <c r="A10" s="8" t="s">
        <v>28</v>
      </c>
      <c r="B10" s="8" t="s">
        <v>29</v>
      </c>
      <c r="C10" s="26"/>
      <c r="D10" s="56"/>
      <c r="E10" s="36"/>
      <c r="F10" s="39"/>
      <c r="G10" s="36"/>
      <c r="H10" s="39"/>
      <c r="I10" s="36"/>
      <c r="J10" s="39"/>
      <c r="K10" s="36"/>
      <c r="L10" s="39"/>
      <c r="M10" s="36"/>
      <c r="N10" s="39"/>
      <c r="O10" s="36"/>
      <c r="P10" s="39"/>
      <c r="Q10" s="36"/>
      <c r="R10" s="39"/>
      <c r="S10" s="36"/>
      <c r="T10" s="39"/>
      <c r="U10" s="36"/>
      <c r="V10" s="39"/>
      <c r="W10" s="36"/>
      <c r="X10" s="39"/>
      <c r="Y10" s="36"/>
      <c r="Z10" s="39"/>
      <c r="AA10" s="36"/>
      <c r="AB10" s="39"/>
      <c r="AC10" s="36"/>
      <c r="AD10" s="39"/>
      <c r="AE10" s="36"/>
      <c r="AF10" s="39"/>
      <c r="AG10" s="36"/>
      <c r="AH10" s="39"/>
      <c r="AI10" s="36"/>
      <c r="AJ10" s="39"/>
      <c r="AK10" s="36"/>
      <c r="AL10" s="39"/>
    </row>
    <row r="11" spans="1:38" x14ac:dyDescent="0.2">
      <c r="A11" s="2" t="s">
        <v>42</v>
      </c>
      <c r="B11" s="2" t="s">
        <v>30</v>
      </c>
      <c r="C11" s="26">
        <v>1000</v>
      </c>
      <c r="D11" s="57">
        <f>C11/$C$124</f>
        <v>1.4379509043302267E-3</v>
      </c>
      <c r="E11" s="36">
        <v>1</v>
      </c>
      <c r="F11" s="40">
        <f>E11*$D11</f>
        <v>1.4379509043302267E-3</v>
      </c>
      <c r="G11" s="36">
        <v>1</v>
      </c>
      <c r="H11" s="40">
        <f>G11*$D11</f>
        <v>1.4379509043302267E-3</v>
      </c>
      <c r="I11" s="36">
        <v>1</v>
      </c>
      <c r="J11" s="40">
        <f>I11*$D11</f>
        <v>1.4379509043302267E-3</v>
      </c>
      <c r="K11" s="36">
        <v>1</v>
      </c>
      <c r="L11" s="40">
        <f>K11*$D11</f>
        <v>1.4379509043302267E-3</v>
      </c>
      <c r="M11" s="36">
        <v>1</v>
      </c>
      <c r="N11" s="40">
        <f>M11*$D11</f>
        <v>1.4379509043302267E-3</v>
      </c>
      <c r="O11" s="36">
        <v>1</v>
      </c>
      <c r="P11" s="40">
        <f>O11*$D11</f>
        <v>1.4379509043302267E-3</v>
      </c>
      <c r="Q11" s="36">
        <v>1</v>
      </c>
      <c r="R11" s="40">
        <f>Q11*$D11</f>
        <v>1.4379509043302267E-3</v>
      </c>
      <c r="S11" s="36">
        <v>1</v>
      </c>
      <c r="T11" s="40">
        <f>S11*$D11</f>
        <v>1.4379509043302267E-3</v>
      </c>
      <c r="U11" s="36">
        <v>1</v>
      </c>
      <c r="V11" s="40">
        <f>U11*$D11</f>
        <v>1.4379509043302267E-3</v>
      </c>
      <c r="W11" s="36">
        <v>1</v>
      </c>
      <c r="X11" s="40">
        <f>W11*$D11</f>
        <v>1.4379509043302267E-3</v>
      </c>
      <c r="Y11" s="36">
        <v>1</v>
      </c>
      <c r="Z11" s="40">
        <f>Y11*$D11</f>
        <v>1.4379509043302267E-3</v>
      </c>
      <c r="AA11" s="36">
        <v>1</v>
      </c>
      <c r="AB11" s="40">
        <f>AA11*$D11</f>
        <v>1.4379509043302267E-3</v>
      </c>
      <c r="AC11" s="36">
        <v>1</v>
      </c>
      <c r="AD11" s="40">
        <f>AC11*$D11</f>
        <v>1.4379509043302267E-3</v>
      </c>
      <c r="AE11" s="36">
        <v>1</v>
      </c>
      <c r="AF11" s="40">
        <f>AE11*$D11</f>
        <v>1.4379509043302267E-3</v>
      </c>
      <c r="AG11" s="36">
        <v>1</v>
      </c>
      <c r="AH11" s="40">
        <f>AG11*$D11</f>
        <v>1.4379509043302267E-3</v>
      </c>
      <c r="AI11" s="36"/>
      <c r="AJ11" s="40">
        <f>AI11*$D11</f>
        <v>0</v>
      </c>
      <c r="AK11" s="36"/>
      <c r="AL11" s="40">
        <f>AK11*$D11</f>
        <v>0</v>
      </c>
    </row>
    <row r="12" spans="1:38" x14ac:dyDescent="0.2">
      <c r="A12" s="2" t="s">
        <v>43</v>
      </c>
      <c r="B12" s="2" t="s">
        <v>31</v>
      </c>
      <c r="C12" s="26">
        <v>1000</v>
      </c>
      <c r="D12" s="57">
        <f>C12/$C$124</f>
        <v>1.4379509043302267E-3</v>
      </c>
      <c r="E12" s="36"/>
      <c r="F12" s="40">
        <f>E12*$D12</f>
        <v>0</v>
      </c>
      <c r="G12" s="36"/>
      <c r="H12" s="40">
        <f>G12*$D12</f>
        <v>0</v>
      </c>
      <c r="I12" s="36"/>
      <c r="J12" s="40">
        <f>I12*$D12</f>
        <v>0</v>
      </c>
      <c r="K12" s="36"/>
      <c r="L12" s="40">
        <f>K12*$D12</f>
        <v>0</v>
      </c>
      <c r="M12" s="36"/>
      <c r="N12" s="40">
        <f>M12*$D12</f>
        <v>0</v>
      </c>
      <c r="O12" s="36"/>
      <c r="P12" s="40">
        <f>O12*$D12</f>
        <v>0</v>
      </c>
      <c r="Q12" s="36"/>
      <c r="R12" s="40">
        <f>Q12*$D12</f>
        <v>0</v>
      </c>
      <c r="S12" s="36"/>
      <c r="T12" s="40">
        <f>S12*$D12</f>
        <v>0</v>
      </c>
      <c r="U12" s="36"/>
      <c r="V12" s="40">
        <f>U12*$D12</f>
        <v>0</v>
      </c>
      <c r="W12" s="36"/>
      <c r="X12" s="40">
        <f>W12*$D12</f>
        <v>0</v>
      </c>
      <c r="Y12" s="36"/>
      <c r="Z12" s="40">
        <f>Y12*$D12</f>
        <v>0</v>
      </c>
      <c r="AA12" s="36"/>
      <c r="AB12" s="40">
        <f>AA12*$D12</f>
        <v>0</v>
      </c>
      <c r="AC12" s="36"/>
      <c r="AD12" s="40">
        <f>AC12*$D12</f>
        <v>0</v>
      </c>
      <c r="AE12" s="36"/>
      <c r="AF12" s="40">
        <f>AE12*$D12</f>
        <v>0</v>
      </c>
      <c r="AG12" s="36"/>
      <c r="AH12" s="40">
        <f>AG12*$D12</f>
        <v>0</v>
      </c>
      <c r="AI12" s="36"/>
      <c r="AJ12" s="40">
        <f>AI12*$D12</f>
        <v>0</v>
      </c>
      <c r="AK12" s="36"/>
      <c r="AL12" s="40">
        <f>AK12*$D12</f>
        <v>0</v>
      </c>
    </row>
    <row r="13" spans="1:38" x14ac:dyDescent="0.2">
      <c r="A13" s="2"/>
      <c r="B13" s="2"/>
      <c r="C13" s="26"/>
      <c r="D13" s="56"/>
      <c r="E13" s="36"/>
      <c r="F13" s="39"/>
      <c r="G13" s="36"/>
      <c r="H13" s="39"/>
      <c r="I13" s="36"/>
      <c r="J13" s="39"/>
      <c r="K13" s="36"/>
      <c r="L13" s="39"/>
      <c r="M13" s="36"/>
      <c r="N13" s="39"/>
      <c r="O13" s="36"/>
      <c r="P13" s="39"/>
      <c r="Q13" s="36"/>
      <c r="R13" s="39"/>
      <c r="S13" s="36"/>
      <c r="T13" s="39"/>
      <c r="U13" s="36"/>
      <c r="V13" s="39"/>
      <c r="W13" s="36"/>
      <c r="X13" s="39"/>
      <c r="Y13" s="36"/>
      <c r="Z13" s="39"/>
      <c r="AA13" s="36"/>
      <c r="AB13" s="39"/>
      <c r="AC13" s="36"/>
      <c r="AD13" s="39"/>
      <c r="AE13" s="36"/>
      <c r="AF13" s="39"/>
      <c r="AG13" s="36"/>
      <c r="AH13" s="39"/>
      <c r="AI13" s="36"/>
      <c r="AJ13" s="39"/>
      <c r="AK13" s="36"/>
      <c r="AL13" s="39"/>
    </row>
    <row r="14" spans="1:38" x14ac:dyDescent="0.2">
      <c r="A14" s="8" t="s">
        <v>32</v>
      </c>
      <c r="B14" s="8" t="s">
        <v>37</v>
      </c>
      <c r="C14" s="26"/>
      <c r="D14" s="56"/>
      <c r="E14" s="36"/>
      <c r="F14" s="39"/>
      <c r="G14" s="36"/>
      <c r="H14" s="39"/>
      <c r="I14" s="36"/>
      <c r="J14" s="39"/>
      <c r="K14" s="36"/>
      <c r="L14" s="39"/>
      <c r="M14" s="36"/>
      <c r="N14" s="39"/>
      <c r="O14" s="36"/>
      <c r="P14" s="39"/>
      <c r="Q14" s="36"/>
      <c r="R14" s="39"/>
      <c r="S14" s="36"/>
      <c r="T14" s="39"/>
      <c r="U14" s="36"/>
      <c r="V14" s="39"/>
      <c r="W14" s="36"/>
      <c r="X14" s="39"/>
      <c r="Y14" s="36"/>
      <c r="Z14" s="39"/>
      <c r="AA14" s="36"/>
      <c r="AB14" s="39"/>
      <c r="AC14" s="36"/>
      <c r="AD14" s="39"/>
      <c r="AE14" s="36"/>
      <c r="AF14" s="39"/>
      <c r="AG14" s="36"/>
      <c r="AH14" s="39"/>
      <c r="AI14" s="36"/>
      <c r="AJ14" s="39"/>
      <c r="AK14" s="36"/>
      <c r="AL14" s="39"/>
    </row>
    <row r="15" spans="1:38" x14ac:dyDescent="0.2">
      <c r="A15" s="2" t="s">
        <v>44</v>
      </c>
      <c r="B15" s="2" t="s">
        <v>33</v>
      </c>
      <c r="C15" s="26">
        <v>15581.377500000001</v>
      </c>
      <c r="D15" s="57">
        <f>C15/$C$124</f>
        <v>2.2405255866835647E-2</v>
      </c>
      <c r="E15" s="36"/>
      <c r="F15" s="40">
        <f>E15*$D15</f>
        <v>0</v>
      </c>
      <c r="G15" s="36"/>
      <c r="H15" s="40">
        <f>G15*$D15</f>
        <v>0</v>
      </c>
      <c r="I15" s="36"/>
      <c r="J15" s="40">
        <f>I15*$D15</f>
        <v>0</v>
      </c>
      <c r="K15" s="36"/>
      <c r="L15" s="40">
        <f>K15*$D15</f>
        <v>0</v>
      </c>
      <c r="M15" s="36"/>
      <c r="N15" s="40">
        <f>M15*$D15</f>
        <v>0</v>
      </c>
      <c r="O15" s="36">
        <v>1</v>
      </c>
      <c r="P15" s="40">
        <f>O15*$D15</f>
        <v>2.2405255866835647E-2</v>
      </c>
      <c r="Q15" s="36">
        <v>1</v>
      </c>
      <c r="R15" s="40">
        <f>Q15*$D15</f>
        <v>2.2405255866835647E-2</v>
      </c>
      <c r="S15" s="36">
        <v>1</v>
      </c>
      <c r="T15" s="40">
        <f>S15*$D15</f>
        <v>2.2405255866835647E-2</v>
      </c>
      <c r="U15" s="36">
        <v>1</v>
      </c>
      <c r="V15" s="40">
        <f>U15*$D15</f>
        <v>2.2405255866835647E-2</v>
      </c>
      <c r="W15" s="36">
        <v>1</v>
      </c>
      <c r="X15" s="40">
        <f>W15*$D15</f>
        <v>2.2405255866835647E-2</v>
      </c>
      <c r="Y15" s="36">
        <v>1</v>
      </c>
      <c r="Z15" s="40">
        <f>Y15*$D15</f>
        <v>2.2405255866835647E-2</v>
      </c>
      <c r="AA15" s="36">
        <v>1</v>
      </c>
      <c r="AB15" s="40">
        <f>AA15*$D15</f>
        <v>2.2405255866835647E-2</v>
      </c>
      <c r="AC15" s="36">
        <v>1</v>
      </c>
      <c r="AD15" s="40">
        <f>AC15*$D15</f>
        <v>2.2405255866835647E-2</v>
      </c>
      <c r="AE15" s="36">
        <v>1</v>
      </c>
      <c r="AF15" s="40">
        <f>AE15*$D15</f>
        <v>2.2405255866835647E-2</v>
      </c>
      <c r="AG15" s="36">
        <v>1</v>
      </c>
      <c r="AH15" s="40">
        <f>AG15*$D15</f>
        <v>2.2405255866835647E-2</v>
      </c>
      <c r="AI15" s="36"/>
      <c r="AJ15" s="40">
        <f>AI15*$D15</f>
        <v>0</v>
      </c>
      <c r="AK15" s="36"/>
      <c r="AL15" s="40">
        <f>AK15*$D15</f>
        <v>0</v>
      </c>
    </row>
    <row r="16" spans="1:38" x14ac:dyDescent="0.2">
      <c r="A16" s="2" t="s">
        <v>45</v>
      </c>
      <c r="B16" s="3" t="s">
        <v>34</v>
      </c>
      <c r="C16" s="26">
        <v>14981.377500000001</v>
      </c>
      <c r="D16" s="57">
        <f>C16/$C$124</f>
        <v>2.1542485324237512E-2</v>
      </c>
      <c r="E16" s="36"/>
      <c r="F16" s="40">
        <f>E16*$D16</f>
        <v>0</v>
      </c>
      <c r="G16" s="36"/>
      <c r="H16" s="40">
        <f>G16*$D16</f>
        <v>0</v>
      </c>
      <c r="I16" s="36"/>
      <c r="J16" s="40">
        <f>I16*$D16</f>
        <v>0</v>
      </c>
      <c r="K16" s="36"/>
      <c r="L16" s="40">
        <f>K16*$D16</f>
        <v>0</v>
      </c>
      <c r="M16" s="36"/>
      <c r="N16" s="40">
        <f>M16*$D16</f>
        <v>0</v>
      </c>
      <c r="O16" s="36">
        <v>1</v>
      </c>
      <c r="P16" s="40">
        <f>O16*$D16</f>
        <v>2.1542485324237512E-2</v>
      </c>
      <c r="Q16" s="36">
        <v>1</v>
      </c>
      <c r="R16" s="40">
        <f>Q16*$D16</f>
        <v>2.1542485324237512E-2</v>
      </c>
      <c r="S16" s="36">
        <v>1</v>
      </c>
      <c r="T16" s="40">
        <f>S16*$D16</f>
        <v>2.1542485324237512E-2</v>
      </c>
      <c r="U16" s="36">
        <v>1</v>
      </c>
      <c r="V16" s="40">
        <f>U16*$D16</f>
        <v>2.1542485324237512E-2</v>
      </c>
      <c r="W16" s="36">
        <v>1</v>
      </c>
      <c r="X16" s="40">
        <f>W16*$D16</f>
        <v>2.1542485324237512E-2</v>
      </c>
      <c r="Y16" s="36">
        <v>1</v>
      </c>
      <c r="Z16" s="40">
        <f>Y16*$D16</f>
        <v>2.1542485324237512E-2</v>
      </c>
      <c r="AA16" s="36">
        <v>1</v>
      </c>
      <c r="AB16" s="40">
        <f>AA16*$D16</f>
        <v>2.1542485324237512E-2</v>
      </c>
      <c r="AC16" s="36">
        <v>1</v>
      </c>
      <c r="AD16" s="40">
        <f>AC16*$D16</f>
        <v>2.1542485324237512E-2</v>
      </c>
      <c r="AE16" s="36">
        <v>1</v>
      </c>
      <c r="AF16" s="40">
        <f>AE16*$D16</f>
        <v>2.1542485324237512E-2</v>
      </c>
      <c r="AG16" s="36">
        <v>1</v>
      </c>
      <c r="AH16" s="40">
        <f>AG16*$D16</f>
        <v>2.1542485324237512E-2</v>
      </c>
      <c r="AI16" s="36"/>
      <c r="AJ16" s="40">
        <f>AI16*$D16</f>
        <v>0</v>
      </c>
      <c r="AK16" s="36"/>
      <c r="AL16" s="40">
        <f>AK16*$D16</f>
        <v>0</v>
      </c>
    </row>
    <row r="17" spans="1:38" x14ac:dyDescent="0.2">
      <c r="A17" s="2"/>
      <c r="B17" s="2"/>
      <c r="C17" s="26"/>
      <c r="D17" s="56"/>
      <c r="E17" s="36"/>
      <c r="F17" s="39"/>
      <c r="G17" s="36"/>
      <c r="H17" s="39"/>
      <c r="I17" s="36"/>
      <c r="J17" s="39"/>
      <c r="K17" s="36"/>
      <c r="L17" s="39"/>
      <c r="M17" s="36"/>
      <c r="N17" s="39"/>
      <c r="O17" s="36"/>
      <c r="P17" s="39"/>
      <c r="Q17" s="36"/>
      <c r="R17" s="39"/>
      <c r="S17" s="36"/>
      <c r="T17" s="39"/>
      <c r="U17" s="36"/>
      <c r="V17" s="39"/>
      <c r="W17" s="36"/>
      <c r="X17" s="39"/>
      <c r="Y17" s="36"/>
      <c r="Z17" s="39"/>
      <c r="AA17" s="36"/>
      <c r="AB17" s="39"/>
      <c r="AC17" s="36"/>
      <c r="AD17" s="39"/>
      <c r="AE17" s="36"/>
      <c r="AF17" s="39"/>
      <c r="AG17" s="36"/>
      <c r="AH17" s="39"/>
      <c r="AI17" s="36"/>
      <c r="AJ17" s="39"/>
      <c r="AK17" s="36"/>
      <c r="AL17" s="39"/>
    </row>
    <row r="18" spans="1:38" x14ac:dyDescent="0.2">
      <c r="A18" s="8" t="s">
        <v>35</v>
      </c>
      <c r="B18" s="8" t="s">
        <v>36</v>
      </c>
      <c r="C18" s="26"/>
      <c r="D18" s="56"/>
      <c r="E18" s="36"/>
      <c r="F18" s="39"/>
      <c r="G18" s="36"/>
      <c r="H18" s="39"/>
      <c r="I18" s="36"/>
      <c r="J18" s="39"/>
      <c r="K18" s="36"/>
      <c r="L18" s="39"/>
      <c r="M18" s="36"/>
      <c r="N18" s="39"/>
      <c r="O18" s="36"/>
      <c r="P18" s="39"/>
      <c r="Q18" s="36"/>
      <c r="R18" s="39"/>
      <c r="S18" s="36"/>
      <c r="T18" s="39"/>
      <c r="U18" s="36"/>
      <c r="V18" s="39"/>
      <c r="W18" s="36"/>
      <c r="X18" s="39"/>
      <c r="Y18" s="36"/>
      <c r="Z18" s="39"/>
      <c r="AA18" s="36"/>
      <c r="AB18" s="39"/>
      <c r="AC18" s="36"/>
      <c r="AD18" s="39"/>
      <c r="AE18" s="36"/>
      <c r="AF18" s="39"/>
      <c r="AG18" s="36"/>
      <c r="AH18" s="39"/>
      <c r="AI18" s="36"/>
      <c r="AJ18" s="39"/>
      <c r="AK18" s="36"/>
      <c r="AL18" s="39"/>
    </row>
    <row r="19" spans="1:38" x14ac:dyDescent="0.2">
      <c r="A19" s="2" t="s">
        <v>46</v>
      </c>
      <c r="B19" s="2" t="s">
        <v>38</v>
      </c>
      <c r="C19" s="26">
        <v>4000</v>
      </c>
      <c r="D19" s="57">
        <f>C19/$C$124</f>
        <v>5.7518036173209068E-3</v>
      </c>
      <c r="E19" s="36">
        <v>1</v>
      </c>
      <c r="F19" s="40">
        <f>E19*$D19</f>
        <v>5.7518036173209068E-3</v>
      </c>
      <c r="G19" s="36">
        <v>1</v>
      </c>
      <c r="H19" s="40">
        <f>G19*$D19</f>
        <v>5.7518036173209068E-3</v>
      </c>
      <c r="I19" s="36">
        <v>1</v>
      </c>
      <c r="J19" s="40">
        <f>I19*$D19</f>
        <v>5.7518036173209068E-3</v>
      </c>
      <c r="K19" s="36">
        <v>1</v>
      </c>
      <c r="L19" s="40">
        <f>K19*$D19</f>
        <v>5.7518036173209068E-3</v>
      </c>
      <c r="M19" s="36">
        <v>1</v>
      </c>
      <c r="N19" s="40">
        <f>M19*$D19</f>
        <v>5.7518036173209068E-3</v>
      </c>
      <c r="O19" s="36">
        <v>1</v>
      </c>
      <c r="P19" s="40">
        <f>O19*$D19</f>
        <v>5.7518036173209068E-3</v>
      </c>
      <c r="Q19" s="36">
        <v>1</v>
      </c>
      <c r="R19" s="40">
        <f>Q19*$D19</f>
        <v>5.7518036173209068E-3</v>
      </c>
      <c r="S19" s="36">
        <v>1</v>
      </c>
      <c r="T19" s="40">
        <f>S19*$D19</f>
        <v>5.7518036173209068E-3</v>
      </c>
      <c r="U19" s="36">
        <v>1</v>
      </c>
      <c r="V19" s="40">
        <f>U19*$D19</f>
        <v>5.7518036173209068E-3</v>
      </c>
      <c r="W19" s="36">
        <v>1</v>
      </c>
      <c r="X19" s="40">
        <f>W19*$D19</f>
        <v>5.7518036173209068E-3</v>
      </c>
      <c r="Y19" s="36">
        <v>1</v>
      </c>
      <c r="Z19" s="40">
        <f>Y19*$D19</f>
        <v>5.7518036173209068E-3</v>
      </c>
      <c r="AA19" s="36">
        <v>1</v>
      </c>
      <c r="AB19" s="40">
        <f>AA19*$D19</f>
        <v>5.7518036173209068E-3</v>
      </c>
      <c r="AC19" s="36">
        <v>1</v>
      </c>
      <c r="AD19" s="40">
        <f>AC19*$D19</f>
        <v>5.7518036173209068E-3</v>
      </c>
      <c r="AE19" s="36">
        <v>1</v>
      </c>
      <c r="AF19" s="40">
        <f>AE19*$D19</f>
        <v>5.7518036173209068E-3</v>
      </c>
      <c r="AG19" s="36">
        <v>1</v>
      </c>
      <c r="AH19" s="40">
        <f>AG19*$D19</f>
        <v>5.7518036173209068E-3</v>
      </c>
      <c r="AI19" s="36"/>
      <c r="AJ19" s="40">
        <f>AI19*$D19</f>
        <v>0</v>
      </c>
      <c r="AK19" s="36"/>
      <c r="AL19" s="40">
        <f>AK19*$D19</f>
        <v>0</v>
      </c>
    </row>
    <row r="20" spans="1:38" x14ac:dyDescent="0.2">
      <c r="A20" s="2" t="s">
        <v>47</v>
      </c>
      <c r="B20" s="2" t="s">
        <v>173</v>
      </c>
      <c r="C20" s="26">
        <f>63552/2</f>
        <v>31776</v>
      </c>
      <c r="D20" s="57">
        <f>C20/$C$124</f>
        <v>4.5692327935997284E-2</v>
      </c>
      <c r="E20" s="36">
        <v>0.6</v>
      </c>
      <c r="F20" s="40">
        <f>E20*$D20</f>
        <v>2.7415396761598369E-2</v>
      </c>
      <c r="G20" s="36">
        <v>1</v>
      </c>
      <c r="H20" s="40">
        <f>G20*$D20</f>
        <v>4.5692327935997284E-2</v>
      </c>
      <c r="I20" s="36">
        <v>1</v>
      </c>
      <c r="J20" s="40">
        <f>I20*$D20</f>
        <v>4.5692327935997284E-2</v>
      </c>
      <c r="K20" s="36">
        <v>1</v>
      </c>
      <c r="L20" s="40">
        <f>K20*$D20</f>
        <v>4.5692327935997284E-2</v>
      </c>
      <c r="M20" s="36">
        <v>1</v>
      </c>
      <c r="N20" s="40">
        <f>M20*$D20</f>
        <v>4.5692327935997284E-2</v>
      </c>
      <c r="O20" s="36">
        <v>1</v>
      </c>
      <c r="P20" s="40">
        <f>O20*$D20</f>
        <v>4.5692327935997284E-2</v>
      </c>
      <c r="Q20" s="36">
        <v>1</v>
      </c>
      <c r="R20" s="40">
        <f>Q20*$D20</f>
        <v>4.5692327935997284E-2</v>
      </c>
      <c r="S20" s="36">
        <v>1</v>
      </c>
      <c r="T20" s="40">
        <f>S20*$D20</f>
        <v>4.5692327935997284E-2</v>
      </c>
      <c r="U20" s="36">
        <v>1</v>
      </c>
      <c r="V20" s="40">
        <f>U20*$D20</f>
        <v>4.5692327935997284E-2</v>
      </c>
      <c r="W20" s="36">
        <v>1</v>
      </c>
      <c r="X20" s="40">
        <f>W20*$D20</f>
        <v>4.5692327935997284E-2</v>
      </c>
      <c r="Y20" s="36">
        <v>1</v>
      </c>
      <c r="Z20" s="40">
        <f>Y20*$D20</f>
        <v>4.5692327935997284E-2</v>
      </c>
      <c r="AA20" s="36">
        <v>1</v>
      </c>
      <c r="AB20" s="40">
        <f>AA20*$D20</f>
        <v>4.5692327935997284E-2</v>
      </c>
      <c r="AC20" s="36">
        <v>1</v>
      </c>
      <c r="AD20" s="40">
        <f>AC20*$D20</f>
        <v>4.5692327935997284E-2</v>
      </c>
      <c r="AE20" s="36">
        <v>1</v>
      </c>
      <c r="AF20" s="40">
        <f>AE20*$D20</f>
        <v>4.5692327935997284E-2</v>
      </c>
      <c r="AG20" s="36">
        <v>1</v>
      </c>
      <c r="AH20" s="40">
        <f>AG20*$D20</f>
        <v>4.5692327935997284E-2</v>
      </c>
      <c r="AI20" s="36"/>
      <c r="AJ20" s="40">
        <f>AI20*$D20</f>
        <v>0</v>
      </c>
      <c r="AK20" s="36"/>
      <c r="AL20" s="40">
        <f>AK20*$D20</f>
        <v>0</v>
      </c>
    </row>
    <row r="21" spans="1:38" x14ac:dyDescent="0.2">
      <c r="A21" s="2" t="s">
        <v>47</v>
      </c>
      <c r="B21" s="2" t="s">
        <v>228</v>
      </c>
      <c r="C21" s="26">
        <f>31776*0.25</f>
        <v>7944</v>
      </c>
      <c r="D21" s="57">
        <f>C21/$C$124</f>
        <v>1.1423081983999321E-2</v>
      </c>
      <c r="E21" s="36"/>
      <c r="F21" s="40">
        <f>E21*$D21</f>
        <v>0</v>
      </c>
      <c r="G21" s="36">
        <v>1</v>
      </c>
      <c r="H21" s="40">
        <f>G21*$D21</f>
        <v>1.1423081983999321E-2</v>
      </c>
      <c r="I21" s="36">
        <v>1</v>
      </c>
      <c r="J21" s="40">
        <f>I21*$D21</f>
        <v>1.1423081983999321E-2</v>
      </c>
      <c r="K21" s="36">
        <v>1</v>
      </c>
      <c r="L21" s="40">
        <f>K21*$D21</f>
        <v>1.1423081983999321E-2</v>
      </c>
      <c r="M21" s="36">
        <v>1</v>
      </c>
      <c r="N21" s="40">
        <f>M21*$D21</f>
        <v>1.1423081983999321E-2</v>
      </c>
      <c r="O21" s="36">
        <v>1</v>
      </c>
      <c r="P21" s="40">
        <f>O21*$D21</f>
        <v>1.1423081983999321E-2</v>
      </c>
      <c r="Q21" s="36">
        <v>1</v>
      </c>
      <c r="R21" s="40">
        <f>Q21*$D21</f>
        <v>1.1423081983999321E-2</v>
      </c>
      <c r="S21" s="36">
        <v>1</v>
      </c>
      <c r="T21" s="40">
        <f>S21*$D21</f>
        <v>1.1423081983999321E-2</v>
      </c>
      <c r="U21" s="36">
        <v>1</v>
      </c>
      <c r="V21" s="40">
        <f>U21*$D21</f>
        <v>1.1423081983999321E-2</v>
      </c>
      <c r="W21" s="36">
        <v>1</v>
      </c>
      <c r="X21" s="40">
        <f>W21*$D21</f>
        <v>1.1423081983999321E-2</v>
      </c>
      <c r="Y21" s="36">
        <v>1</v>
      </c>
      <c r="Z21" s="40">
        <f>Y21*$D21</f>
        <v>1.1423081983999321E-2</v>
      </c>
      <c r="AA21" s="36">
        <v>1</v>
      </c>
      <c r="AB21" s="40">
        <f>AA21*$D21</f>
        <v>1.1423081983999321E-2</v>
      </c>
      <c r="AC21" s="36">
        <v>1</v>
      </c>
      <c r="AD21" s="40">
        <f>AC21*$D21</f>
        <v>1.1423081983999321E-2</v>
      </c>
      <c r="AE21" s="36">
        <v>1</v>
      </c>
      <c r="AF21" s="40">
        <f>AE21*$D21</f>
        <v>1.1423081983999321E-2</v>
      </c>
      <c r="AG21" s="36">
        <v>1</v>
      </c>
      <c r="AH21" s="40">
        <f>AG21*$D21</f>
        <v>1.1423081983999321E-2</v>
      </c>
      <c r="AI21" s="36"/>
      <c r="AJ21" s="40">
        <f>AI21*$D21</f>
        <v>0</v>
      </c>
      <c r="AK21" s="36"/>
      <c r="AL21" s="40">
        <f>AK21*$D21</f>
        <v>0</v>
      </c>
    </row>
    <row r="22" spans="1:38" x14ac:dyDescent="0.2">
      <c r="A22" s="2" t="s">
        <v>47</v>
      </c>
      <c r="B22" s="2" t="s">
        <v>229</v>
      </c>
      <c r="C22" s="26">
        <f>31776*0.75</f>
        <v>23832</v>
      </c>
      <c r="D22" s="57">
        <f>C22/$C$124</f>
        <v>3.4269245951997963E-2</v>
      </c>
      <c r="E22" s="36"/>
      <c r="F22" s="40">
        <f>E22*$D22</f>
        <v>0</v>
      </c>
      <c r="G22" s="36">
        <v>0.4</v>
      </c>
      <c r="H22" s="40">
        <f>G22*$D22</f>
        <v>1.3707698380799186E-2</v>
      </c>
      <c r="I22" s="36">
        <v>1</v>
      </c>
      <c r="J22" s="40">
        <f>I22*$D22</f>
        <v>3.4269245951997963E-2</v>
      </c>
      <c r="K22" s="36">
        <v>1</v>
      </c>
      <c r="L22" s="40">
        <f>K22*$D22</f>
        <v>3.4269245951997963E-2</v>
      </c>
      <c r="M22" s="36">
        <v>1</v>
      </c>
      <c r="N22" s="40">
        <f>M22*$D22</f>
        <v>3.4269245951997963E-2</v>
      </c>
      <c r="O22" s="36">
        <v>1</v>
      </c>
      <c r="P22" s="40">
        <f>O22*$D22</f>
        <v>3.4269245951997963E-2</v>
      </c>
      <c r="Q22" s="36">
        <v>1</v>
      </c>
      <c r="R22" s="40">
        <f>Q22*$D22</f>
        <v>3.4269245951997963E-2</v>
      </c>
      <c r="S22" s="36">
        <v>1</v>
      </c>
      <c r="T22" s="40">
        <f>S22*$D22</f>
        <v>3.4269245951997963E-2</v>
      </c>
      <c r="U22" s="36">
        <v>1</v>
      </c>
      <c r="V22" s="40">
        <f>U22*$D22</f>
        <v>3.4269245951997963E-2</v>
      </c>
      <c r="W22" s="36">
        <v>1</v>
      </c>
      <c r="X22" s="40">
        <f>W22*$D22</f>
        <v>3.4269245951997963E-2</v>
      </c>
      <c r="Y22" s="36">
        <v>1</v>
      </c>
      <c r="Z22" s="40">
        <f>Y22*$D22</f>
        <v>3.4269245951997963E-2</v>
      </c>
      <c r="AA22" s="36">
        <v>1</v>
      </c>
      <c r="AB22" s="40">
        <f>AA22*$D22</f>
        <v>3.4269245951997963E-2</v>
      </c>
      <c r="AC22" s="36">
        <v>1</v>
      </c>
      <c r="AD22" s="40">
        <f>AC22*$D22</f>
        <v>3.4269245951997963E-2</v>
      </c>
      <c r="AE22" s="36">
        <v>1</v>
      </c>
      <c r="AF22" s="40">
        <f>AE22*$D22</f>
        <v>3.4269245951997963E-2</v>
      </c>
      <c r="AG22" s="36">
        <v>1</v>
      </c>
      <c r="AH22" s="40">
        <f>AG22*$D22</f>
        <v>3.4269245951997963E-2</v>
      </c>
      <c r="AI22" s="36"/>
      <c r="AJ22" s="40">
        <f>AI22*$D22</f>
        <v>0</v>
      </c>
      <c r="AK22" s="36"/>
      <c r="AL22" s="40">
        <f>AK22*$D22</f>
        <v>0</v>
      </c>
    </row>
    <row r="23" spans="1:38" x14ac:dyDescent="0.2">
      <c r="A23" s="2"/>
      <c r="B23" s="2"/>
      <c r="C23" s="26"/>
      <c r="D23" s="56"/>
      <c r="E23" s="36"/>
      <c r="F23" s="39"/>
      <c r="G23" s="36"/>
      <c r="H23" s="39"/>
      <c r="I23" s="36"/>
      <c r="J23" s="39"/>
      <c r="K23" s="36"/>
      <c r="L23" s="39"/>
      <c r="M23" s="36"/>
      <c r="N23" s="39"/>
      <c r="O23" s="36"/>
      <c r="P23" s="39"/>
      <c r="Q23" s="36"/>
      <c r="R23" s="39"/>
      <c r="S23" s="36"/>
      <c r="T23" s="39"/>
      <c r="U23" s="36"/>
      <c r="V23" s="39"/>
      <c r="W23" s="36"/>
      <c r="X23" s="39"/>
      <c r="Y23" s="36"/>
      <c r="Z23" s="39"/>
      <c r="AA23" s="36"/>
      <c r="AB23" s="39"/>
      <c r="AC23" s="36"/>
      <c r="AD23" s="39"/>
      <c r="AE23" s="36"/>
      <c r="AF23" s="39"/>
      <c r="AG23" s="36"/>
      <c r="AH23" s="39"/>
      <c r="AI23" s="36"/>
      <c r="AJ23" s="39"/>
      <c r="AK23" s="36"/>
      <c r="AL23" s="39"/>
    </row>
    <row r="24" spans="1:38" x14ac:dyDescent="0.2">
      <c r="A24" s="8" t="s">
        <v>39</v>
      </c>
      <c r="B24" s="8" t="s">
        <v>40</v>
      </c>
      <c r="C24" s="26"/>
      <c r="D24" s="56"/>
      <c r="E24" s="36"/>
      <c r="F24" s="39"/>
      <c r="G24" s="36"/>
      <c r="H24" s="39"/>
      <c r="I24" s="36"/>
      <c r="J24" s="39"/>
      <c r="K24" s="36"/>
      <c r="L24" s="39"/>
      <c r="M24" s="36"/>
      <c r="N24" s="39"/>
      <c r="O24" s="36"/>
      <c r="P24" s="39"/>
      <c r="Q24" s="36"/>
      <c r="R24" s="39"/>
      <c r="S24" s="36"/>
      <c r="T24" s="39"/>
      <c r="U24" s="36"/>
      <c r="V24" s="39"/>
      <c r="W24" s="36"/>
      <c r="X24" s="39"/>
      <c r="Y24" s="36"/>
      <c r="Z24" s="39"/>
      <c r="AA24" s="36"/>
      <c r="AB24" s="39"/>
      <c r="AC24" s="36"/>
      <c r="AD24" s="39"/>
      <c r="AE24" s="36"/>
      <c r="AF24" s="39"/>
      <c r="AG24" s="36"/>
      <c r="AH24" s="39"/>
      <c r="AI24" s="36"/>
      <c r="AJ24" s="39"/>
      <c r="AK24" s="36"/>
      <c r="AL24" s="39"/>
    </row>
    <row r="25" spans="1:38" x14ac:dyDescent="0.2">
      <c r="A25" s="2" t="s">
        <v>48</v>
      </c>
      <c r="B25" s="2" t="s">
        <v>152</v>
      </c>
      <c r="C25" s="26">
        <v>4799.7</v>
      </c>
      <c r="D25" s="57">
        <f t="shared" ref="D25:D38" si="0">C25/$C$124</f>
        <v>6.9017329555137886E-3</v>
      </c>
      <c r="E25" s="36"/>
      <c r="F25" s="40">
        <f>E25*$D25</f>
        <v>0</v>
      </c>
      <c r="G25" s="36">
        <v>0.5</v>
      </c>
      <c r="H25" s="40">
        <f>G25*$D25</f>
        <v>3.4508664777568943E-3</v>
      </c>
      <c r="I25" s="36">
        <v>1</v>
      </c>
      <c r="J25" s="40">
        <f>I25*$D25</f>
        <v>6.9017329555137886E-3</v>
      </c>
      <c r="K25" s="36">
        <v>1</v>
      </c>
      <c r="L25" s="40">
        <f>K25*$D25</f>
        <v>6.9017329555137886E-3</v>
      </c>
      <c r="M25" s="36">
        <v>1</v>
      </c>
      <c r="N25" s="40">
        <f>M25*$D25</f>
        <v>6.9017329555137886E-3</v>
      </c>
      <c r="O25" s="36">
        <v>1</v>
      </c>
      <c r="P25" s="40">
        <f>O25*$D25</f>
        <v>6.9017329555137886E-3</v>
      </c>
      <c r="Q25" s="36">
        <v>1</v>
      </c>
      <c r="R25" s="40">
        <f>Q25*$D25</f>
        <v>6.9017329555137886E-3</v>
      </c>
      <c r="S25" s="36">
        <v>1</v>
      </c>
      <c r="T25" s="40">
        <f>S25*$D25</f>
        <v>6.9017329555137886E-3</v>
      </c>
      <c r="U25" s="36">
        <v>1</v>
      </c>
      <c r="V25" s="40">
        <f>U25*$D25</f>
        <v>6.9017329555137886E-3</v>
      </c>
      <c r="W25" s="36">
        <v>1</v>
      </c>
      <c r="X25" s="40">
        <f>W25*$D25</f>
        <v>6.9017329555137886E-3</v>
      </c>
      <c r="Y25" s="36">
        <v>1</v>
      </c>
      <c r="Z25" s="40">
        <f>Y25*$D25</f>
        <v>6.9017329555137886E-3</v>
      </c>
      <c r="AA25" s="36">
        <v>1</v>
      </c>
      <c r="AB25" s="40">
        <f>AA25*$D25</f>
        <v>6.9017329555137886E-3</v>
      </c>
      <c r="AC25" s="36">
        <v>1</v>
      </c>
      <c r="AD25" s="40">
        <f>AC25*$D25</f>
        <v>6.9017329555137886E-3</v>
      </c>
      <c r="AE25" s="36">
        <v>1</v>
      </c>
      <c r="AF25" s="40">
        <f>AE25*$D25</f>
        <v>6.9017329555137886E-3</v>
      </c>
      <c r="AG25" s="36">
        <v>1</v>
      </c>
      <c r="AH25" s="40">
        <f>AG25*$D25</f>
        <v>6.9017329555137886E-3</v>
      </c>
      <c r="AI25" s="36"/>
      <c r="AJ25" s="40">
        <f>AI25*$D25</f>
        <v>0</v>
      </c>
      <c r="AK25" s="36"/>
      <c r="AL25" s="40">
        <f>AK25*$D25</f>
        <v>0</v>
      </c>
    </row>
    <row r="26" spans="1:38" x14ac:dyDescent="0.2">
      <c r="A26" s="2" t="s">
        <v>49</v>
      </c>
      <c r="B26" s="2" t="s">
        <v>153</v>
      </c>
      <c r="C26" s="26">
        <v>10681</v>
      </c>
      <c r="D26" s="57">
        <f t="shared" si="0"/>
        <v>1.5358753609151151E-2</v>
      </c>
      <c r="E26" s="36"/>
      <c r="F26" s="40">
        <f t="shared" ref="F26:H38" si="1">E26*$D26</f>
        <v>0</v>
      </c>
      <c r="G26" s="36"/>
      <c r="H26" s="40">
        <f t="shared" si="1"/>
        <v>0</v>
      </c>
      <c r="I26" s="36"/>
      <c r="J26" s="40">
        <f t="shared" ref="J26" si="2">I26*$D26</f>
        <v>0</v>
      </c>
      <c r="K26" s="36">
        <v>1</v>
      </c>
      <c r="L26" s="40">
        <f t="shared" ref="L26" si="3">K26*$D26</f>
        <v>1.5358753609151151E-2</v>
      </c>
      <c r="M26" s="36">
        <v>1</v>
      </c>
      <c r="N26" s="40">
        <f t="shared" ref="N26" si="4">M26*$D26</f>
        <v>1.5358753609151151E-2</v>
      </c>
      <c r="O26" s="36">
        <v>1</v>
      </c>
      <c r="P26" s="40">
        <f t="shared" ref="P26" si="5">O26*$D26</f>
        <v>1.5358753609151151E-2</v>
      </c>
      <c r="Q26" s="36">
        <v>1</v>
      </c>
      <c r="R26" s="40">
        <f t="shared" ref="R26" si="6">Q26*$D26</f>
        <v>1.5358753609151151E-2</v>
      </c>
      <c r="S26" s="36">
        <v>1</v>
      </c>
      <c r="T26" s="40">
        <f t="shared" ref="T26" si="7">S26*$D26</f>
        <v>1.5358753609151151E-2</v>
      </c>
      <c r="U26" s="36">
        <v>1</v>
      </c>
      <c r="V26" s="40">
        <f t="shared" ref="V26" si="8">U26*$D26</f>
        <v>1.5358753609151151E-2</v>
      </c>
      <c r="W26" s="36">
        <v>1</v>
      </c>
      <c r="X26" s="40">
        <f t="shared" ref="X26" si="9">W26*$D26</f>
        <v>1.5358753609151151E-2</v>
      </c>
      <c r="Y26" s="36">
        <v>1</v>
      </c>
      <c r="Z26" s="40">
        <f t="shared" ref="Z26" si="10">Y26*$D26</f>
        <v>1.5358753609151151E-2</v>
      </c>
      <c r="AA26" s="36">
        <v>1</v>
      </c>
      <c r="AB26" s="40">
        <f t="shared" ref="AB26" si="11">AA26*$D26</f>
        <v>1.5358753609151151E-2</v>
      </c>
      <c r="AC26" s="36">
        <v>1</v>
      </c>
      <c r="AD26" s="40">
        <f t="shared" ref="AD26" si="12">AC26*$D26</f>
        <v>1.5358753609151151E-2</v>
      </c>
      <c r="AE26" s="36">
        <v>1</v>
      </c>
      <c r="AF26" s="40">
        <f t="shared" ref="AF26" si="13">AE26*$D26</f>
        <v>1.5358753609151151E-2</v>
      </c>
      <c r="AG26" s="36">
        <v>1</v>
      </c>
      <c r="AH26" s="40">
        <f t="shared" ref="AH26" si="14">AG26*$D26</f>
        <v>1.5358753609151151E-2</v>
      </c>
      <c r="AI26" s="36"/>
      <c r="AJ26" s="40">
        <f t="shared" ref="AJ26" si="15">AI26*$D26</f>
        <v>0</v>
      </c>
      <c r="AK26" s="36"/>
      <c r="AL26" s="40">
        <f t="shared" ref="AL26" si="16">AK26*$D26</f>
        <v>0</v>
      </c>
    </row>
    <row r="27" spans="1:38" x14ac:dyDescent="0.2">
      <c r="A27" s="2" t="s">
        <v>50</v>
      </c>
      <c r="B27" s="2" t="s">
        <v>154</v>
      </c>
      <c r="C27" s="26">
        <v>6030</v>
      </c>
      <c r="D27" s="57">
        <f t="shared" si="0"/>
        <v>8.6708439531112663E-3</v>
      </c>
      <c r="E27" s="36"/>
      <c r="F27" s="40">
        <f t="shared" si="1"/>
        <v>0</v>
      </c>
      <c r="G27" s="36"/>
      <c r="H27" s="40">
        <f t="shared" si="1"/>
        <v>0</v>
      </c>
      <c r="I27" s="36"/>
      <c r="J27" s="40">
        <f t="shared" ref="J27" si="17">I27*$D27</f>
        <v>0</v>
      </c>
      <c r="K27" s="36"/>
      <c r="L27" s="40">
        <f t="shared" ref="L27" si="18">K27*$D27</f>
        <v>0</v>
      </c>
      <c r="M27" s="36"/>
      <c r="N27" s="40">
        <f t="shared" ref="N27" si="19">M27*$D27</f>
        <v>0</v>
      </c>
      <c r="O27" s="36">
        <v>1</v>
      </c>
      <c r="P27" s="40">
        <f t="shared" ref="P27" si="20">O27*$D27</f>
        <v>8.6708439531112663E-3</v>
      </c>
      <c r="Q27" s="36">
        <v>1</v>
      </c>
      <c r="R27" s="40">
        <f t="shared" ref="R27" si="21">Q27*$D27</f>
        <v>8.6708439531112663E-3</v>
      </c>
      <c r="S27" s="36">
        <v>1</v>
      </c>
      <c r="T27" s="40">
        <f t="shared" ref="T27" si="22">S27*$D27</f>
        <v>8.6708439531112663E-3</v>
      </c>
      <c r="U27" s="36">
        <v>1</v>
      </c>
      <c r="V27" s="40">
        <f t="shared" ref="V27" si="23">U27*$D27</f>
        <v>8.6708439531112663E-3</v>
      </c>
      <c r="W27" s="36">
        <v>1</v>
      </c>
      <c r="X27" s="40">
        <f t="shared" ref="X27" si="24">W27*$D27</f>
        <v>8.6708439531112663E-3</v>
      </c>
      <c r="Y27" s="36">
        <v>1</v>
      </c>
      <c r="Z27" s="40">
        <f t="shared" ref="Z27" si="25">Y27*$D27</f>
        <v>8.6708439531112663E-3</v>
      </c>
      <c r="AA27" s="36">
        <v>1</v>
      </c>
      <c r="AB27" s="40">
        <f t="shared" ref="AB27" si="26">AA27*$D27</f>
        <v>8.6708439531112663E-3</v>
      </c>
      <c r="AC27" s="36">
        <v>1</v>
      </c>
      <c r="AD27" s="40">
        <f t="shared" ref="AD27" si="27">AC27*$D27</f>
        <v>8.6708439531112663E-3</v>
      </c>
      <c r="AE27" s="36">
        <v>1</v>
      </c>
      <c r="AF27" s="40">
        <f t="shared" ref="AF27" si="28">AE27*$D27</f>
        <v>8.6708439531112663E-3</v>
      </c>
      <c r="AG27" s="36">
        <v>1</v>
      </c>
      <c r="AH27" s="40">
        <f t="shared" ref="AH27" si="29">AG27*$D27</f>
        <v>8.6708439531112663E-3</v>
      </c>
      <c r="AI27" s="36"/>
      <c r="AJ27" s="40">
        <f t="shared" ref="AJ27" si="30">AI27*$D27</f>
        <v>0</v>
      </c>
      <c r="AK27" s="36"/>
      <c r="AL27" s="40">
        <f t="shared" ref="AL27" si="31">AK27*$D27</f>
        <v>0</v>
      </c>
    </row>
    <row r="28" spans="1:38" x14ac:dyDescent="0.2">
      <c r="A28" s="2" t="s">
        <v>51</v>
      </c>
      <c r="B28" s="2" t="s">
        <v>225</v>
      </c>
      <c r="C28" s="26">
        <f>15981/3</f>
        <v>5327</v>
      </c>
      <c r="D28" s="57">
        <f t="shared" si="0"/>
        <v>7.6599644673671181E-3</v>
      </c>
      <c r="E28" s="36"/>
      <c r="F28" s="40">
        <f t="shared" si="1"/>
        <v>0</v>
      </c>
      <c r="G28" s="36">
        <v>0.5</v>
      </c>
      <c r="H28" s="40">
        <f t="shared" si="1"/>
        <v>3.8299822336835591E-3</v>
      </c>
      <c r="I28" s="36">
        <v>1</v>
      </c>
      <c r="J28" s="40">
        <f t="shared" ref="J28" si="32">I28*$D28</f>
        <v>7.6599644673671181E-3</v>
      </c>
      <c r="K28" s="36">
        <v>1</v>
      </c>
      <c r="L28" s="40">
        <f t="shared" ref="L28" si="33">K28*$D28</f>
        <v>7.6599644673671181E-3</v>
      </c>
      <c r="M28" s="36">
        <v>1</v>
      </c>
      <c r="N28" s="40">
        <f t="shared" ref="N28" si="34">M28*$D28</f>
        <v>7.6599644673671181E-3</v>
      </c>
      <c r="O28" s="36">
        <v>1</v>
      </c>
      <c r="P28" s="40">
        <f t="shared" ref="P28" si="35">O28*$D28</f>
        <v>7.6599644673671181E-3</v>
      </c>
      <c r="Q28" s="36">
        <v>1</v>
      </c>
      <c r="R28" s="40">
        <f t="shared" ref="R28" si="36">Q28*$D28</f>
        <v>7.6599644673671181E-3</v>
      </c>
      <c r="S28" s="36">
        <v>1</v>
      </c>
      <c r="T28" s="40">
        <f t="shared" ref="T28" si="37">S28*$D28</f>
        <v>7.6599644673671181E-3</v>
      </c>
      <c r="U28" s="36">
        <v>1</v>
      </c>
      <c r="V28" s="40">
        <f t="shared" ref="V28" si="38">U28*$D28</f>
        <v>7.6599644673671181E-3</v>
      </c>
      <c r="W28" s="36">
        <v>1</v>
      </c>
      <c r="X28" s="40">
        <f t="shared" ref="X28" si="39">W28*$D28</f>
        <v>7.6599644673671181E-3</v>
      </c>
      <c r="Y28" s="36">
        <v>1</v>
      </c>
      <c r="Z28" s="40">
        <f t="shared" ref="Z28" si="40">Y28*$D28</f>
        <v>7.6599644673671181E-3</v>
      </c>
      <c r="AA28" s="36">
        <v>1</v>
      </c>
      <c r="AB28" s="40">
        <f t="shared" ref="AB28" si="41">AA28*$D28</f>
        <v>7.6599644673671181E-3</v>
      </c>
      <c r="AC28" s="36">
        <v>1</v>
      </c>
      <c r="AD28" s="40">
        <f t="shared" ref="AD28" si="42">AC28*$D28</f>
        <v>7.6599644673671181E-3</v>
      </c>
      <c r="AE28" s="36">
        <v>1</v>
      </c>
      <c r="AF28" s="40">
        <f t="shared" ref="AF28" si="43">AE28*$D28</f>
        <v>7.6599644673671181E-3</v>
      </c>
      <c r="AG28" s="36">
        <v>1</v>
      </c>
      <c r="AH28" s="40">
        <f t="shared" ref="AH28" si="44">AG28*$D28</f>
        <v>7.6599644673671181E-3</v>
      </c>
      <c r="AI28" s="36"/>
      <c r="AJ28" s="40">
        <f t="shared" ref="AJ28" si="45">AI28*$D28</f>
        <v>0</v>
      </c>
      <c r="AK28" s="36"/>
      <c r="AL28" s="40">
        <f t="shared" ref="AL28" si="46">AK28*$D28</f>
        <v>0</v>
      </c>
    </row>
    <row r="29" spans="1:38" x14ac:dyDescent="0.2">
      <c r="A29" s="2" t="s">
        <v>51</v>
      </c>
      <c r="B29" s="2" t="s">
        <v>226</v>
      </c>
      <c r="C29" s="26">
        <f>15981/3</f>
        <v>5327</v>
      </c>
      <c r="D29" s="57">
        <f t="shared" ref="D29" si="47">C29/$C$124</f>
        <v>7.6599644673671181E-3</v>
      </c>
      <c r="E29" s="36"/>
      <c r="F29" s="40">
        <f t="shared" ref="F29" si="48">E29*$D29</f>
        <v>0</v>
      </c>
      <c r="G29" s="36"/>
      <c r="H29" s="40">
        <f t="shared" ref="H29" si="49">G29*$D29</f>
        <v>0</v>
      </c>
      <c r="I29" s="36"/>
      <c r="J29" s="40">
        <f t="shared" ref="J29" si="50">I29*$D29</f>
        <v>0</v>
      </c>
      <c r="K29" s="36">
        <v>1</v>
      </c>
      <c r="L29" s="40">
        <f t="shared" ref="L29" si="51">K29*$D29</f>
        <v>7.6599644673671181E-3</v>
      </c>
      <c r="M29" s="36">
        <v>1</v>
      </c>
      <c r="N29" s="40">
        <f t="shared" ref="N29" si="52">M29*$D29</f>
        <v>7.6599644673671181E-3</v>
      </c>
      <c r="O29" s="36">
        <v>1</v>
      </c>
      <c r="P29" s="40">
        <f t="shared" ref="P29" si="53">O29*$D29</f>
        <v>7.6599644673671181E-3</v>
      </c>
      <c r="Q29" s="36">
        <v>1</v>
      </c>
      <c r="R29" s="40">
        <f t="shared" ref="R29" si="54">Q29*$D29</f>
        <v>7.6599644673671181E-3</v>
      </c>
      <c r="S29" s="36">
        <v>1</v>
      </c>
      <c r="T29" s="40">
        <f t="shared" ref="T29" si="55">S29*$D29</f>
        <v>7.6599644673671181E-3</v>
      </c>
      <c r="U29" s="36">
        <v>1</v>
      </c>
      <c r="V29" s="40">
        <f t="shared" ref="V29" si="56">U29*$D29</f>
        <v>7.6599644673671181E-3</v>
      </c>
      <c r="W29" s="36">
        <v>1</v>
      </c>
      <c r="X29" s="40">
        <f t="shared" ref="X29" si="57">W29*$D29</f>
        <v>7.6599644673671181E-3</v>
      </c>
      <c r="Y29" s="36">
        <v>1</v>
      </c>
      <c r="Z29" s="40">
        <f t="shared" ref="Z29" si="58">Y29*$D29</f>
        <v>7.6599644673671181E-3</v>
      </c>
      <c r="AA29" s="36">
        <v>1</v>
      </c>
      <c r="AB29" s="40">
        <f t="shared" ref="AB29" si="59">AA29*$D29</f>
        <v>7.6599644673671181E-3</v>
      </c>
      <c r="AC29" s="36">
        <v>1</v>
      </c>
      <c r="AD29" s="40">
        <f t="shared" ref="AD29" si="60">AC29*$D29</f>
        <v>7.6599644673671181E-3</v>
      </c>
      <c r="AE29" s="36">
        <v>1</v>
      </c>
      <c r="AF29" s="40">
        <f t="shared" ref="AF29" si="61">AE29*$D29</f>
        <v>7.6599644673671181E-3</v>
      </c>
      <c r="AG29" s="36">
        <v>1</v>
      </c>
      <c r="AH29" s="40">
        <f t="shared" ref="AH29" si="62">AG29*$D29</f>
        <v>7.6599644673671181E-3</v>
      </c>
      <c r="AI29" s="36"/>
      <c r="AJ29" s="40">
        <f t="shared" ref="AJ29" si="63">AI29*$D29</f>
        <v>0</v>
      </c>
      <c r="AK29" s="36"/>
      <c r="AL29" s="40">
        <f t="shared" ref="AL29" si="64">AK29*$D29</f>
        <v>0</v>
      </c>
    </row>
    <row r="30" spans="1:38" x14ac:dyDescent="0.2">
      <c r="A30" s="2" t="s">
        <v>51</v>
      </c>
      <c r="B30" s="2" t="s">
        <v>227</v>
      </c>
      <c r="C30" s="26">
        <f>15981/3</f>
        <v>5327</v>
      </c>
      <c r="D30" s="57">
        <f t="shared" ref="D30" si="65">C30/$C$124</f>
        <v>7.6599644673671181E-3</v>
      </c>
      <c r="E30" s="36"/>
      <c r="F30" s="40">
        <f t="shared" ref="F30" si="66">E30*$D30</f>
        <v>0</v>
      </c>
      <c r="G30" s="36"/>
      <c r="H30" s="40">
        <f t="shared" ref="H30" si="67">G30*$D30</f>
        <v>0</v>
      </c>
      <c r="I30" s="36"/>
      <c r="J30" s="40">
        <f t="shared" ref="J30" si="68">I30*$D30</f>
        <v>0</v>
      </c>
      <c r="K30" s="36"/>
      <c r="L30" s="40">
        <f t="shared" ref="L30" si="69">K30*$D30</f>
        <v>0</v>
      </c>
      <c r="M30" s="36">
        <v>0.85</v>
      </c>
      <c r="N30" s="40">
        <f t="shared" ref="N30" si="70">M30*$D30</f>
        <v>6.5109697972620499E-3</v>
      </c>
      <c r="O30" s="36">
        <v>1</v>
      </c>
      <c r="P30" s="40">
        <f t="shared" ref="P30" si="71">O30*$D30</f>
        <v>7.6599644673671181E-3</v>
      </c>
      <c r="Q30" s="36">
        <v>1</v>
      </c>
      <c r="R30" s="40">
        <f t="shared" ref="R30" si="72">Q30*$D30</f>
        <v>7.6599644673671181E-3</v>
      </c>
      <c r="S30" s="36">
        <v>1</v>
      </c>
      <c r="T30" s="40">
        <f t="shared" ref="T30" si="73">S30*$D30</f>
        <v>7.6599644673671181E-3</v>
      </c>
      <c r="U30" s="36">
        <v>1</v>
      </c>
      <c r="V30" s="40">
        <f t="shared" ref="V30" si="74">U30*$D30</f>
        <v>7.6599644673671181E-3</v>
      </c>
      <c r="W30" s="36">
        <v>1</v>
      </c>
      <c r="X30" s="40">
        <f t="shared" ref="X30" si="75">W30*$D30</f>
        <v>7.6599644673671181E-3</v>
      </c>
      <c r="Y30" s="36">
        <v>1</v>
      </c>
      <c r="Z30" s="40">
        <f t="shared" ref="Z30" si="76">Y30*$D30</f>
        <v>7.6599644673671181E-3</v>
      </c>
      <c r="AA30" s="36">
        <v>1</v>
      </c>
      <c r="AB30" s="40">
        <f t="shared" ref="AB30" si="77">AA30*$D30</f>
        <v>7.6599644673671181E-3</v>
      </c>
      <c r="AC30" s="36">
        <v>1</v>
      </c>
      <c r="AD30" s="40">
        <f t="shared" ref="AD30" si="78">AC30*$D30</f>
        <v>7.6599644673671181E-3</v>
      </c>
      <c r="AE30" s="36">
        <v>1</v>
      </c>
      <c r="AF30" s="40">
        <f t="shared" ref="AF30" si="79">AE30*$D30</f>
        <v>7.6599644673671181E-3</v>
      </c>
      <c r="AG30" s="36">
        <v>1</v>
      </c>
      <c r="AH30" s="40">
        <f t="shared" ref="AH30" si="80">AG30*$D30</f>
        <v>7.6599644673671181E-3</v>
      </c>
      <c r="AI30" s="36"/>
      <c r="AJ30" s="40">
        <f t="shared" ref="AJ30" si="81">AI30*$D30</f>
        <v>0</v>
      </c>
      <c r="AK30" s="36"/>
      <c r="AL30" s="40">
        <f t="shared" ref="AL30" si="82">AK30*$D30</f>
        <v>0</v>
      </c>
    </row>
    <row r="31" spans="1:38" x14ac:dyDescent="0.2">
      <c r="A31" s="2" t="s">
        <v>52</v>
      </c>
      <c r="B31" s="2" t="s">
        <v>155</v>
      </c>
      <c r="C31" s="26">
        <v>8987.746226305977</v>
      </c>
      <c r="D31" s="57">
        <f t="shared" si="0"/>
        <v>1.2923937814007263E-2</v>
      </c>
      <c r="E31" s="36"/>
      <c r="F31" s="40">
        <f t="shared" si="1"/>
        <v>0</v>
      </c>
      <c r="G31" s="36">
        <v>0.5</v>
      </c>
      <c r="H31" s="40">
        <f t="shared" si="1"/>
        <v>6.4619689070036313E-3</v>
      </c>
      <c r="I31" s="36">
        <v>1</v>
      </c>
      <c r="J31" s="40">
        <f t="shared" ref="J31" si="83">I31*$D31</f>
        <v>1.2923937814007263E-2</v>
      </c>
      <c r="K31" s="36">
        <v>1</v>
      </c>
      <c r="L31" s="40">
        <f t="shared" ref="L31" si="84">K31*$D31</f>
        <v>1.2923937814007263E-2</v>
      </c>
      <c r="M31" s="36">
        <v>1</v>
      </c>
      <c r="N31" s="40">
        <f t="shared" ref="N31" si="85">M31*$D31</f>
        <v>1.2923937814007263E-2</v>
      </c>
      <c r="O31" s="36">
        <v>1</v>
      </c>
      <c r="P31" s="40">
        <f t="shared" ref="P31" si="86">O31*$D31</f>
        <v>1.2923937814007263E-2</v>
      </c>
      <c r="Q31" s="36">
        <v>1</v>
      </c>
      <c r="R31" s="40">
        <f t="shared" ref="R31" si="87">Q31*$D31</f>
        <v>1.2923937814007263E-2</v>
      </c>
      <c r="S31" s="36">
        <v>1</v>
      </c>
      <c r="T31" s="40">
        <f t="shared" ref="T31" si="88">S31*$D31</f>
        <v>1.2923937814007263E-2</v>
      </c>
      <c r="U31" s="36">
        <v>1</v>
      </c>
      <c r="V31" s="40">
        <f t="shared" ref="V31" si="89">U31*$D31</f>
        <v>1.2923937814007263E-2</v>
      </c>
      <c r="W31" s="36">
        <v>1</v>
      </c>
      <c r="X31" s="40">
        <f t="shared" ref="X31" si="90">W31*$D31</f>
        <v>1.2923937814007263E-2</v>
      </c>
      <c r="Y31" s="36">
        <v>1</v>
      </c>
      <c r="Z31" s="40">
        <f t="shared" ref="Z31" si="91">Y31*$D31</f>
        <v>1.2923937814007263E-2</v>
      </c>
      <c r="AA31" s="36">
        <v>1</v>
      </c>
      <c r="AB31" s="40">
        <f t="shared" ref="AB31" si="92">AA31*$D31</f>
        <v>1.2923937814007263E-2</v>
      </c>
      <c r="AC31" s="36">
        <v>1</v>
      </c>
      <c r="AD31" s="40">
        <f t="shared" ref="AD31" si="93">AC31*$D31</f>
        <v>1.2923937814007263E-2</v>
      </c>
      <c r="AE31" s="36">
        <v>1</v>
      </c>
      <c r="AF31" s="40">
        <f t="shared" ref="AF31" si="94">AE31*$D31</f>
        <v>1.2923937814007263E-2</v>
      </c>
      <c r="AG31" s="36">
        <v>1</v>
      </c>
      <c r="AH31" s="40">
        <f t="shared" ref="AH31" si="95">AG31*$D31</f>
        <v>1.2923937814007263E-2</v>
      </c>
      <c r="AI31" s="36"/>
      <c r="AJ31" s="40">
        <f t="shared" ref="AJ31" si="96">AI31*$D31</f>
        <v>0</v>
      </c>
      <c r="AK31" s="36"/>
      <c r="AL31" s="40">
        <f t="shared" ref="AL31" si="97">AK31*$D31</f>
        <v>0</v>
      </c>
    </row>
    <row r="32" spans="1:38" x14ac:dyDescent="0.2">
      <c r="A32" s="2" t="s">
        <v>115</v>
      </c>
      <c r="B32" s="2" t="s">
        <v>156</v>
      </c>
      <c r="C32" s="26">
        <v>20000.857854277172</v>
      </c>
      <c r="D32" s="57">
        <f t="shared" si="0"/>
        <v>2.8760251638938177E-2</v>
      </c>
      <c r="E32" s="36"/>
      <c r="F32" s="40">
        <f t="shared" si="1"/>
        <v>0</v>
      </c>
      <c r="G32" s="36"/>
      <c r="H32" s="40">
        <f t="shared" si="1"/>
        <v>0</v>
      </c>
      <c r="I32" s="36">
        <v>0.25</v>
      </c>
      <c r="J32" s="40">
        <f t="shared" ref="J32" si="98">I32*$D32</f>
        <v>7.1900629097345443E-3</v>
      </c>
      <c r="K32" s="36">
        <v>1</v>
      </c>
      <c r="L32" s="40">
        <f t="shared" ref="L32" si="99">K32*$D32</f>
        <v>2.8760251638938177E-2</v>
      </c>
      <c r="M32" s="36">
        <v>1</v>
      </c>
      <c r="N32" s="40">
        <f t="shared" ref="N32" si="100">M32*$D32</f>
        <v>2.8760251638938177E-2</v>
      </c>
      <c r="O32" s="36">
        <v>1</v>
      </c>
      <c r="P32" s="40">
        <f t="shared" ref="P32" si="101">O32*$D32</f>
        <v>2.8760251638938177E-2</v>
      </c>
      <c r="Q32" s="36">
        <v>1</v>
      </c>
      <c r="R32" s="40">
        <f t="shared" ref="R32" si="102">Q32*$D32</f>
        <v>2.8760251638938177E-2</v>
      </c>
      <c r="S32" s="36">
        <v>1</v>
      </c>
      <c r="T32" s="40">
        <f t="shared" ref="T32" si="103">S32*$D32</f>
        <v>2.8760251638938177E-2</v>
      </c>
      <c r="U32" s="36">
        <v>1</v>
      </c>
      <c r="V32" s="40">
        <f t="shared" ref="V32" si="104">U32*$D32</f>
        <v>2.8760251638938177E-2</v>
      </c>
      <c r="W32" s="36">
        <v>1</v>
      </c>
      <c r="X32" s="40">
        <f t="shared" ref="X32" si="105">W32*$D32</f>
        <v>2.8760251638938177E-2</v>
      </c>
      <c r="Y32" s="36">
        <v>1</v>
      </c>
      <c r="Z32" s="40">
        <f t="shared" ref="Z32" si="106">Y32*$D32</f>
        <v>2.8760251638938177E-2</v>
      </c>
      <c r="AA32" s="36">
        <v>1</v>
      </c>
      <c r="AB32" s="40">
        <f t="shared" ref="AB32" si="107">AA32*$D32</f>
        <v>2.8760251638938177E-2</v>
      </c>
      <c r="AC32" s="36">
        <v>1</v>
      </c>
      <c r="AD32" s="40">
        <f t="shared" ref="AD32" si="108">AC32*$D32</f>
        <v>2.8760251638938177E-2</v>
      </c>
      <c r="AE32" s="36">
        <v>1</v>
      </c>
      <c r="AF32" s="40">
        <f t="shared" ref="AF32" si="109">AE32*$D32</f>
        <v>2.8760251638938177E-2</v>
      </c>
      <c r="AG32" s="36">
        <v>1</v>
      </c>
      <c r="AH32" s="40">
        <f t="shared" ref="AH32" si="110">AG32*$D32</f>
        <v>2.8760251638938177E-2</v>
      </c>
      <c r="AI32" s="36"/>
      <c r="AJ32" s="40">
        <f t="shared" ref="AJ32" si="111">AI32*$D32</f>
        <v>0</v>
      </c>
      <c r="AK32" s="36"/>
      <c r="AL32" s="40">
        <f t="shared" ref="AL32" si="112">AK32*$D32</f>
        <v>0</v>
      </c>
    </row>
    <row r="33" spans="1:38" x14ac:dyDescent="0.2">
      <c r="A33" s="2" t="s">
        <v>161</v>
      </c>
      <c r="B33" s="2" t="s">
        <v>157</v>
      </c>
      <c r="C33" s="26">
        <v>11291.561919416847</v>
      </c>
      <c r="D33" s="57">
        <f t="shared" si="0"/>
        <v>1.6236711673326205E-2</v>
      </c>
      <c r="E33" s="36"/>
      <c r="F33" s="40">
        <f t="shared" si="1"/>
        <v>0</v>
      </c>
      <c r="G33" s="36"/>
      <c r="H33" s="40">
        <f t="shared" si="1"/>
        <v>0</v>
      </c>
      <c r="I33" s="36"/>
      <c r="J33" s="40">
        <f t="shared" ref="J33" si="113">I33*$D33</f>
        <v>0</v>
      </c>
      <c r="K33" s="36"/>
      <c r="L33" s="40">
        <f t="shared" ref="L33" si="114">K33*$D33</f>
        <v>0</v>
      </c>
      <c r="M33" s="36">
        <v>0.85</v>
      </c>
      <c r="N33" s="40">
        <f t="shared" ref="N33" si="115">M33*$D33</f>
        <v>1.3801204922327273E-2</v>
      </c>
      <c r="O33" s="36">
        <v>1</v>
      </c>
      <c r="P33" s="40">
        <f t="shared" ref="P33" si="116">O33*$D33</f>
        <v>1.6236711673326205E-2</v>
      </c>
      <c r="Q33" s="36">
        <v>1</v>
      </c>
      <c r="R33" s="40">
        <f t="shared" ref="R33" si="117">Q33*$D33</f>
        <v>1.6236711673326205E-2</v>
      </c>
      <c r="S33" s="36">
        <v>1</v>
      </c>
      <c r="T33" s="40">
        <f t="shared" ref="T33" si="118">S33*$D33</f>
        <v>1.6236711673326205E-2</v>
      </c>
      <c r="U33" s="36">
        <v>1</v>
      </c>
      <c r="V33" s="40">
        <f t="shared" ref="V33" si="119">U33*$D33</f>
        <v>1.6236711673326205E-2</v>
      </c>
      <c r="W33" s="36">
        <v>1</v>
      </c>
      <c r="X33" s="40">
        <f t="shared" ref="X33" si="120">W33*$D33</f>
        <v>1.6236711673326205E-2</v>
      </c>
      <c r="Y33" s="36">
        <v>1</v>
      </c>
      <c r="Z33" s="40">
        <f t="shared" ref="Z33" si="121">Y33*$D33</f>
        <v>1.6236711673326205E-2</v>
      </c>
      <c r="AA33" s="36">
        <v>1</v>
      </c>
      <c r="AB33" s="40">
        <f t="shared" ref="AB33" si="122">AA33*$D33</f>
        <v>1.6236711673326205E-2</v>
      </c>
      <c r="AC33" s="36">
        <v>1</v>
      </c>
      <c r="AD33" s="40">
        <f t="shared" ref="AD33" si="123">AC33*$D33</f>
        <v>1.6236711673326205E-2</v>
      </c>
      <c r="AE33" s="36">
        <v>1</v>
      </c>
      <c r="AF33" s="40">
        <f t="shared" ref="AF33" si="124">AE33*$D33</f>
        <v>1.6236711673326205E-2</v>
      </c>
      <c r="AG33" s="36">
        <v>1</v>
      </c>
      <c r="AH33" s="40">
        <f t="shared" ref="AH33" si="125">AG33*$D33</f>
        <v>1.6236711673326205E-2</v>
      </c>
      <c r="AI33" s="36"/>
      <c r="AJ33" s="40">
        <f t="shared" ref="AJ33" si="126">AI33*$D33</f>
        <v>0</v>
      </c>
      <c r="AK33" s="36"/>
      <c r="AL33" s="40">
        <f t="shared" ref="AL33" si="127">AK33*$D33</f>
        <v>0</v>
      </c>
    </row>
    <row r="34" spans="1:38" x14ac:dyDescent="0.2">
      <c r="A34" s="2" t="s">
        <v>162</v>
      </c>
      <c r="B34" s="2" t="s">
        <v>158</v>
      </c>
      <c r="C34" s="26">
        <v>6824.0295421952787</v>
      </c>
      <c r="D34" s="57">
        <f t="shared" si="0"/>
        <v>9.8126194513758844E-3</v>
      </c>
      <c r="E34" s="36"/>
      <c r="F34" s="40">
        <f t="shared" si="1"/>
        <v>0</v>
      </c>
      <c r="G34" s="36"/>
      <c r="H34" s="40">
        <f t="shared" si="1"/>
        <v>0</v>
      </c>
      <c r="I34" s="36">
        <v>1</v>
      </c>
      <c r="J34" s="40">
        <f t="shared" ref="J34" si="128">I34*$D34</f>
        <v>9.8126194513758844E-3</v>
      </c>
      <c r="K34" s="36">
        <v>1</v>
      </c>
      <c r="L34" s="40">
        <f t="shared" ref="L34" si="129">K34*$D34</f>
        <v>9.8126194513758844E-3</v>
      </c>
      <c r="M34" s="36">
        <v>1</v>
      </c>
      <c r="N34" s="40">
        <f t="shared" ref="N34" si="130">M34*$D34</f>
        <v>9.8126194513758844E-3</v>
      </c>
      <c r="O34" s="36">
        <v>1</v>
      </c>
      <c r="P34" s="40">
        <f t="shared" ref="P34" si="131">O34*$D34</f>
        <v>9.8126194513758844E-3</v>
      </c>
      <c r="Q34" s="36">
        <v>1</v>
      </c>
      <c r="R34" s="40">
        <f t="shared" ref="R34" si="132">Q34*$D34</f>
        <v>9.8126194513758844E-3</v>
      </c>
      <c r="S34" s="36">
        <v>1</v>
      </c>
      <c r="T34" s="40">
        <f t="shared" ref="T34" si="133">S34*$D34</f>
        <v>9.8126194513758844E-3</v>
      </c>
      <c r="U34" s="36">
        <v>1</v>
      </c>
      <c r="V34" s="40">
        <f t="shared" ref="V34" si="134">U34*$D34</f>
        <v>9.8126194513758844E-3</v>
      </c>
      <c r="W34" s="36">
        <v>1</v>
      </c>
      <c r="X34" s="40">
        <f t="shared" ref="X34" si="135">W34*$D34</f>
        <v>9.8126194513758844E-3</v>
      </c>
      <c r="Y34" s="36">
        <v>1</v>
      </c>
      <c r="Z34" s="40">
        <f t="shared" ref="Z34" si="136">Y34*$D34</f>
        <v>9.8126194513758844E-3</v>
      </c>
      <c r="AA34" s="36">
        <v>1</v>
      </c>
      <c r="AB34" s="40">
        <f t="shared" ref="AB34" si="137">AA34*$D34</f>
        <v>9.8126194513758844E-3</v>
      </c>
      <c r="AC34" s="36">
        <v>1</v>
      </c>
      <c r="AD34" s="40">
        <f t="shared" ref="AD34" si="138">AC34*$D34</f>
        <v>9.8126194513758844E-3</v>
      </c>
      <c r="AE34" s="36">
        <v>1</v>
      </c>
      <c r="AF34" s="40">
        <f t="shared" ref="AF34" si="139">AE34*$D34</f>
        <v>9.8126194513758844E-3</v>
      </c>
      <c r="AG34" s="36">
        <v>1</v>
      </c>
      <c r="AH34" s="40">
        <f t="shared" ref="AH34" si="140">AG34*$D34</f>
        <v>9.8126194513758844E-3</v>
      </c>
      <c r="AI34" s="36"/>
      <c r="AJ34" s="40">
        <f t="shared" ref="AJ34" si="141">AI34*$D34</f>
        <v>0</v>
      </c>
      <c r="AK34" s="36"/>
      <c r="AL34" s="40">
        <f t="shared" ref="AL34" si="142">AK34*$D34</f>
        <v>0</v>
      </c>
    </row>
    <row r="35" spans="1:38" x14ac:dyDescent="0.2">
      <c r="A35" s="2" t="s">
        <v>163</v>
      </c>
      <c r="B35" s="2" t="s">
        <v>159</v>
      </c>
      <c r="C35" s="26">
        <v>15185.836518988226</v>
      </c>
      <c r="D35" s="57">
        <f t="shared" si="0"/>
        <v>2.1836487355490101E-2</v>
      </c>
      <c r="E35" s="36"/>
      <c r="F35" s="40">
        <f t="shared" si="1"/>
        <v>0</v>
      </c>
      <c r="G35" s="36"/>
      <c r="H35" s="40">
        <f t="shared" si="1"/>
        <v>0</v>
      </c>
      <c r="I35" s="36"/>
      <c r="J35" s="40">
        <f t="shared" ref="J35" si="143">I35*$D35</f>
        <v>0</v>
      </c>
      <c r="K35" s="36">
        <v>1</v>
      </c>
      <c r="L35" s="40">
        <f t="shared" ref="L35" si="144">K35*$D35</f>
        <v>2.1836487355490101E-2</v>
      </c>
      <c r="M35" s="36">
        <v>1</v>
      </c>
      <c r="N35" s="40">
        <f t="shared" ref="N35" si="145">M35*$D35</f>
        <v>2.1836487355490101E-2</v>
      </c>
      <c r="O35" s="36">
        <v>1</v>
      </c>
      <c r="P35" s="40">
        <f t="shared" ref="P35" si="146">O35*$D35</f>
        <v>2.1836487355490101E-2</v>
      </c>
      <c r="Q35" s="36">
        <v>1</v>
      </c>
      <c r="R35" s="40">
        <f t="shared" ref="R35" si="147">Q35*$D35</f>
        <v>2.1836487355490101E-2</v>
      </c>
      <c r="S35" s="36">
        <v>1</v>
      </c>
      <c r="T35" s="40">
        <f t="shared" ref="T35" si="148">S35*$D35</f>
        <v>2.1836487355490101E-2</v>
      </c>
      <c r="U35" s="36">
        <v>1</v>
      </c>
      <c r="V35" s="40">
        <f t="shared" ref="V35" si="149">U35*$D35</f>
        <v>2.1836487355490101E-2</v>
      </c>
      <c r="W35" s="36">
        <v>1</v>
      </c>
      <c r="X35" s="40">
        <f t="shared" ref="X35" si="150">W35*$D35</f>
        <v>2.1836487355490101E-2</v>
      </c>
      <c r="Y35" s="36">
        <v>1</v>
      </c>
      <c r="Z35" s="40">
        <f t="shared" ref="Z35" si="151">Y35*$D35</f>
        <v>2.1836487355490101E-2</v>
      </c>
      <c r="AA35" s="36">
        <v>1</v>
      </c>
      <c r="AB35" s="40">
        <f t="shared" ref="AB35" si="152">AA35*$D35</f>
        <v>2.1836487355490101E-2</v>
      </c>
      <c r="AC35" s="36">
        <v>1</v>
      </c>
      <c r="AD35" s="40">
        <f t="shared" ref="AD35" si="153">AC35*$D35</f>
        <v>2.1836487355490101E-2</v>
      </c>
      <c r="AE35" s="36">
        <v>1</v>
      </c>
      <c r="AF35" s="40">
        <f t="shared" ref="AF35" si="154">AE35*$D35</f>
        <v>2.1836487355490101E-2</v>
      </c>
      <c r="AG35" s="36">
        <v>1</v>
      </c>
      <c r="AH35" s="40">
        <f t="shared" ref="AH35" si="155">AG35*$D35</f>
        <v>2.1836487355490101E-2</v>
      </c>
      <c r="AI35" s="36"/>
      <c r="AJ35" s="40">
        <f t="shared" ref="AJ35" si="156">AI35*$D35</f>
        <v>0</v>
      </c>
      <c r="AK35" s="36"/>
      <c r="AL35" s="40">
        <f t="shared" ref="AL35" si="157">AK35*$D35</f>
        <v>0</v>
      </c>
    </row>
    <row r="36" spans="1:38" x14ac:dyDescent="0.2">
      <c r="A36" s="2" t="s">
        <v>164</v>
      </c>
      <c r="B36" s="2" t="s">
        <v>160</v>
      </c>
      <c r="C36" s="26">
        <v>20573.222938816492</v>
      </c>
      <c r="D36" s="57">
        <f t="shared" si="0"/>
        <v>2.958328452985854E-2</v>
      </c>
      <c r="E36" s="36"/>
      <c r="F36" s="40">
        <f t="shared" si="1"/>
        <v>0</v>
      </c>
      <c r="G36" s="36"/>
      <c r="H36" s="40">
        <f t="shared" si="1"/>
        <v>0</v>
      </c>
      <c r="I36" s="36"/>
      <c r="J36" s="40">
        <f t="shared" ref="J36" si="158">I36*$D36</f>
        <v>0</v>
      </c>
      <c r="K36" s="36"/>
      <c r="L36" s="40">
        <f t="shared" ref="L36" si="159">K36*$D36</f>
        <v>0</v>
      </c>
      <c r="M36" s="36">
        <v>0.4</v>
      </c>
      <c r="N36" s="40">
        <f t="shared" ref="N36" si="160">M36*$D36</f>
        <v>1.1833313811943417E-2</v>
      </c>
      <c r="O36" s="36">
        <v>1</v>
      </c>
      <c r="P36" s="40">
        <f t="shared" ref="P36" si="161">O36*$D36</f>
        <v>2.958328452985854E-2</v>
      </c>
      <c r="Q36" s="36">
        <v>1</v>
      </c>
      <c r="R36" s="40">
        <f t="shared" ref="R36" si="162">Q36*$D36</f>
        <v>2.958328452985854E-2</v>
      </c>
      <c r="S36" s="36">
        <v>1</v>
      </c>
      <c r="T36" s="40">
        <f t="shared" ref="T36" si="163">S36*$D36</f>
        <v>2.958328452985854E-2</v>
      </c>
      <c r="U36" s="36">
        <v>1</v>
      </c>
      <c r="V36" s="40">
        <f t="shared" ref="V36" si="164">U36*$D36</f>
        <v>2.958328452985854E-2</v>
      </c>
      <c r="W36" s="36">
        <v>1</v>
      </c>
      <c r="X36" s="40">
        <f t="shared" ref="X36" si="165">W36*$D36</f>
        <v>2.958328452985854E-2</v>
      </c>
      <c r="Y36" s="36">
        <v>1</v>
      </c>
      <c r="Z36" s="40">
        <f t="shared" ref="Z36" si="166">Y36*$D36</f>
        <v>2.958328452985854E-2</v>
      </c>
      <c r="AA36" s="36">
        <v>1</v>
      </c>
      <c r="AB36" s="40">
        <f t="shared" ref="AB36" si="167">AA36*$D36</f>
        <v>2.958328452985854E-2</v>
      </c>
      <c r="AC36" s="36">
        <v>1</v>
      </c>
      <c r="AD36" s="40">
        <f t="shared" ref="AD36" si="168">AC36*$D36</f>
        <v>2.958328452985854E-2</v>
      </c>
      <c r="AE36" s="36">
        <v>1</v>
      </c>
      <c r="AF36" s="40">
        <f t="shared" ref="AF36" si="169">AE36*$D36</f>
        <v>2.958328452985854E-2</v>
      </c>
      <c r="AG36" s="36">
        <v>1</v>
      </c>
      <c r="AH36" s="40">
        <f t="shared" ref="AH36" si="170">AG36*$D36</f>
        <v>2.958328452985854E-2</v>
      </c>
      <c r="AI36" s="36"/>
      <c r="AJ36" s="40">
        <f t="shared" ref="AJ36" si="171">AI36*$D36</f>
        <v>0</v>
      </c>
      <c r="AK36" s="36"/>
      <c r="AL36" s="40">
        <f t="shared" ref="AL36" si="172">AK36*$D36</f>
        <v>0</v>
      </c>
    </row>
    <row r="37" spans="1:38" x14ac:dyDescent="0.2">
      <c r="A37" s="2" t="s">
        <v>165</v>
      </c>
      <c r="B37" s="2" t="s">
        <v>128</v>
      </c>
      <c r="C37" s="26">
        <v>21687.146666666671</v>
      </c>
      <c r="D37" s="57">
        <f t="shared" si="0"/>
        <v>3.1185052161675601E-2</v>
      </c>
      <c r="E37" s="36"/>
      <c r="F37" s="40">
        <f t="shared" si="1"/>
        <v>0</v>
      </c>
      <c r="G37" s="36"/>
      <c r="H37" s="40">
        <f t="shared" si="1"/>
        <v>0</v>
      </c>
      <c r="I37" s="36">
        <v>0.2</v>
      </c>
      <c r="J37" s="40">
        <f t="shared" ref="J37" si="173">I37*$D37</f>
        <v>6.2370104323351203E-3</v>
      </c>
      <c r="K37" s="36">
        <v>0.45</v>
      </c>
      <c r="L37" s="40">
        <f t="shared" ref="L37" si="174">K37*$D37</f>
        <v>1.4033273472754021E-2</v>
      </c>
      <c r="M37" s="36">
        <v>0.45</v>
      </c>
      <c r="N37" s="40">
        <f t="shared" ref="N37" si="175">M37*$D37</f>
        <v>1.4033273472754021E-2</v>
      </c>
      <c r="O37" s="36">
        <v>0.5</v>
      </c>
      <c r="P37" s="40">
        <f t="shared" ref="P37" si="176">O37*$D37</f>
        <v>1.5592526080837801E-2</v>
      </c>
      <c r="Q37" s="36">
        <v>0.9</v>
      </c>
      <c r="R37" s="40">
        <f t="shared" ref="R37" si="177">Q37*$D37</f>
        <v>2.8066546945508041E-2</v>
      </c>
      <c r="S37" s="36">
        <v>1</v>
      </c>
      <c r="T37" s="40">
        <f t="shared" ref="T37" si="178">S37*$D37</f>
        <v>3.1185052161675601E-2</v>
      </c>
      <c r="U37" s="36">
        <v>1</v>
      </c>
      <c r="V37" s="40">
        <f t="shared" ref="V37" si="179">U37*$D37</f>
        <v>3.1185052161675601E-2</v>
      </c>
      <c r="W37" s="36">
        <v>1</v>
      </c>
      <c r="X37" s="40">
        <f t="shared" ref="X37" si="180">W37*$D37</f>
        <v>3.1185052161675601E-2</v>
      </c>
      <c r="Y37" s="36">
        <v>1</v>
      </c>
      <c r="Z37" s="40">
        <f t="shared" ref="Z37" si="181">Y37*$D37</f>
        <v>3.1185052161675601E-2</v>
      </c>
      <c r="AA37" s="36">
        <v>1</v>
      </c>
      <c r="AB37" s="40">
        <f t="shared" ref="AB37" si="182">AA37*$D37</f>
        <v>3.1185052161675601E-2</v>
      </c>
      <c r="AC37" s="36">
        <v>1</v>
      </c>
      <c r="AD37" s="40">
        <f t="shared" ref="AD37" si="183">AC37*$D37</f>
        <v>3.1185052161675601E-2</v>
      </c>
      <c r="AE37" s="36">
        <v>1</v>
      </c>
      <c r="AF37" s="40">
        <f t="shared" ref="AF37" si="184">AE37*$D37</f>
        <v>3.1185052161675601E-2</v>
      </c>
      <c r="AG37" s="36">
        <v>1</v>
      </c>
      <c r="AH37" s="40">
        <f t="shared" ref="AH37" si="185">AG37*$D37</f>
        <v>3.1185052161675601E-2</v>
      </c>
      <c r="AI37" s="36"/>
      <c r="AJ37" s="40">
        <f t="shared" ref="AJ37" si="186">AI37*$D37</f>
        <v>0</v>
      </c>
      <c r="AK37" s="36"/>
      <c r="AL37" s="40">
        <f t="shared" ref="AL37" si="187">AK37*$D37</f>
        <v>0</v>
      </c>
    </row>
    <row r="38" spans="1:38" x14ac:dyDescent="0.2">
      <c r="A38" s="2" t="s">
        <v>166</v>
      </c>
      <c r="B38" s="2" t="s">
        <v>116</v>
      </c>
      <c r="C38" s="26">
        <v>3500</v>
      </c>
      <c r="D38" s="57">
        <f t="shared" si="0"/>
        <v>5.0328281651557932E-3</v>
      </c>
      <c r="E38" s="36"/>
      <c r="F38" s="40">
        <f t="shared" si="1"/>
        <v>0</v>
      </c>
      <c r="G38" s="36"/>
      <c r="H38" s="40">
        <f t="shared" si="1"/>
        <v>0</v>
      </c>
      <c r="I38" s="36"/>
      <c r="J38" s="40">
        <f t="shared" ref="J38" si="188">I38*$D38</f>
        <v>0</v>
      </c>
      <c r="K38" s="36"/>
      <c r="L38" s="40">
        <f t="shared" ref="L38" si="189">K38*$D38</f>
        <v>0</v>
      </c>
      <c r="M38" s="36">
        <v>0.4</v>
      </c>
      <c r="N38" s="40">
        <f t="shared" ref="N38" si="190">M38*$D38</f>
        <v>2.0131312660623172E-3</v>
      </c>
      <c r="O38" s="36">
        <v>0.4</v>
      </c>
      <c r="P38" s="40">
        <f t="shared" ref="P38" si="191">O38*$D38</f>
        <v>2.0131312660623172E-3</v>
      </c>
      <c r="Q38" s="36">
        <v>0.4</v>
      </c>
      <c r="R38" s="40">
        <f t="shared" ref="R38" si="192">Q38*$D38</f>
        <v>2.0131312660623172E-3</v>
      </c>
      <c r="S38" s="36">
        <v>0.4</v>
      </c>
      <c r="T38" s="40">
        <f t="shared" ref="T38" si="193">S38*$D38</f>
        <v>2.0131312660623172E-3</v>
      </c>
      <c r="U38" s="36">
        <v>0.4</v>
      </c>
      <c r="V38" s="40">
        <f t="shared" ref="V38" si="194">U38*$D38</f>
        <v>2.0131312660623172E-3</v>
      </c>
      <c r="W38" s="36">
        <v>0.4</v>
      </c>
      <c r="X38" s="40">
        <f t="shared" ref="X38" si="195">W38*$D38</f>
        <v>2.0131312660623172E-3</v>
      </c>
      <c r="Y38" s="36">
        <v>0.4</v>
      </c>
      <c r="Z38" s="40">
        <f t="shared" ref="Z38" si="196">Y38*$D38</f>
        <v>2.0131312660623172E-3</v>
      </c>
      <c r="AA38" s="36">
        <v>1</v>
      </c>
      <c r="AB38" s="40">
        <f t="shared" ref="AB38" si="197">AA38*$D38</f>
        <v>5.0328281651557932E-3</v>
      </c>
      <c r="AC38" s="36">
        <v>1</v>
      </c>
      <c r="AD38" s="40">
        <f t="shared" ref="AD38" si="198">AC38*$D38</f>
        <v>5.0328281651557932E-3</v>
      </c>
      <c r="AE38" s="36">
        <v>1</v>
      </c>
      <c r="AF38" s="40">
        <f t="shared" ref="AF38" si="199">AE38*$D38</f>
        <v>5.0328281651557932E-3</v>
      </c>
      <c r="AG38" s="36">
        <v>1</v>
      </c>
      <c r="AH38" s="40">
        <f t="shared" ref="AH38" si="200">AG38*$D38</f>
        <v>5.0328281651557932E-3</v>
      </c>
      <c r="AI38" s="36"/>
      <c r="AJ38" s="40">
        <f t="shared" ref="AJ38" si="201">AI38*$D38</f>
        <v>0</v>
      </c>
      <c r="AK38" s="36"/>
      <c r="AL38" s="40">
        <f t="shared" ref="AL38" si="202">AK38*$D38</f>
        <v>0</v>
      </c>
    </row>
    <row r="39" spans="1:38" x14ac:dyDescent="0.2">
      <c r="A39" s="2"/>
      <c r="B39" s="2"/>
      <c r="C39" s="26"/>
      <c r="D39" s="56"/>
      <c r="E39" s="36"/>
      <c r="F39" s="39"/>
      <c r="G39" s="36"/>
      <c r="H39" s="39"/>
      <c r="I39" s="36"/>
      <c r="J39" s="39"/>
      <c r="K39" s="36"/>
      <c r="L39" s="39"/>
      <c r="M39" s="36"/>
      <c r="N39" s="39"/>
      <c r="O39" s="36"/>
      <c r="P39" s="39"/>
      <c r="Q39" s="36"/>
      <c r="R39" s="39"/>
      <c r="S39" s="36"/>
      <c r="T39" s="39"/>
      <c r="U39" s="36"/>
      <c r="V39" s="39"/>
      <c r="W39" s="36"/>
      <c r="X39" s="39"/>
      <c r="Y39" s="36"/>
      <c r="Z39" s="39"/>
      <c r="AA39" s="36"/>
      <c r="AB39" s="39"/>
      <c r="AC39" s="36"/>
      <c r="AD39" s="39"/>
      <c r="AE39" s="36"/>
      <c r="AF39" s="39"/>
      <c r="AG39" s="36"/>
      <c r="AH39" s="39"/>
      <c r="AI39" s="36"/>
      <c r="AJ39" s="39"/>
      <c r="AK39" s="36"/>
      <c r="AL39" s="39"/>
    </row>
    <row r="40" spans="1:38" x14ac:dyDescent="0.2">
      <c r="A40" s="8" t="s">
        <v>54</v>
      </c>
      <c r="B40" s="8" t="s">
        <v>53</v>
      </c>
      <c r="C40" s="26"/>
      <c r="D40" s="56"/>
      <c r="E40" s="36"/>
      <c r="F40" s="39"/>
      <c r="G40" s="36"/>
      <c r="H40" s="39"/>
      <c r="I40" s="36"/>
      <c r="J40" s="39"/>
      <c r="K40" s="36"/>
      <c r="L40" s="39"/>
      <c r="M40" s="36"/>
      <c r="N40" s="39"/>
      <c r="O40" s="36"/>
      <c r="P40" s="39"/>
      <c r="Q40" s="36"/>
      <c r="R40" s="39"/>
      <c r="S40" s="36"/>
      <c r="T40" s="39"/>
      <c r="U40" s="36"/>
      <c r="V40" s="39"/>
      <c r="W40" s="36"/>
      <c r="X40" s="39"/>
      <c r="Y40" s="36"/>
      <c r="Z40" s="39"/>
      <c r="AA40" s="36"/>
      <c r="AB40" s="39"/>
      <c r="AC40" s="36"/>
      <c r="AD40" s="39"/>
      <c r="AE40" s="36"/>
      <c r="AF40" s="39"/>
      <c r="AG40" s="36"/>
      <c r="AH40" s="39"/>
      <c r="AI40" s="36"/>
      <c r="AJ40" s="39"/>
      <c r="AK40" s="36"/>
      <c r="AL40" s="39"/>
    </row>
    <row r="41" spans="1:38" x14ac:dyDescent="0.2">
      <c r="A41" s="2" t="s">
        <v>66</v>
      </c>
      <c r="B41" s="2" t="s">
        <v>55</v>
      </c>
      <c r="C41" s="26">
        <v>9450.0225599999994</v>
      </c>
      <c r="D41" s="57">
        <f t="shared" ref="D41:D47" si="203">C41/$C$124</f>
        <v>1.3588668486093042E-2</v>
      </c>
      <c r="E41" s="36"/>
      <c r="F41" s="40">
        <f t="shared" ref="F41:H47" si="204">E41*$D41</f>
        <v>0</v>
      </c>
      <c r="G41" s="36"/>
      <c r="H41" s="40">
        <f t="shared" si="204"/>
        <v>0</v>
      </c>
      <c r="I41" s="36"/>
      <c r="J41" s="40">
        <f t="shared" ref="J41" si="205">I41*$D41</f>
        <v>0</v>
      </c>
      <c r="K41" s="36"/>
      <c r="L41" s="40">
        <f t="shared" ref="L41" si="206">K41*$D41</f>
        <v>0</v>
      </c>
      <c r="M41" s="36"/>
      <c r="N41" s="40">
        <f t="shared" ref="N41" si="207">M41*$D41</f>
        <v>0</v>
      </c>
      <c r="O41" s="36"/>
      <c r="P41" s="40">
        <f t="shared" ref="P41" si="208">O41*$D41</f>
        <v>0</v>
      </c>
      <c r="Q41" s="36"/>
      <c r="R41" s="40">
        <f t="shared" ref="R41" si="209">Q41*$D41</f>
        <v>0</v>
      </c>
      <c r="S41" s="36">
        <v>0.185</v>
      </c>
      <c r="T41" s="40">
        <f t="shared" ref="T41" si="210">S41*$D41</f>
        <v>2.5139036699272127E-3</v>
      </c>
      <c r="U41" s="36">
        <v>0.93</v>
      </c>
      <c r="V41" s="40">
        <f t="shared" ref="V41" si="211">U41*$D41</f>
        <v>1.263746169206653E-2</v>
      </c>
      <c r="W41" s="36">
        <v>0.93</v>
      </c>
      <c r="X41" s="40">
        <f t="shared" ref="X41" si="212">W41*$D41</f>
        <v>1.263746169206653E-2</v>
      </c>
      <c r="Y41" s="36">
        <v>1</v>
      </c>
      <c r="Z41" s="40">
        <f t="shared" ref="Z41" si="213">Y41*$D41</f>
        <v>1.3588668486093042E-2</v>
      </c>
      <c r="AA41" s="36">
        <v>1</v>
      </c>
      <c r="AB41" s="40">
        <f t="shared" ref="AB41" si="214">AA41*$D41</f>
        <v>1.3588668486093042E-2</v>
      </c>
      <c r="AC41" s="36">
        <v>1</v>
      </c>
      <c r="AD41" s="40">
        <f t="shared" ref="AD41" si="215">AC41*$D41</f>
        <v>1.3588668486093042E-2</v>
      </c>
      <c r="AE41" s="36">
        <v>1</v>
      </c>
      <c r="AF41" s="40">
        <f t="shared" ref="AF41" si="216">AE41*$D41</f>
        <v>1.3588668486093042E-2</v>
      </c>
      <c r="AG41" s="36">
        <v>1</v>
      </c>
      <c r="AH41" s="40">
        <f t="shared" ref="AH41" si="217">AG41*$D41</f>
        <v>1.3588668486093042E-2</v>
      </c>
      <c r="AI41" s="36"/>
      <c r="AJ41" s="40">
        <f t="shared" ref="AJ41" si="218">AI41*$D41</f>
        <v>0</v>
      </c>
      <c r="AK41" s="36"/>
      <c r="AL41" s="40">
        <f t="shared" ref="AL41" si="219">AK41*$D41</f>
        <v>0</v>
      </c>
    </row>
    <row r="42" spans="1:38" x14ac:dyDescent="0.2">
      <c r="A42" s="2" t="s">
        <v>67</v>
      </c>
      <c r="B42" s="2" t="s">
        <v>131</v>
      </c>
      <c r="C42" s="26">
        <v>8736.5203199999996</v>
      </c>
      <c r="D42" s="57">
        <f t="shared" si="203"/>
        <v>1.2562687294843401E-2</v>
      </c>
      <c r="E42" s="36"/>
      <c r="F42" s="40">
        <f t="shared" si="204"/>
        <v>0</v>
      </c>
      <c r="G42" s="36"/>
      <c r="H42" s="40">
        <f t="shared" si="204"/>
        <v>0</v>
      </c>
      <c r="I42" s="36"/>
      <c r="J42" s="40">
        <f t="shared" ref="J42" si="220">I42*$D42</f>
        <v>0</v>
      </c>
      <c r="K42" s="36"/>
      <c r="L42" s="40">
        <f t="shared" ref="L42" si="221">K42*$D42</f>
        <v>0</v>
      </c>
      <c r="M42" s="36"/>
      <c r="N42" s="40">
        <f t="shared" ref="N42" si="222">M42*$D42</f>
        <v>0</v>
      </c>
      <c r="O42" s="36"/>
      <c r="P42" s="40">
        <f t="shared" ref="P42" si="223">O42*$D42</f>
        <v>0</v>
      </c>
      <c r="Q42" s="36">
        <v>0.05</v>
      </c>
      <c r="R42" s="40">
        <f t="shared" ref="R42" si="224">Q42*$D42</f>
        <v>6.2813436474217009E-4</v>
      </c>
      <c r="S42" s="36">
        <v>0.65</v>
      </c>
      <c r="T42" s="40">
        <f t="shared" ref="T42" si="225">S42*$D42</f>
        <v>8.1657467416482114E-3</v>
      </c>
      <c r="U42" s="36">
        <v>0.96</v>
      </c>
      <c r="V42" s="40">
        <f t="shared" ref="V42" si="226">U42*$D42</f>
        <v>1.2060179803049664E-2</v>
      </c>
      <c r="W42" s="36">
        <v>1</v>
      </c>
      <c r="X42" s="40">
        <f t="shared" ref="X42" si="227">W42*$D42</f>
        <v>1.2562687294843401E-2</v>
      </c>
      <c r="Y42" s="36">
        <v>1</v>
      </c>
      <c r="Z42" s="40">
        <f t="shared" ref="Z42" si="228">Y42*$D42</f>
        <v>1.2562687294843401E-2</v>
      </c>
      <c r="AA42" s="36">
        <v>1</v>
      </c>
      <c r="AB42" s="40">
        <f t="shared" ref="AB42" si="229">AA42*$D42</f>
        <v>1.2562687294843401E-2</v>
      </c>
      <c r="AC42" s="36">
        <v>1</v>
      </c>
      <c r="AD42" s="40">
        <f t="shared" ref="AD42" si="230">AC42*$D42</f>
        <v>1.2562687294843401E-2</v>
      </c>
      <c r="AE42" s="36">
        <v>1</v>
      </c>
      <c r="AF42" s="40">
        <f t="shared" ref="AF42" si="231">AE42*$D42</f>
        <v>1.2562687294843401E-2</v>
      </c>
      <c r="AG42" s="36">
        <v>1</v>
      </c>
      <c r="AH42" s="40">
        <f t="shared" ref="AH42" si="232">AG42*$D42</f>
        <v>1.2562687294843401E-2</v>
      </c>
      <c r="AI42" s="36"/>
      <c r="AJ42" s="40">
        <f t="shared" ref="AJ42" si="233">AI42*$D42</f>
        <v>0</v>
      </c>
      <c r="AK42" s="36"/>
      <c r="AL42" s="40">
        <f t="shared" ref="AL42" si="234">AK42*$D42</f>
        <v>0</v>
      </c>
    </row>
    <row r="43" spans="1:38" x14ac:dyDescent="0.2">
      <c r="A43" s="2" t="s">
        <v>68</v>
      </c>
      <c r="B43" s="2" t="s">
        <v>56</v>
      </c>
      <c r="C43" s="26">
        <v>12595.800000000001</v>
      </c>
      <c r="D43" s="57">
        <f t="shared" si="203"/>
        <v>1.8112142000762672E-2</v>
      </c>
      <c r="E43" s="36"/>
      <c r="F43" s="40">
        <f t="shared" si="204"/>
        <v>0</v>
      </c>
      <c r="G43" s="36"/>
      <c r="H43" s="40">
        <f t="shared" si="204"/>
        <v>0</v>
      </c>
      <c r="I43" s="36"/>
      <c r="J43" s="40">
        <f t="shared" ref="J43" si="235">I43*$D43</f>
        <v>0</v>
      </c>
      <c r="K43" s="36"/>
      <c r="L43" s="40">
        <f t="shared" ref="L43" si="236">K43*$D43</f>
        <v>0</v>
      </c>
      <c r="M43" s="36"/>
      <c r="N43" s="40">
        <f t="shared" ref="N43" si="237">M43*$D43</f>
        <v>0</v>
      </c>
      <c r="O43" s="36"/>
      <c r="P43" s="40">
        <f t="shared" ref="P43" si="238">O43*$D43</f>
        <v>0</v>
      </c>
      <c r="Q43" s="36"/>
      <c r="R43" s="40">
        <f t="shared" ref="R43" si="239">Q43*$D43</f>
        <v>0</v>
      </c>
      <c r="S43" s="36"/>
      <c r="T43" s="40">
        <f t="shared" ref="T43" si="240">S43*$D43</f>
        <v>0</v>
      </c>
      <c r="U43" s="36"/>
      <c r="V43" s="40">
        <f t="shared" ref="V43" si="241">U43*$D43</f>
        <v>0</v>
      </c>
      <c r="W43" s="36"/>
      <c r="X43" s="40">
        <f t="shared" ref="X43" si="242">W43*$D43</f>
        <v>0</v>
      </c>
      <c r="Y43" s="36">
        <v>0.5</v>
      </c>
      <c r="Z43" s="40">
        <f t="shared" ref="Z43" si="243">Y43*$D43</f>
        <v>9.0560710003813362E-3</v>
      </c>
      <c r="AA43" s="36">
        <v>0.5</v>
      </c>
      <c r="AB43" s="40">
        <f t="shared" ref="AB43" si="244">AA43*$D43</f>
        <v>9.0560710003813362E-3</v>
      </c>
      <c r="AC43" s="36">
        <v>0.6</v>
      </c>
      <c r="AD43" s="40">
        <f t="shared" ref="AD43" si="245">AC43*$D43</f>
        <v>1.0867285200457603E-2</v>
      </c>
      <c r="AE43" s="36">
        <v>1</v>
      </c>
      <c r="AF43" s="40">
        <f t="shared" ref="AF43" si="246">AE43*$D43</f>
        <v>1.8112142000762672E-2</v>
      </c>
      <c r="AG43" s="36">
        <v>1</v>
      </c>
      <c r="AH43" s="40">
        <f t="shared" ref="AH43" si="247">AG43*$D43</f>
        <v>1.8112142000762672E-2</v>
      </c>
      <c r="AI43" s="36"/>
      <c r="AJ43" s="40">
        <f t="shared" ref="AJ43" si="248">AI43*$D43</f>
        <v>0</v>
      </c>
      <c r="AK43" s="36"/>
      <c r="AL43" s="40">
        <f t="shared" ref="AL43" si="249">AK43*$D43</f>
        <v>0</v>
      </c>
    </row>
    <row r="44" spans="1:38" x14ac:dyDescent="0.2">
      <c r="A44" s="2" t="s">
        <v>69</v>
      </c>
      <c r="B44" s="2" t="s">
        <v>57</v>
      </c>
      <c r="C44" s="26">
        <v>1170</v>
      </c>
      <c r="D44" s="57">
        <f t="shared" si="203"/>
        <v>1.6824025580663652E-3</v>
      </c>
      <c r="E44" s="36"/>
      <c r="F44" s="40">
        <f t="shared" si="204"/>
        <v>0</v>
      </c>
      <c r="G44" s="36"/>
      <c r="H44" s="40">
        <f t="shared" si="204"/>
        <v>0</v>
      </c>
      <c r="I44" s="36"/>
      <c r="J44" s="40">
        <f t="shared" ref="J44" si="250">I44*$D44</f>
        <v>0</v>
      </c>
      <c r="K44" s="36"/>
      <c r="L44" s="40">
        <f t="shared" ref="L44" si="251">K44*$D44</f>
        <v>0</v>
      </c>
      <c r="M44" s="36"/>
      <c r="N44" s="40">
        <f t="shared" ref="N44" si="252">M44*$D44</f>
        <v>0</v>
      </c>
      <c r="O44" s="36"/>
      <c r="P44" s="40">
        <f t="shared" ref="P44" si="253">O44*$D44</f>
        <v>0</v>
      </c>
      <c r="Q44" s="36"/>
      <c r="R44" s="40">
        <f t="shared" ref="R44" si="254">Q44*$D44</f>
        <v>0</v>
      </c>
      <c r="S44" s="36"/>
      <c r="T44" s="40">
        <f t="shared" ref="T44" si="255">S44*$D44</f>
        <v>0</v>
      </c>
      <c r="U44" s="36"/>
      <c r="V44" s="40">
        <f t="shared" ref="V44" si="256">U44*$D44</f>
        <v>0</v>
      </c>
      <c r="W44" s="36"/>
      <c r="X44" s="40">
        <f t="shared" ref="X44" si="257">W44*$D44</f>
        <v>0</v>
      </c>
      <c r="Y44" s="36"/>
      <c r="Z44" s="40">
        <f t="shared" ref="Z44" si="258">Y44*$D44</f>
        <v>0</v>
      </c>
      <c r="AA44" s="47">
        <v>0.4</v>
      </c>
      <c r="AB44" s="40">
        <f t="shared" ref="AB44" si="259">AA44*$D44</f>
        <v>6.7296102322654614E-4</v>
      </c>
      <c r="AC44" s="36">
        <v>0.5</v>
      </c>
      <c r="AD44" s="40">
        <f t="shared" ref="AD44" si="260">AC44*$D44</f>
        <v>8.412012790331826E-4</v>
      </c>
      <c r="AE44" s="36">
        <v>0.9</v>
      </c>
      <c r="AF44" s="40">
        <f t="shared" ref="AF44" si="261">AE44*$D44</f>
        <v>1.5141623022597286E-3</v>
      </c>
      <c r="AG44" s="48">
        <v>1</v>
      </c>
      <c r="AH44" s="40">
        <f t="shared" ref="AH44" si="262">AG44*$D44</f>
        <v>1.6824025580663652E-3</v>
      </c>
      <c r="AI44" s="36"/>
      <c r="AJ44" s="40">
        <f t="shared" ref="AJ44" si="263">AI44*$D44</f>
        <v>0</v>
      </c>
      <c r="AK44" s="36"/>
      <c r="AL44" s="40">
        <f t="shared" ref="AL44" si="264">AK44*$D44</f>
        <v>0</v>
      </c>
    </row>
    <row r="45" spans="1:38" x14ac:dyDescent="0.2">
      <c r="A45" s="2" t="s">
        <v>126</v>
      </c>
      <c r="B45" s="2" t="s">
        <v>58</v>
      </c>
      <c r="C45" s="26">
        <v>11587.8</v>
      </c>
      <c r="D45" s="57">
        <f t="shared" si="203"/>
        <v>1.6662687489197799E-2</v>
      </c>
      <c r="E45" s="36"/>
      <c r="F45" s="40">
        <f t="shared" si="204"/>
        <v>0</v>
      </c>
      <c r="G45" s="36"/>
      <c r="H45" s="40">
        <f t="shared" si="204"/>
        <v>0</v>
      </c>
      <c r="I45" s="36"/>
      <c r="J45" s="40">
        <f t="shared" ref="J45" si="265">I45*$D45</f>
        <v>0</v>
      </c>
      <c r="K45" s="36"/>
      <c r="L45" s="40">
        <f t="shared" ref="L45" si="266">K45*$D45</f>
        <v>0</v>
      </c>
      <c r="M45" s="36"/>
      <c r="N45" s="40">
        <f t="shared" ref="N45" si="267">M45*$D45</f>
        <v>0</v>
      </c>
      <c r="O45" s="36"/>
      <c r="P45" s="40">
        <f t="shared" ref="P45" si="268">O45*$D45</f>
        <v>0</v>
      </c>
      <c r="Q45" s="36"/>
      <c r="R45" s="40">
        <f t="shared" ref="R45" si="269">Q45*$D45</f>
        <v>0</v>
      </c>
      <c r="S45" s="36"/>
      <c r="T45" s="40">
        <f t="shared" ref="T45" si="270">S45*$D45</f>
        <v>0</v>
      </c>
      <c r="U45" s="36"/>
      <c r="V45" s="40">
        <f t="shared" ref="V45" si="271">U45*$D45</f>
        <v>0</v>
      </c>
      <c r="W45" s="36"/>
      <c r="X45" s="40">
        <f t="shared" ref="X45" si="272">W45*$D45</f>
        <v>0</v>
      </c>
      <c r="Y45" s="36"/>
      <c r="Z45" s="40">
        <f t="shared" ref="Z45" si="273">Y45*$D45</f>
        <v>0</v>
      </c>
      <c r="AA45" s="36"/>
      <c r="AB45" s="40">
        <f t="shared" ref="AB45" si="274">AA45*$D45</f>
        <v>0</v>
      </c>
      <c r="AC45" s="36"/>
      <c r="AD45" s="40">
        <f t="shared" ref="AD45" si="275">AC45*$D45</f>
        <v>0</v>
      </c>
      <c r="AE45" s="36">
        <v>0.5</v>
      </c>
      <c r="AF45" s="40">
        <f t="shared" ref="AF45" si="276">AE45*$D45</f>
        <v>8.3313437445988996E-3</v>
      </c>
      <c r="AG45" s="48">
        <v>1</v>
      </c>
      <c r="AH45" s="40">
        <f t="shared" ref="AH45" si="277">AG45*$D45</f>
        <v>1.6662687489197799E-2</v>
      </c>
      <c r="AI45" s="36"/>
      <c r="AJ45" s="40">
        <f t="shared" ref="AJ45" si="278">AI45*$D45</f>
        <v>0</v>
      </c>
      <c r="AK45" s="36"/>
      <c r="AL45" s="40">
        <f t="shared" ref="AL45" si="279">AK45*$D45</f>
        <v>0</v>
      </c>
    </row>
    <row r="46" spans="1:38" x14ac:dyDescent="0.2">
      <c r="A46" s="2" t="s">
        <v>130</v>
      </c>
      <c r="B46" s="2" t="s">
        <v>129</v>
      </c>
      <c r="C46" s="26">
        <v>3743.0407800000003</v>
      </c>
      <c r="D46" s="57">
        <f t="shared" si="203"/>
        <v>5.3823088745459172E-3</v>
      </c>
      <c r="E46" s="36"/>
      <c r="F46" s="40">
        <f t="shared" si="204"/>
        <v>0</v>
      </c>
      <c r="G46" s="36"/>
      <c r="H46" s="40">
        <f t="shared" si="204"/>
        <v>0</v>
      </c>
      <c r="I46" s="36"/>
      <c r="J46" s="40">
        <f t="shared" ref="J46" si="280">I46*$D46</f>
        <v>0</v>
      </c>
      <c r="K46" s="36"/>
      <c r="L46" s="40">
        <f t="shared" ref="L46" si="281">K46*$D46</f>
        <v>0</v>
      </c>
      <c r="M46" s="36"/>
      <c r="N46" s="40">
        <f t="shared" ref="N46" si="282">M46*$D46</f>
        <v>0</v>
      </c>
      <c r="O46" s="36"/>
      <c r="P46" s="40">
        <f t="shared" ref="P46" si="283">O46*$D46</f>
        <v>0</v>
      </c>
      <c r="Q46" s="36"/>
      <c r="R46" s="40">
        <f t="shared" ref="R46" si="284">Q46*$D46</f>
        <v>0</v>
      </c>
      <c r="S46" s="36"/>
      <c r="T46" s="40">
        <f t="shared" ref="T46" si="285">S46*$D46</f>
        <v>0</v>
      </c>
      <c r="U46" s="36">
        <v>0.15</v>
      </c>
      <c r="V46" s="40">
        <f t="shared" ref="V46" si="286">U46*$D46</f>
        <v>8.073463311818876E-4</v>
      </c>
      <c r="W46" s="36">
        <v>1</v>
      </c>
      <c r="X46" s="40">
        <f t="shared" ref="X46" si="287">W46*$D46</f>
        <v>5.3823088745459172E-3</v>
      </c>
      <c r="Y46" s="36">
        <v>1</v>
      </c>
      <c r="Z46" s="40">
        <f t="shared" ref="Z46" si="288">Y46*$D46</f>
        <v>5.3823088745459172E-3</v>
      </c>
      <c r="AA46" s="36">
        <v>1</v>
      </c>
      <c r="AB46" s="40">
        <f t="shared" ref="AB46" si="289">AA46*$D46</f>
        <v>5.3823088745459172E-3</v>
      </c>
      <c r="AC46" s="36">
        <v>1</v>
      </c>
      <c r="AD46" s="40">
        <f t="shared" ref="AD46" si="290">AC46*$D46</f>
        <v>5.3823088745459172E-3</v>
      </c>
      <c r="AE46" s="36">
        <v>1</v>
      </c>
      <c r="AF46" s="40">
        <f t="shared" ref="AF46" si="291">AE46*$D46</f>
        <v>5.3823088745459172E-3</v>
      </c>
      <c r="AG46" s="36">
        <v>1</v>
      </c>
      <c r="AH46" s="40">
        <f t="shared" ref="AH46" si="292">AG46*$D46</f>
        <v>5.3823088745459172E-3</v>
      </c>
      <c r="AI46" s="36"/>
      <c r="AJ46" s="40">
        <f t="shared" ref="AJ46" si="293">AI46*$D46</f>
        <v>0</v>
      </c>
      <c r="AK46" s="36"/>
      <c r="AL46" s="40">
        <f t="shared" ref="AL46" si="294">AK46*$D46</f>
        <v>0</v>
      </c>
    </row>
    <row r="47" spans="1:38" x14ac:dyDescent="0.2">
      <c r="A47" s="2" t="s">
        <v>132</v>
      </c>
      <c r="B47" s="2" t="s">
        <v>133</v>
      </c>
      <c r="C47" s="26">
        <v>2811.78</v>
      </c>
      <c r="D47" s="57">
        <f t="shared" si="203"/>
        <v>4.0432015937776448E-3</v>
      </c>
      <c r="E47" s="36"/>
      <c r="F47" s="40">
        <f t="shared" si="204"/>
        <v>0</v>
      </c>
      <c r="G47" s="36"/>
      <c r="H47" s="40">
        <f t="shared" si="204"/>
        <v>0</v>
      </c>
      <c r="I47" s="36"/>
      <c r="J47" s="40">
        <f t="shared" ref="J47" si="295">I47*$D47</f>
        <v>0</v>
      </c>
      <c r="K47" s="36"/>
      <c r="L47" s="40">
        <f t="shared" ref="L47" si="296">K47*$D47</f>
        <v>0</v>
      </c>
      <c r="M47" s="36"/>
      <c r="N47" s="40">
        <f t="shared" ref="N47" si="297">M47*$D47</f>
        <v>0</v>
      </c>
      <c r="O47" s="36"/>
      <c r="P47" s="40">
        <f t="shared" ref="P47" si="298">O47*$D47</f>
        <v>0</v>
      </c>
      <c r="Q47" s="36"/>
      <c r="R47" s="40">
        <f t="shared" ref="R47" si="299">Q47*$D47</f>
        <v>0</v>
      </c>
      <c r="S47" s="36"/>
      <c r="T47" s="40">
        <f t="shared" ref="T47" si="300">S47*$D47</f>
        <v>0</v>
      </c>
      <c r="U47" s="36">
        <v>1</v>
      </c>
      <c r="V47" s="40">
        <f t="shared" ref="V47" si="301">U47*$D47</f>
        <v>4.0432015937776448E-3</v>
      </c>
      <c r="W47" s="36">
        <v>1</v>
      </c>
      <c r="X47" s="40">
        <f t="shared" ref="X47" si="302">W47*$D47</f>
        <v>4.0432015937776448E-3</v>
      </c>
      <c r="Y47" s="36">
        <v>1</v>
      </c>
      <c r="Z47" s="40">
        <f t="shared" ref="Z47" si="303">Y47*$D47</f>
        <v>4.0432015937776448E-3</v>
      </c>
      <c r="AA47" s="36">
        <v>1</v>
      </c>
      <c r="AB47" s="40">
        <f t="shared" ref="AB47" si="304">AA47*$D47</f>
        <v>4.0432015937776448E-3</v>
      </c>
      <c r="AC47" s="36">
        <v>1</v>
      </c>
      <c r="AD47" s="40">
        <f t="shared" ref="AD47" si="305">AC47*$D47</f>
        <v>4.0432015937776448E-3</v>
      </c>
      <c r="AE47" s="36">
        <v>1</v>
      </c>
      <c r="AF47" s="40">
        <f t="shared" ref="AF47" si="306">AE47*$D47</f>
        <v>4.0432015937776448E-3</v>
      </c>
      <c r="AG47" s="36">
        <v>1</v>
      </c>
      <c r="AH47" s="40">
        <f t="shared" ref="AH47" si="307">AG47*$D47</f>
        <v>4.0432015937776448E-3</v>
      </c>
      <c r="AI47" s="36"/>
      <c r="AJ47" s="40">
        <f t="shared" ref="AJ47" si="308">AI47*$D47</f>
        <v>0</v>
      </c>
      <c r="AK47" s="36"/>
      <c r="AL47" s="40">
        <f t="shared" ref="AL47" si="309">AK47*$D47</f>
        <v>0</v>
      </c>
    </row>
    <row r="48" spans="1:38" x14ac:dyDescent="0.2">
      <c r="A48" s="2"/>
      <c r="B48" s="2"/>
      <c r="C48" s="26"/>
      <c r="D48" s="56"/>
      <c r="E48" s="36"/>
      <c r="F48" s="39"/>
      <c r="G48" s="36"/>
      <c r="H48" s="39"/>
      <c r="I48" s="36"/>
      <c r="J48" s="39"/>
      <c r="K48" s="36"/>
      <c r="L48" s="39"/>
      <c r="M48" s="36"/>
      <c r="N48" s="39"/>
      <c r="O48" s="36"/>
      <c r="P48" s="39"/>
      <c r="Q48" s="36"/>
      <c r="R48" s="39"/>
      <c r="S48" s="36"/>
      <c r="T48" s="39"/>
      <c r="U48" s="36"/>
      <c r="V48" s="39"/>
      <c r="W48" s="36"/>
      <c r="X48" s="39"/>
      <c r="Y48" s="36"/>
      <c r="Z48" s="39"/>
      <c r="AA48" s="36"/>
      <c r="AB48" s="39"/>
      <c r="AC48" s="36"/>
      <c r="AD48" s="39"/>
      <c r="AE48" s="36"/>
      <c r="AF48" s="39"/>
      <c r="AG48" s="36"/>
      <c r="AH48" s="39"/>
      <c r="AI48" s="36"/>
      <c r="AJ48" s="39"/>
      <c r="AK48" s="36"/>
      <c r="AL48" s="39"/>
    </row>
    <row r="49" spans="1:38" x14ac:dyDescent="0.2">
      <c r="A49" s="8" t="s">
        <v>63</v>
      </c>
      <c r="B49" s="8" t="s">
        <v>59</v>
      </c>
      <c r="C49" s="26"/>
      <c r="D49" s="56"/>
      <c r="E49" s="36"/>
      <c r="F49" s="39"/>
      <c r="G49" s="36"/>
      <c r="H49" s="39"/>
      <c r="I49" s="36"/>
      <c r="J49" s="39"/>
      <c r="K49" s="36"/>
      <c r="L49" s="39"/>
      <c r="M49" s="36"/>
      <c r="N49" s="39"/>
      <c r="O49" s="36"/>
      <c r="P49" s="39"/>
      <c r="Q49" s="36"/>
      <c r="R49" s="39"/>
      <c r="S49" s="36"/>
      <c r="T49" s="39"/>
      <c r="U49" s="36"/>
      <c r="V49" s="39"/>
      <c r="W49" s="36"/>
      <c r="X49" s="39"/>
      <c r="Y49" s="36"/>
      <c r="Z49" s="39"/>
      <c r="AA49" s="36"/>
      <c r="AB49" s="39"/>
      <c r="AC49" s="36"/>
      <c r="AD49" s="39"/>
      <c r="AE49" s="36"/>
      <c r="AF49" s="39"/>
      <c r="AG49" s="36"/>
      <c r="AH49" s="39"/>
      <c r="AI49" s="36"/>
      <c r="AJ49" s="39"/>
      <c r="AK49" s="36"/>
      <c r="AL49" s="39"/>
    </row>
    <row r="50" spans="1:38" x14ac:dyDescent="0.2">
      <c r="A50" s="2" t="s">
        <v>70</v>
      </c>
      <c r="B50" s="2" t="s">
        <v>60</v>
      </c>
      <c r="C50" s="26">
        <v>64479.600000000006</v>
      </c>
      <c r="D50" s="57">
        <f t="shared" ref="D50:D58" si="310">C50/$C$124</f>
        <v>9.2718499130851298E-2</v>
      </c>
      <c r="E50" s="36"/>
      <c r="F50" s="40">
        <f t="shared" ref="F50:H58" si="311">E50*$D50</f>
        <v>0</v>
      </c>
      <c r="G50" s="36"/>
      <c r="H50" s="40">
        <f t="shared" si="311"/>
        <v>0</v>
      </c>
      <c r="I50" s="36"/>
      <c r="J50" s="40">
        <f t="shared" ref="J50" si="312">I50*$D50</f>
        <v>0</v>
      </c>
      <c r="K50" s="36"/>
      <c r="L50" s="40">
        <f t="shared" ref="L50" si="313">K50*$D50</f>
        <v>0</v>
      </c>
      <c r="M50" s="36"/>
      <c r="N50" s="40">
        <f t="shared" ref="N50" si="314">M50*$D50</f>
        <v>0</v>
      </c>
      <c r="O50" s="36"/>
      <c r="P50" s="40">
        <f t="shared" ref="P50" si="315">O50*$D50</f>
        <v>0</v>
      </c>
      <c r="Q50" s="36"/>
      <c r="R50" s="40">
        <f t="shared" ref="R50" si="316">Q50*$D50</f>
        <v>0</v>
      </c>
      <c r="S50" s="36"/>
      <c r="T50" s="40">
        <f t="shared" ref="T50" si="317">S50*$D50</f>
        <v>0</v>
      </c>
      <c r="U50" s="36"/>
      <c r="V50" s="40">
        <f t="shared" ref="V50" si="318">U50*$D50</f>
        <v>0</v>
      </c>
      <c r="W50" s="36">
        <v>3.6400000000000002E-2</v>
      </c>
      <c r="X50" s="40">
        <f t="shared" ref="X50" si="319">W50*$D50</f>
        <v>3.3749533683629872E-3</v>
      </c>
      <c r="Y50" s="36">
        <v>0.125</v>
      </c>
      <c r="Z50" s="40">
        <f t="shared" ref="Z50" si="320">Y50*$D50</f>
        <v>1.1589812391356412E-2</v>
      </c>
      <c r="AA50" s="47">
        <v>0.30049999999999999</v>
      </c>
      <c r="AB50" s="40">
        <f t="shared" ref="AB50" si="321">AA50*$D50</f>
        <v>2.7861908988820815E-2</v>
      </c>
      <c r="AC50" s="47">
        <v>0.43409999999999999</v>
      </c>
      <c r="AD50" s="40">
        <f t="shared" ref="AD50" si="322">AC50*$D50</f>
        <v>4.0249100472702547E-2</v>
      </c>
      <c r="AE50" s="36">
        <v>0.64780000000000004</v>
      </c>
      <c r="AF50" s="40">
        <f t="shared" ref="AF50" si="323">AE50*$D50</f>
        <v>6.0063043736965471E-2</v>
      </c>
      <c r="AG50" s="48">
        <v>0.85</v>
      </c>
      <c r="AH50" s="40">
        <f t="shared" ref="AH50" si="324">AG50*$D50</f>
        <v>7.8810724261223597E-2</v>
      </c>
      <c r="AI50" s="36"/>
      <c r="AJ50" s="40">
        <f t="shared" ref="AJ50" si="325">AI50*$D50</f>
        <v>0</v>
      </c>
      <c r="AK50" s="36"/>
      <c r="AL50" s="40">
        <f t="shared" ref="AL50" si="326">AK50*$D50</f>
        <v>0</v>
      </c>
    </row>
    <row r="51" spans="1:38" x14ac:dyDescent="0.2">
      <c r="A51" s="2" t="s">
        <v>71</v>
      </c>
      <c r="B51" s="2" t="s">
        <v>61</v>
      </c>
      <c r="C51" s="26">
        <v>32090.400000000001</v>
      </c>
      <c r="D51" s="57">
        <f t="shared" si="310"/>
        <v>4.6144419700318712E-2</v>
      </c>
      <c r="E51" s="36"/>
      <c r="F51" s="40">
        <f t="shared" si="311"/>
        <v>0</v>
      </c>
      <c r="G51" s="36"/>
      <c r="H51" s="40">
        <f t="shared" si="311"/>
        <v>0</v>
      </c>
      <c r="I51" s="36"/>
      <c r="J51" s="40">
        <f t="shared" ref="J51" si="327">I51*$D51</f>
        <v>0</v>
      </c>
      <c r="K51" s="36"/>
      <c r="L51" s="40">
        <f t="shared" ref="L51" si="328">K51*$D51</f>
        <v>0</v>
      </c>
      <c r="M51" s="36"/>
      <c r="N51" s="40">
        <f t="shared" ref="N51" si="329">M51*$D51</f>
        <v>0</v>
      </c>
      <c r="O51" s="36"/>
      <c r="P51" s="40">
        <f t="shared" ref="P51" si="330">O51*$D51</f>
        <v>0</v>
      </c>
      <c r="Q51" s="36"/>
      <c r="R51" s="40">
        <f t="shared" ref="R51" si="331">Q51*$D51</f>
        <v>0</v>
      </c>
      <c r="S51" s="36"/>
      <c r="T51" s="40">
        <f t="shared" ref="T51" si="332">S51*$D51</f>
        <v>0</v>
      </c>
      <c r="U51" s="36"/>
      <c r="V51" s="40">
        <f t="shared" ref="V51" si="333">U51*$D51</f>
        <v>0</v>
      </c>
      <c r="W51" s="36">
        <v>3.6400000000000002E-2</v>
      </c>
      <c r="X51" s="40">
        <f t="shared" ref="X51" si="334">W51*$D51</f>
        <v>1.6796568770916012E-3</v>
      </c>
      <c r="Y51" s="36">
        <v>0.125</v>
      </c>
      <c r="Z51" s="40">
        <f t="shared" ref="Z51" si="335">Y51*$D51</f>
        <v>5.768052462539839E-3</v>
      </c>
      <c r="AA51" s="47">
        <v>0.30049999999999999</v>
      </c>
      <c r="AB51" s="40">
        <f t="shared" ref="AB51" si="336">AA51*$D51</f>
        <v>1.3866398119945772E-2</v>
      </c>
      <c r="AC51" s="47">
        <v>0.43409999999999999</v>
      </c>
      <c r="AD51" s="40">
        <f t="shared" ref="AD51" si="337">AC51*$D51</f>
        <v>2.0031292591908351E-2</v>
      </c>
      <c r="AE51" s="36">
        <v>0.64780000000000004</v>
      </c>
      <c r="AF51" s="40">
        <f t="shared" ref="AF51" si="338">AE51*$D51</f>
        <v>2.9892355081866464E-2</v>
      </c>
      <c r="AG51" s="48">
        <v>0.85</v>
      </c>
      <c r="AH51" s="40">
        <f t="shared" ref="AH51" si="339">AG51*$D51</f>
        <v>3.9222756745270905E-2</v>
      </c>
      <c r="AI51" s="36"/>
      <c r="AJ51" s="40">
        <f t="shared" ref="AJ51" si="340">AI51*$D51</f>
        <v>0</v>
      </c>
      <c r="AK51" s="36"/>
      <c r="AL51" s="40">
        <f t="shared" ref="AL51" si="341">AK51*$D51</f>
        <v>0</v>
      </c>
    </row>
    <row r="52" spans="1:38" x14ac:dyDescent="0.2">
      <c r="A52" s="2" t="s">
        <v>72</v>
      </c>
      <c r="B52" s="2" t="s">
        <v>62</v>
      </c>
      <c r="C52" s="26">
        <v>7600</v>
      </c>
      <c r="D52" s="57">
        <f t="shared" si="310"/>
        <v>1.0928426872909723E-2</v>
      </c>
      <c r="E52" s="36"/>
      <c r="F52" s="40">
        <f t="shared" si="311"/>
        <v>0</v>
      </c>
      <c r="G52" s="36"/>
      <c r="H52" s="40">
        <f t="shared" si="311"/>
        <v>0</v>
      </c>
      <c r="I52" s="36"/>
      <c r="J52" s="40">
        <f t="shared" ref="J52" si="342">I52*$D52</f>
        <v>0</v>
      </c>
      <c r="K52" s="36"/>
      <c r="L52" s="40">
        <f t="shared" ref="L52" si="343">K52*$D52</f>
        <v>0</v>
      </c>
      <c r="M52" s="36"/>
      <c r="N52" s="40">
        <f t="shared" ref="N52" si="344">M52*$D52</f>
        <v>0</v>
      </c>
      <c r="O52" s="36"/>
      <c r="P52" s="40">
        <f t="shared" ref="P52" si="345">O52*$D52</f>
        <v>0</v>
      </c>
      <c r="Q52" s="36"/>
      <c r="R52" s="40">
        <f t="shared" ref="R52" si="346">Q52*$D52</f>
        <v>0</v>
      </c>
      <c r="S52" s="36"/>
      <c r="T52" s="40">
        <f t="shared" ref="T52" si="347">S52*$D52</f>
        <v>0</v>
      </c>
      <c r="U52" s="36"/>
      <c r="V52" s="40">
        <f t="shared" ref="V52" si="348">U52*$D52</f>
        <v>0</v>
      </c>
      <c r="W52" s="36"/>
      <c r="X52" s="40">
        <f t="shared" ref="X52" si="349">W52*$D52</f>
        <v>0</v>
      </c>
      <c r="Y52" s="36"/>
      <c r="Z52" s="40">
        <f t="shared" ref="Z52" si="350">Y52*$D52</f>
        <v>0</v>
      </c>
      <c r="AA52" s="47"/>
      <c r="AB52" s="40">
        <f t="shared" ref="AB52" si="351">AA52*$D52</f>
        <v>0</v>
      </c>
      <c r="AC52" s="47">
        <v>0.15</v>
      </c>
      <c r="AD52" s="40">
        <f t="shared" ref="AD52" si="352">AC52*$D52</f>
        <v>1.6392640309364586E-3</v>
      </c>
      <c r="AE52" s="36">
        <v>0.4</v>
      </c>
      <c r="AF52" s="40">
        <f t="shared" ref="AF52" si="353">AE52*$D52</f>
        <v>4.3713707491638892E-3</v>
      </c>
      <c r="AG52" s="48">
        <v>0.8</v>
      </c>
      <c r="AH52" s="40">
        <f t="shared" ref="AH52" si="354">AG52*$D52</f>
        <v>8.7427414983277784E-3</v>
      </c>
      <c r="AI52" s="36"/>
      <c r="AJ52" s="40">
        <f t="shared" ref="AJ52" si="355">AI52*$D52</f>
        <v>0</v>
      </c>
      <c r="AK52" s="36"/>
      <c r="AL52" s="40">
        <f t="shared" ref="AL52" si="356">AK52*$D52</f>
        <v>0</v>
      </c>
    </row>
    <row r="53" spans="1:38" x14ac:dyDescent="0.2">
      <c r="A53" s="2" t="s">
        <v>89</v>
      </c>
      <c r="B53" s="2" t="s">
        <v>136</v>
      </c>
      <c r="C53" s="26">
        <v>1500</v>
      </c>
      <c r="D53" s="57">
        <f t="shared" si="310"/>
        <v>2.1569263564953402E-3</v>
      </c>
      <c r="E53" s="36"/>
      <c r="F53" s="40">
        <f t="shared" si="311"/>
        <v>0</v>
      </c>
      <c r="G53" s="36"/>
      <c r="H53" s="40">
        <f t="shared" si="311"/>
        <v>0</v>
      </c>
      <c r="I53" s="36"/>
      <c r="J53" s="40">
        <f t="shared" ref="J53" si="357">I53*$D53</f>
        <v>0</v>
      </c>
      <c r="K53" s="36"/>
      <c r="L53" s="40">
        <f t="shared" ref="L53" si="358">K53*$D53</f>
        <v>0</v>
      </c>
      <c r="M53" s="36"/>
      <c r="N53" s="40">
        <f t="shared" ref="N53" si="359">M53*$D53</f>
        <v>0</v>
      </c>
      <c r="O53" s="36"/>
      <c r="P53" s="40">
        <f t="shared" ref="P53" si="360">O53*$D53</f>
        <v>0</v>
      </c>
      <c r="Q53" s="36"/>
      <c r="R53" s="40">
        <f t="shared" ref="R53" si="361">Q53*$D53</f>
        <v>0</v>
      </c>
      <c r="S53" s="36"/>
      <c r="T53" s="40">
        <f t="shared" ref="T53" si="362">S53*$D53</f>
        <v>0</v>
      </c>
      <c r="U53" s="36"/>
      <c r="V53" s="40">
        <f t="shared" ref="V53" si="363">U53*$D53</f>
        <v>0</v>
      </c>
      <c r="W53" s="36"/>
      <c r="X53" s="40">
        <f t="shared" ref="X53" si="364">W53*$D53</f>
        <v>0</v>
      </c>
      <c r="Y53" s="36"/>
      <c r="Z53" s="40">
        <f t="shared" ref="Z53" si="365">Y53*$D53</f>
        <v>0</v>
      </c>
      <c r="AA53" s="47">
        <v>0.5</v>
      </c>
      <c r="AB53" s="40">
        <f t="shared" ref="AB53" si="366">AA53*$D53</f>
        <v>1.0784631782476701E-3</v>
      </c>
      <c r="AC53" s="47">
        <v>0.6</v>
      </c>
      <c r="AD53" s="40">
        <f t="shared" ref="AD53" si="367">AC53*$D53</f>
        <v>1.2941558138972041E-3</v>
      </c>
      <c r="AE53" s="36">
        <v>0.8</v>
      </c>
      <c r="AF53" s="40">
        <f t="shared" ref="AF53" si="368">AE53*$D53</f>
        <v>1.7255410851962723E-3</v>
      </c>
      <c r="AG53" s="48">
        <v>1</v>
      </c>
      <c r="AH53" s="40">
        <f t="shared" ref="AH53" si="369">AG53*$D53</f>
        <v>2.1569263564953402E-3</v>
      </c>
      <c r="AI53" s="36"/>
      <c r="AJ53" s="40">
        <f t="shared" ref="AJ53" si="370">AI53*$D53</f>
        <v>0</v>
      </c>
      <c r="AK53" s="36"/>
      <c r="AL53" s="40">
        <f t="shared" ref="AL53" si="371">AK53*$D53</f>
        <v>0</v>
      </c>
    </row>
    <row r="54" spans="1:38" x14ac:dyDescent="0.2">
      <c r="A54" s="2" t="s">
        <v>107</v>
      </c>
      <c r="B54" s="2" t="s">
        <v>90</v>
      </c>
      <c r="C54" s="26">
        <v>22000</v>
      </c>
      <c r="D54" s="57">
        <f t="shared" si="310"/>
        <v>3.1634919895264985E-2</v>
      </c>
      <c r="E54" s="36"/>
      <c r="F54" s="40">
        <f t="shared" si="311"/>
        <v>0</v>
      </c>
      <c r="G54" s="36"/>
      <c r="H54" s="40">
        <f t="shared" si="311"/>
        <v>0</v>
      </c>
      <c r="I54" s="36"/>
      <c r="J54" s="40">
        <f t="shared" ref="J54" si="372">I54*$D54</f>
        <v>0</v>
      </c>
      <c r="K54" s="36"/>
      <c r="L54" s="40">
        <f t="shared" ref="L54" si="373">K54*$D54</f>
        <v>0</v>
      </c>
      <c r="M54" s="36"/>
      <c r="N54" s="40">
        <f t="shared" ref="N54" si="374">M54*$D54</f>
        <v>0</v>
      </c>
      <c r="O54" s="36"/>
      <c r="P54" s="40">
        <f t="shared" ref="P54" si="375">O54*$D54</f>
        <v>0</v>
      </c>
      <c r="Q54" s="36"/>
      <c r="R54" s="40">
        <f t="shared" ref="R54" si="376">Q54*$D54</f>
        <v>0</v>
      </c>
      <c r="S54" s="36"/>
      <c r="T54" s="40">
        <f t="shared" ref="T54" si="377">S54*$D54</f>
        <v>0</v>
      </c>
      <c r="U54" s="36"/>
      <c r="V54" s="40">
        <f t="shared" ref="V54" si="378">U54*$D54</f>
        <v>0</v>
      </c>
      <c r="W54" s="36"/>
      <c r="X54" s="40">
        <f t="shared" ref="X54" si="379">W54*$D54</f>
        <v>0</v>
      </c>
      <c r="Y54" s="36">
        <v>0.125</v>
      </c>
      <c r="Z54" s="40">
        <f t="shared" ref="Z54" si="380">Y54*$D54</f>
        <v>3.9543649869081231E-3</v>
      </c>
      <c r="AA54" s="47">
        <v>0.30049999999999999</v>
      </c>
      <c r="AB54" s="40">
        <f t="shared" ref="AB54" si="381">AA54*$D54</f>
        <v>9.5062934285271277E-3</v>
      </c>
      <c r="AC54" s="47">
        <v>0.43409999999999999</v>
      </c>
      <c r="AD54" s="40">
        <f t="shared" ref="AD54" si="382">AC54*$D54</f>
        <v>1.373271872653453E-2</v>
      </c>
      <c r="AE54" s="36">
        <v>0.64780000000000004</v>
      </c>
      <c r="AF54" s="40">
        <f t="shared" ref="AF54" si="383">AE54*$D54</f>
        <v>2.0493101108152657E-2</v>
      </c>
      <c r="AG54" s="48">
        <v>0.85</v>
      </c>
      <c r="AH54" s="40">
        <f t="shared" ref="AH54" si="384">AG54*$D54</f>
        <v>2.6889681910975235E-2</v>
      </c>
      <c r="AI54" s="36"/>
      <c r="AJ54" s="40">
        <f t="shared" ref="AJ54" si="385">AI54*$D54</f>
        <v>0</v>
      </c>
      <c r="AK54" s="36"/>
      <c r="AL54" s="40">
        <f t="shared" ref="AL54" si="386">AK54*$D54</f>
        <v>0</v>
      </c>
    </row>
    <row r="55" spans="1:38" x14ac:dyDescent="0.2">
      <c r="A55" s="2" t="s">
        <v>121</v>
      </c>
      <c r="B55" s="2" t="s">
        <v>106</v>
      </c>
      <c r="C55" s="26">
        <v>3480</v>
      </c>
      <c r="D55" s="57">
        <f t="shared" si="310"/>
        <v>5.0040691470691892E-3</v>
      </c>
      <c r="E55" s="36"/>
      <c r="F55" s="40">
        <f t="shared" si="311"/>
        <v>0</v>
      </c>
      <c r="G55" s="36"/>
      <c r="H55" s="40">
        <f t="shared" si="311"/>
        <v>0</v>
      </c>
      <c r="I55" s="36"/>
      <c r="J55" s="40">
        <f t="shared" ref="J55" si="387">I55*$D55</f>
        <v>0</v>
      </c>
      <c r="K55" s="36"/>
      <c r="L55" s="40">
        <f t="shared" ref="L55" si="388">K55*$D55</f>
        <v>0</v>
      </c>
      <c r="M55" s="36"/>
      <c r="N55" s="40">
        <f t="shared" ref="N55" si="389">M55*$D55</f>
        <v>0</v>
      </c>
      <c r="O55" s="36"/>
      <c r="P55" s="40">
        <f t="shared" ref="P55" si="390">O55*$D55</f>
        <v>0</v>
      </c>
      <c r="Q55" s="36"/>
      <c r="R55" s="40">
        <f t="shared" ref="R55" si="391">Q55*$D55</f>
        <v>0</v>
      </c>
      <c r="S55" s="36"/>
      <c r="T55" s="40">
        <f t="shared" ref="T55" si="392">S55*$D55</f>
        <v>0</v>
      </c>
      <c r="U55" s="36"/>
      <c r="V55" s="40">
        <f t="shared" ref="V55" si="393">U55*$D55</f>
        <v>0</v>
      </c>
      <c r="W55" s="36">
        <v>1</v>
      </c>
      <c r="X55" s="40">
        <f t="shared" ref="X55" si="394">W55*$D55</f>
        <v>5.0040691470691892E-3</v>
      </c>
      <c r="Y55" s="36">
        <v>1</v>
      </c>
      <c r="Z55" s="40">
        <f t="shared" ref="Z55" si="395">Y55*$D55</f>
        <v>5.0040691470691892E-3</v>
      </c>
      <c r="AA55" s="47">
        <v>1</v>
      </c>
      <c r="AB55" s="40">
        <f t="shared" ref="AB55" si="396">AA55*$D55</f>
        <v>5.0040691470691892E-3</v>
      </c>
      <c r="AC55" s="47">
        <v>1</v>
      </c>
      <c r="AD55" s="40">
        <f t="shared" ref="AD55" si="397">AC55*$D55</f>
        <v>5.0040691470691892E-3</v>
      </c>
      <c r="AE55" s="47">
        <v>1</v>
      </c>
      <c r="AF55" s="40">
        <f t="shared" ref="AF55" si="398">AE55*$D55</f>
        <v>5.0040691470691892E-3</v>
      </c>
      <c r="AG55" s="47">
        <v>1</v>
      </c>
      <c r="AH55" s="40">
        <f t="shared" ref="AH55" si="399">AG55*$D55</f>
        <v>5.0040691470691892E-3</v>
      </c>
      <c r="AI55" s="36"/>
      <c r="AJ55" s="40">
        <f t="shared" ref="AJ55" si="400">AI55*$D55</f>
        <v>0</v>
      </c>
      <c r="AK55" s="36"/>
      <c r="AL55" s="40">
        <f t="shared" ref="AL55" si="401">AK55*$D55</f>
        <v>0</v>
      </c>
    </row>
    <row r="56" spans="1:38" x14ac:dyDescent="0.2">
      <c r="A56" s="2" t="s">
        <v>135</v>
      </c>
      <c r="B56" s="2" t="s">
        <v>122</v>
      </c>
      <c r="C56" s="26">
        <v>20000</v>
      </c>
      <c r="D56" s="57">
        <f t="shared" si="310"/>
        <v>2.8759018086604533E-2</v>
      </c>
      <c r="E56" s="36"/>
      <c r="F56" s="40">
        <f t="shared" si="311"/>
        <v>0</v>
      </c>
      <c r="G56" s="36"/>
      <c r="H56" s="40">
        <f t="shared" si="311"/>
        <v>0</v>
      </c>
      <c r="I56" s="36"/>
      <c r="J56" s="40">
        <f t="shared" ref="J56" si="402">I56*$D56</f>
        <v>0</v>
      </c>
      <c r="K56" s="36"/>
      <c r="L56" s="40">
        <f t="shared" ref="L56" si="403">K56*$D56</f>
        <v>0</v>
      </c>
      <c r="M56" s="36"/>
      <c r="N56" s="40">
        <f t="shared" ref="N56" si="404">M56*$D56</f>
        <v>0</v>
      </c>
      <c r="O56" s="36"/>
      <c r="P56" s="40">
        <f t="shared" ref="P56" si="405">O56*$D56</f>
        <v>0</v>
      </c>
      <c r="Q56" s="36"/>
      <c r="R56" s="40">
        <f t="shared" ref="R56" si="406">Q56*$D56</f>
        <v>0</v>
      </c>
      <c r="S56" s="36"/>
      <c r="T56" s="40">
        <f t="shared" ref="T56" si="407">S56*$D56</f>
        <v>0</v>
      </c>
      <c r="U56" s="36"/>
      <c r="V56" s="40">
        <f t="shared" ref="V56" si="408">U56*$D56</f>
        <v>0</v>
      </c>
      <c r="W56" s="36"/>
      <c r="X56" s="40">
        <f t="shared" ref="X56" si="409">W56*$D56</f>
        <v>0</v>
      </c>
      <c r="Y56" s="36">
        <v>0.125</v>
      </c>
      <c r="Z56" s="40">
        <f t="shared" ref="Z56" si="410">Y56*$D56</f>
        <v>3.5948772608255667E-3</v>
      </c>
      <c r="AA56" s="47">
        <v>0.30049999999999999</v>
      </c>
      <c r="AB56" s="40">
        <f t="shared" ref="AB56" si="411">AA56*$D56</f>
        <v>8.6420849350246614E-3</v>
      </c>
      <c r="AC56" s="47">
        <v>0.43409999999999999</v>
      </c>
      <c r="AD56" s="40">
        <f t="shared" ref="AD56" si="412">AC56*$D56</f>
        <v>1.2484289751395027E-2</v>
      </c>
      <c r="AE56" s="36">
        <v>0.64780000000000004</v>
      </c>
      <c r="AF56" s="40">
        <f t="shared" ref="AF56" si="413">AE56*$D56</f>
        <v>1.8630091916502417E-2</v>
      </c>
      <c r="AG56" s="48">
        <v>0.85</v>
      </c>
      <c r="AH56" s="40">
        <f t="shared" ref="AH56" si="414">AG56*$D56</f>
        <v>2.4445165373613853E-2</v>
      </c>
      <c r="AI56" s="36"/>
      <c r="AJ56" s="40">
        <f t="shared" ref="AJ56" si="415">AI56*$D56</f>
        <v>0</v>
      </c>
      <c r="AK56" s="36"/>
      <c r="AL56" s="40">
        <f t="shared" ref="AL56" si="416">AK56*$D56</f>
        <v>0</v>
      </c>
    </row>
    <row r="57" spans="1:38" x14ac:dyDescent="0.2">
      <c r="A57" s="2" t="s">
        <v>137</v>
      </c>
      <c r="B57" s="2" t="s">
        <v>134</v>
      </c>
      <c r="C57" s="26">
        <v>5800</v>
      </c>
      <c r="D57" s="57">
        <f t="shared" si="310"/>
        <v>8.3401152451153156E-3</v>
      </c>
      <c r="E57" s="36"/>
      <c r="F57" s="40">
        <f t="shared" si="311"/>
        <v>0</v>
      </c>
      <c r="G57" s="36"/>
      <c r="H57" s="40">
        <f t="shared" si="311"/>
        <v>0</v>
      </c>
      <c r="I57" s="36"/>
      <c r="J57" s="40">
        <f t="shared" ref="J57" si="417">I57*$D57</f>
        <v>0</v>
      </c>
      <c r="K57" s="36"/>
      <c r="L57" s="40">
        <f t="shared" ref="L57" si="418">K57*$D57</f>
        <v>0</v>
      </c>
      <c r="M57" s="36"/>
      <c r="N57" s="40">
        <f t="shared" ref="N57" si="419">M57*$D57</f>
        <v>0</v>
      </c>
      <c r="O57" s="36"/>
      <c r="P57" s="40">
        <f t="shared" ref="P57" si="420">O57*$D57</f>
        <v>0</v>
      </c>
      <c r="Q57" s="36"/>
      <c r="R57" s="40">
        <f t="shared" ref="R57" si="421">Q57*$D57</f>
        <v>0</v>
      </c>
      <c r="S57" s="36"/>
      <c r="T57" s="40">
        <f t="shared" ref="T57" si="422">S57*$D57</f>
        <v>0</v>
      </c>
      <c r="U57" s="36"/>
      <c r="V57" s="40">
        <f t="shared" ref="V57" si="423">U57*$D57</f>
        <v>0</v>
      </c>
      <c r="W57" s="36">
        <v>0.9</v>
      </c>
      <c r="X57" s="40">
        <f t="shared" ref="X57" si="424">W57*$D57</f>
        <v>7.5061037206037842E-3</v>
      </c>
      <c r="Y57" s="36">
        <v>0.9</v>
      </c>
      <c r="Z57" s="40">
        <f t="shared" ref="Z57" si="425">Y57*$D57</f>
        <v>7.5061037206037842E-3</v>
      </c>
      <c r="AA57" s="47">
        <v>1</v>
      </c>
      <c r="AB57" s="40">
        <f t="shared" ref="AB57" si="426">AA57*$D57</f>
        <v>8.3401152451153156E-3</v>
      </c>
      <c r="AC57" s="47">
        <v>1</v>
      </c>
      <c r="AD57" s="40">
        <f t="shared" ref="AD57" si="427">AC57*$D57</f>
        <v>8.3401152451153156E-3</v>
      </c>
      <c r="AE57" s="47">
        <v>1</v>
      </c>
      <c r="AF57" s="40">
        <f t="shared" ref="AF57" si="428">AE57*$D57</f>
        <v>8.3401152451153156E-3</v>
      </c>
      <c r="AG57" s="47">
        <v>1</v>
      </c>
      <c r="AH57" s="40">
        <f t="shared" ref="AH57" si="429">AG57*$D57</f>
        <v>8.3401152451153156E-3</v>
      </c>
      <c r="AI57" s="36"/>
      <c r="AJ57" s="40">
        <f t="shared" ref="AJ57" si="430">AI57*$D57</f>
        <v>0</v>
      </c>
      <c r="AK57" s="36"/>
      <c r="AL57" s="40">
        <f t="shared" ref="AL57" si="431">AK57*$D57</f>
        <v>0</v>
      </c>
    </row>
    <row r="58" spans="1:38" x14ac:dyDescent="0.2">
      <c r="A58" s="2" t="s">
        <v>138</v>
      </c>
      <c r="B58" s="2" t="s">
        <v>139</v>
      </c>
      <c r="C58" s="26">
        <v>16000</v>
      </c>
      <c r="D58" s="57">
        <f t="shared" si="310"/>
        <v>2.3007214469283627E-2</v>
      </c>
      <c r="E58" s="36"/>
      <c r="F58" s="40">
        <f t="shared" si="311"/>
        <v>0</v>
      </c>
      <c r="G58" s="36"/>
      <c r="H58" s="40">
        <f t="shared" si="311"/>
        <v>0</v>
      </c>
      <c r="I58" s="36"/>
      <c r="J58" s="40">
        <f t="shared" ref="J58" si="432">I58*$D58</f>
        <v>0</v>
      </c>
      <c r="K58" s="36"/>
      <c r="L58" s="40">
        <f t="shared" ref="L58" si="433">K58*$D58</f>
        <v>0</v>
      </c>
      <c r="M58" s="36"/>
      <c r="N58" s="40">
        <f t="shared" ref="N58" si="434">M58*$D58</f>
        <v>0</v>
      </c>
      <c r="O58" s="36"/>
      <c r="P58" s="40">
        <f t="shared" ref="P58" si="435">O58*$D58</f>
        <v>0</v>
      </c>
      <c r="Q58" s="36"/>
      <c r="R58" s="40">
        <f t="shared" ref="R58" si="436">Q58*$D58</f>
        <v>0</v>
      </c>
      <c r="S58" s="36"/>
      <c r="T58" s="40">
        <f t="shared" ref="T58" si="437">S58*$D58</f>
        <v>0</v>
      </c>
      <c r="U58" s="36"/>
      <c r="V58" s="40">
        <f t="shared" ref="V58" si="438">U58*$D58</f>
        <v>0</v>
      </c>
      <c r="W58" s="36"/>
      <c r="X58" s="40">
        <f t="shared" ref="X58" si="439">W58*$D58</f>
        <v>0</v>
      </c>
      <c r="Y58" s="36"/>
      <c r="Z58" s="40">
        <f t="shared" ref="Z58" si="440">Y58*$D58</f>
        <v>0</v>
      </c>
      <c r="AA58" s="36"/>
      <c r="AB58" s="40">
        <f t="shared" ref="AB58" si="441">AA58*$D58</f>
        <v>0</v>
      </c>
      <c r="AC58" s="36"/>
      <c r="AD58" s="40">
        <f t="shared" ref="AD58" si="442">AC58*$D58</f>
        <v>0</v>
      </c>
      <c r="AE58" s="36"/>
      <c r="AF58" s="40">
        <f t="shared" ref="AF58" si="443">AE58*$D58</f>
        <v>0</v>
      </c>
      <c r="AG58" s="36"/>
      <c r="AH58" s="40">
        <f t="shared" ref="AH58" si="444">AG58*$D58</f>
        <v>0</v>
      </c>
      <c r="AI58" s="36"/>
      <c r="AJ58" s="40">
        <f t="shared" ref="AJ58" si="445">AI58*$D58</f>
        <v>0</v>
      </c>
      <c r="AK58" s="36"/>
      <c r="AL58" s="40">
        <f t="shared" ref="AL58" si="446">AK58*$D58</f>
        <v>0</v>
      </c>
    </row>
    <row r="59" spans="1:38" x14ac:dyDescent="0.2">
      <c r="A59" s="2"/>
      <c r="B59" s="2"/>
      <c r="C59" s="26"/>
      <c r="D59" s="56"/>
      <c r="E59" s="36"/>
      <c r="F59" s="39"/>
      <c r="G59" s="36"/>
      <c r="H59" s="39"/>
      <c r="I59" s="36"/>
      <c r="J59" s="39"/>
      <c r="K59" s="36"/>
      <c r="L59" s="39"/>
      <c r="M59" s="36"/>
      <c r="N59" s="39"/>
      <c r="O59" s="36"/>
      <c r="P59" s="39"/>
      <c r="Q59" s="36"/>
      <c r="R59" s="39"/>
      <c r="S59" s="36"/>
      <c r="T59" s="39"/>
      <c r="U59" s="36"/>
      <c r="V59" s="39"/>
      <c r="W59" s="36"/>
      <c r="X59" s="39"/>
      <c r="Y59" s="36"/>
      <c r="Z59" s="39"/>
      <c r="AA59" s="36"/>
      <c r="AB59" s="39"/>
      <c r="AC59" s="36"/>
      <c r="AD59" s="39"/>
      <c r="AE59" s="36"/>
      <c r="AF59" s="39"/>
      <c r="AG59" s="36"/>
      <c r="AH59" s="39"/>
      <c r="AI59" s="36"/>
      <c r="AJ59" s="39"/>
      <c r="AK59" s="36"/>
      <c r="AL59" s="39"/>
    </row>
    <row r="60" spans="1:38" x14ac:dyDescent="0.2">
      <c r="A60" s="8" t="s">
        <v>64</v>
      </c>
      <c r="B60" s="8" t="s">
        <v>65</v>
      </c>
      <c r="C60" s="26"/>
      <c r="D60" s="56"/>
      <c r="E60" s="36"/>
      <c r="F60" s="39"/>
      <c r="G60" s="36"/>
      <c r="H60" s="39"/>
      <c r="I60" s="36"/>
      <c r="J60" s="39"/>
      <c r="K60" s="36"/>
      <c r="L60" s="39"/>
      <c r="M60" s="36"/>
      <c r="N60" s="39"/>
      <c r="O60" s="36"/>
      <c r="P60" s="39"/>
      <c r="Q60" s="36"/>
      <c r="R60" s="39"/>
      <c r="S60" s="36"/>
      <c r="T60" s="39"/>
      <c r="U60" s="36"/>
      <c r="V60" s="39"/>
      <c r="W60" s="36"/>
      <c r="X60" s="39"/>
      <c r="Y60" s="36"/>
      <c r="Z60" s="39"/>
      <c r="AA60" s="36"/>
      <c r="AB60" s="39"/>
      <c r="AC60" s="36"/>
      <c r="AD60" s="39"/>
      <c r="AE60" s="36"/>
      <c r="AF60" s="39"/>
      <c r="AG60" s="36"/>
      <c r="AH60" s="39"/>
      <c r="AI60" s="36"/>
      <c r="AJ60" s="39"/>
      <c r="AK60" s="36"/>
      <c r="AL60" s="39"/>
    </row>
    <row r="61" spans="1:38" x14ac:dyDescent="0.2">
      <c r="A61" s="2" t="s">
        <v>73</v>
      </c>
      <c r="B61" s="2" t="s">
        <v>4</v>
      </c>
      <c r="C61" s="26">
        <v>4200</v>
      </c>
      <c r="D61" s="57">
        <f t="shared" ref="D61:D69" si="447">C61/$C$124</f>
        <v>6.039393798186952E-3</v>
      </c>
      <c r="E61" s="36"/>
      <c r="F61" s="40">
        <f t="shared" ref="F61:H69" si="448">E61*$D61</f>
        <v>0</v>
      </c>
      <c r="G61" s="36"/>
      <c r="H61" s="40">
        <f t="shared" si="448"/>
        <v>0</v>
      </c>
      <c r="I61" s="36"/>
      <c r="J61" s="40">
        <f t="shared" ref="J61" si="449">I61*$D61</f>
        <v>0</v>
      </c>
      <c r="K61" s="36"/>
      <c r="L61" s="40">
        <f t="shared" ref="L61" si="450">K61*$D61</f>
        <v>0</v>
      </c>
      <c r="M61" s="36"/>
      <c r="N61" s="40">
        <f t="shared" ref="N61" si="451">M61*$D61</f>
        <v>0</v>
      </c>
      <c r="O61" s="36"/>
      <c r="P61" s="40">
        <f t="shared" ref="P61" si="452">O61*$D61</f>
        <v>0</v>
      </c>
      <c r="Q61" s="36"/>
      <c r="R61" s="40">
        <f t="shared" ref="R61" si="453">Q61*$D61</f>
        <v>0</v>
      </c>
      <c r="S61" s="36"/>
      <c r="T61" s="40">
        <f t="shared" ref="T61" si="454">S61*$D61</f>
        <v>0</v>
      </c>
      <c r="U61" s="36"/>
      <c r="V61" s="40">
        <f t="shared" ref="V61" si="455">U61*$D61</f>
        <v>0</v>
      </c>
      <c r="W61" s="36">
        <v>0.3</v>
      </c>
      <c r="X61" s="40">
        <f t="shared" ref="X61" si="456">W61*$D61</f>
        <v>1.8118181394560855E-3</v>
      </c>
      <c r="Y61" s="36">
        <v>0.5</v>
      </c>
      <c r="Z61" s="40">
        <f t="shared" ref="Z61" si="457">Y61*$D61</f>
        <v>3.019696899093476E-3</v>
      </c>
      <c r="AA61" s="36">
        <v>0.5</v>
      </c>
      <c r="AB61" s="40">
        <f t="shared" ref="AB61" si="458">AA61*$D61</f>
        <v>3.019696899093476E-3</v>
      </c>
      <c r="AC61" s="36">
        <v>0.5</v>
      </c>
      <c r="AD61" s="40">
        <f t="shared" ref="AD61" si="459">AC61*$D61</f>
        <v>3.019696899093476E-3</v>
      </c>
      <c r="AE61" s="36">
        <v>0.5</v>
      </c>
      <c r="AF61" s="40">
        <f t="shared" ref="AF61" si="460">AE61*$D61</f>
        <v>3.019696899093476E-3</v>
      </c>
      <c r="AG61" s="36">
        <v>0.5</v>
      </c>
      <c r="AH61" s="40">
        <f t="shared" ref="AH61" si="461">AG61*$D61</f>
        <v>3.019696899093476E-3</v>
      </c>
      <c r="AI61" s="36"/>
      <c r="AJ61" s="40">
        <f t="shared" ref="AJ61" si="462">AI61*$D61</f>
        <v>0</v>
      </c>
      <c r="AK61" s="36"/>
      <c r="AL61" s="40">
        <f t="shared" ref="AL61" si="463">AK61*$D61</f>
        <v>0</v>
      </c>
    </row>
    <row r="62" spans="1:38" x14ac:dyDescent="0.2">
      <c r="A62" s="2" t="s">
        <v>74</v>
      </c>
      <c r="B62" s="2" t="s">
        <v>5</v>
      </c>
      <c r="C62" s="26">
        <v>6000</v>
      </c>
      <c r="D62" s="57">
        <f t="shared" si="447"/>
        <v>8.6277054259813607E-3</v>
      </c>
      <c r="E62" s="36"/>
      <c r="F62" s="40">
        <f t="shared" si="448"/>
        <v>0</v>
      </c>
      <c r="G62" s="36"/>
      <c r="H62" s="40">
        <f t="shared" si="448"/>
        <v>0</v>
      </c>
      <c r="I62" s="36"/>
      <c r="J62" s="40">
        <f t="shared" ref="J62" si="464">I62*$D62</f>
        <v>0</v>
      </c>
      <c r="K62" s="36"/>
      <c r="L62" s="40">
        <f t="shared" ref="L62" si="465">K62*$D62</f>
        <v>0</v>
      </c>
      <c r="M62" s="36"/>
      <c r="N62" s="40">
        <f t="shared" ref="N62" si="466">M62*$D62</f>
        <v>0</v>
      </c>
      <c r="O62" s="36"/>
      <c r="P62" s="40">
        <f t="shared" ref="P62" si="467">O62*$D62</f>
        <v>0</v>
      </c>
      <c r="Q62" s="36"/>
      <c r="R62" s="40">
        <f t="shared" ref="R62" si="468">Q62*$D62</f>
        <v>0</v>
      </c>
      <c r="S62" s="36"/>
      <c r="T62" s="40">
        <f t="shared" ref="T62" si="469">S62*$D62</f>
        <v>0</v>
      </c>
      <c r="U62" s="36"/>
      <c r="V62" s="40">
        <f t="shared" ref="V62" si="470">U62*$D62</f>
        <v>0</v>
      </c>
      <c r="W62" s="36">
        <v>0.3</v>
      </c>
      <c r="X62" s="40">
        <f t="shared" ref="X62" si="471">W62*$D62</f>
        <v>2.5883116277944083E-3</v>
      </c>
      <c r="Y62" s="36">
        <v>0.5</v>
      </c>
      <c r="Z62" s="40">
        <f t="shared" ref="Z62" si="472">Y62*$D62</f>
        <v>4.3138527129906803E-3</v>
      </c>
      <c r="AA62" s="36">
        <v>0.5</v>
      </c>
      <c r="AB62" s="40">
        <f t="shared" ref="AB62" si="473">AA62*$D62</f>
        <v>4.3138527129906803E-3</v>
      </c>
      <c r="AC62" s="36">
        <v>0.5</v>
      </c>
      <c r="AD62" s="40">
        <f t="shared" ref="AD62" si="474">AC62*$D62</f>
        <v>4.3138527129906803E-3</v>
      </c>
      <c r="AE62" s="36">
        <v>0.5</v>
      </c>
      <c r="AF62" s="40">
        <f t="shared" ref="AF62" si="475">AE62*$D62</f>
        <v>4.3138527129906803E-3</v>
      </c>
      <c r="AG62" s="36">
        <v>0.5</v>
      </c>
      <c r="AH62" s="40">
        <f t="shared" ref="AH62" si="476">AG62*$D62</f>
        <v>4.3138527129906803E-3</v>
      </c>
      <c r="AI62" s="36"/>
      <c r="AJ62" s="40">
        <f t="shared" ref="AJ62" si="477">AI62*$D62</f>
        <v>0</v>
      </c>
      <c r="AK62" s="36"/>
      <c r="AL62" s="40">
        <f t="shared" ref="AL62" si="478">AK62*$D62</f>
        <v>0</v>
      </c>
    </row>
    <row r="63" spans="1:38" x14ac:dyDescent="0.2">
      <c r="A63" s="2" t="s">
        <v>75</v>
      </c>
      <c r="B63" s="2" t="s">
        <v>3</v>
      </c>
      <c r="C63" s="26">
        <v>2450</v>
      </c>
      <c r="D63" s="57">
        <f t="shared" si="447"/>
        <v>3.5229797156090554E-3</v>
      </c>
      <c r="E63" s="36"/>
      <c r="F63" s="40">
        <f t="shared" si="448"/>
        <v>0</v>
      </c>
      <c r="G63" s="36"/>
      <c r="H63" s="40">
        <f t="shared" si="448"/>
        <v>0</v>
      </c>
      <c r="I63" s="36"/>
      <c r="J63" s="40">
        <f t="shared" ref="J63" si="479">I63*$D63</f>
        <v>0</v>
      </c>
      <c r="K63" s="36"/>
      <c r="L63" s="40">
        <f t="shared" ref="L63" si="480">K63*$D63</f>
        <v>0</v>
      </c>
      <c r="M63" s="36"/>
      <c r="N63" s="40">
        <f t="shared" ref="N63" si="481">M63*$D63</f>
        <v>0</v>
      </c>
      <c r="O63" s="36"/>
      <c r="P63" s="40">
        <f t="shared" ref="P63" si="482">O63*$D63</f>
        <v>0</v>
      </c>
      <c r="Q63" s="36"/>
      <c r="R63" s="40">
        <f t="shared" ref="R63" si="483">Q63*$D63</f>
        <v>0</v>
      </c>
      <c r="S63" s="36"/>
      <c r="T63" s="40">
        <f t="shared" ref="T63" si="484">S63*$D63</f>
        <v>0</v>
      </c>
      <c r="U63" s="36"/>
      <c r="V63" s="40">
        <f t="shared" ref="V63" si="485">U63*$D63</f>
        <v>0</v>
      </c>
      <c r="W63" s="36"/>
      <c r="X63" s="40">
        <f t="shared" ref="X63" si="486">W63*$D63</f>
        <v>0</v>
      </c>
      <c r="Y63" s="36"/>
      <c r="Z63" s="40">
        <f t="shared" ref="Z63" si="487">Y63*$D63</f>
        <v>0</v>
      </c>
      <c r="AA63" s="36"/>
      <c r="AB63" s="40">
        <f t="shared" ref="AB63" si="488">AA63*$D63</f>
        <v>0</v>
      </c>
      <c r="AC63" s="36"/>
      <c r="AD63" s="40">
        <f t="shared" ref="AD63" si="489">AC63*$D63</f>
        <v>0</v>
      </c>
      <c r="AE63" s="36"/>
      <c r="AF63" s="40">
        <f t="shared" ref="AF63" si="490">AE63*$D63</f>
        <v>0</v>
      </c>
      <c r="AG63" s="36"/>
      <c r="AH63" s="40">
        <f t="shared" ref="AH63" si="491">AG63*$D63</f>
        <v>0</v>
      </c>
      <c r="AI63" s="36"/>
      <c r="AJ63" s="40">
        <f t="shared" ref="AJ63" si="492">AI63*$D63</f>
        <v>0</v>
      </c>
      <c r="AK63" s="36"/>
      <c r="AL63" s="40">
        <f t="shared" ref="AL63" si="493">AK63*$D63</f>
        <v>0</v>
      </c>
    </row>
    <row r="64" spans="1:38" x14ac:dyDescent="0.2">
      <c r="A64" s="2" t="s">
        <v>76</v>
      </c>
      <c r="B64" s="2" t="s">
        <v>6</v>
      </c>
      <c r="C64" s="26">
        <v>1200</v>
      </c>
      <c r="D64" s="57">
        <f t="shared" si="447"/>
        <v>1.7255410851962721E-3</v>
      </c>
      <c r="E64" s="36"/>
      <c r="F64" s="40">
        <f t="shared" si="448"/>
        <v>0</v>
      </c>
      <c r="G64" s="36"/>
      <c r="H64" s="40">
        <f t="shared" si="448"/>
        <v>0</v>
      </c>
      <c r="I64" s="36"/>
      <c r="J64" s="40">
        <f t="shared" ref="J64" si="494">I64*$D64</f>
        <v>0</v>
      </c>
      <c r="K64" s="36"/>
      <c r="L64" s="40">
        <f t="shared" ref="L64" si="495">K64*$D64</f>
        <v>0</v>
      </c>
      <c r="M64" s="36"/>
      <c r="N64" s="40">
        <f t="shared" ref="N64" si="496">M64*$D64</f>
        <v>0</v>
      </c>
      <c r="O64" s="36"/>
      <c r="P64" s="40">
        <f t="shared" ref="P64" si="497">O64*$D64</f>
        <v>0</v>
      </c>
      <c r="Q64" s="36"/>
      <c r="R64" s="40">
        <f t="shared" ref="R64" si="498">Q64*$D64</f>
        <v>0</v>
      </c>
      <c r="S64" s="36"/>
      <c r="T64" s="40">
        <f t="shared" ref="T64" si="499">S64*$D64</f>
        <v>0</v>
      </c>
      <c r="U64" s="36"/>
      <c r="V64" s="40">
        <f t="shared" ref="V64" si="500">U64*$D64</f>
        <v>0</v>
      </c>
      <c r="W64" s="36">
        <v>0.3</v>
      </c>
      <c r="X64" s="40">
        <f t="shared" ref="X64" si="501">W64*$D64</f>
        <v>5.1766232555888162E-4</v>
      </c>
      <c r="Y64" s="36">
        <v>0.4</v>
      </c>
      <c r="Z64" s="40">
        <f t="shared" ref="Z64" si="502">Y64*$D64</f>
        <v>6.9021643407850882E-4</v>
      </c>
      <c r="AA64" s="47">
        <v>0.5</v>
      </c>
      <c r="AB64" s="40">
        <f t="shared" ref="AB64" si="503">AA64*$D64</f>
        <v>8.6277054259813603E-4</v>
      </c>
      <c r="AC64" s="47">
        <v>0.5</v>
      </c>
      <c r="AD64" s="40">
        <f t="shared" ref="AD64" si="504">AC64*$D64</f>
        <v>8.6277054259813603E-4</v>
      </c>
      <c r="AE64" s="47">
        <v>0.5</v>
      </c>
      <c r="AF64" s="40">
        <f t="shared" ref="AF64" si="505">AE64*$D64</f>
        <v>8.6277054259813603E-4</v>
      </c>
      <c r="AG64" s="47">
        <v>0.5</v>
      </c>
      <c r="AH64" s="40">
        <f t="shared" ref="AH64" si="506">AG64*$D64</f>
        <v>8.6277054259813603E-4</v>
      </c>
      <c r="AI64" s="36"/>
      <c r="AJ64" s="40">
        <f t="shared" ref="AJ64" si="507">AI64*$D64</f>
        <v>0</v>
      </c>
      <c r="AK64" s="36"/>
      <c r="AL64" s="40">
        <f t="shared" ref="AL64" si="508">AK64*$D64</f>
        <v>0</v>
      </c>
    </row>
    <row r="65" spans="1:38" x14ac:dyDescent="0.2">
      <c r="A65" s="2" t="s">
        <v>77</v>
      </c>
      <c r="B65" s="2" t="s">
        <v>7</v>
      </c>
      <c r="C65" s="26">
        <v>600</v>
      </c>
      <c r="D65" s="57">
        <f t="shared" si="447"/>
        <v>8.6277054259813603E-4</v>
      </c>
      <c r="E65" s="36"/>
      <c r="F65" s="40">
        <f t="shared" si="448"/>
        <v>0</v>
      </c>
      <c r="G65" s="36"/>
      <c r="H65" s="40">
        <f t="shared" si="448"/>
        <v>0</v>
      </c>
      <c r="I65" s="36"/>
      <c r="J65" s="40">
        <f t="shared" ref="J65" si="509">I65*$D65</f>
        <v>0</v>
      </c>
      <c r="K65" s="36"/>
      <c r="L65" s="40">
        <f t="shared" ref="L65" si="510">K65*$D65</f>
        <v>0</v>
      </c>
      <c r="M65" s="36"/>
      <c r="N65" s="40">
        <f t="shared" ref="N65" si="511">M65*$D65</f>
        <v>0</v>
      </c>
      <c r="O65" s="36"/>
      <c r="P65" s="40">
        <f t="shared" ref="P65" si="512">O65*$D65</f>
        <v>0</v>
      </c>
      <c r="Q65" s="36"/>
      <c r="R65" s="40">
        <f t="shared" ref="R65" si="513">Q65*$D65</f>
        <v>0</v>
      </c>
      <c r="S65" s="36"/>
      <c r="T65" s="40">
        <f t="shared" ref="T65" si="514">S65*$D65</f>
        <v>0</v>
      </c>
      <c r="U65" s="36"/>
      <c r="V65" s="40">
        <f t="shared" ref="V65" si="515">U65*$D65</f>
        <v>0</v>
      </c>
      <c r="W65" s="36">
        <v>0.3</v>
      </c>
      <c r="X65" s="40">
        <f t="shared" ref="X65" si="516">W65*$D65</f>
        <v>2.5883116277944081E-4</v>
      </c>
      <c r="Y65" s="36">
        <v>0.4</v>
      </c>
      <c r="Z65" s="40">
        <f t="shared" ref="Z65" si="517">Y65*$D65</f>
        <v>3.4510821703925441E-4</v>
      </c>
      <c r="AA65" s="47">
        <v>0.5</v>
      </c>
      <c r="AB65" s="40">
        <f t="shared" ref="AB65" si="518">AA65*$D65</f>
        <v>4.3138527129906801E-4</v>
      </c>
      <c r="AC65" s="47">
        <v>0.5</v>
      </c>
      <c r="AD65" s="40">
        <f t="shared" ref="AD65" si="519">AC65*$D65</f>
        <v>4.3138527129906801E-4</v>
      </c>
      <c r="AE65" s="47">
        <v>0.5</v>
      </c>
      <c r="AF65" s="40">
        <f t="shared" ref="AF65" si="520">AE65*$D65</f>
        <v>4.3138527129906801E-4</v>
      </c>
      <c r="AG65" s="47">
        <v>0.5</v>
      </c>
      <c r="AH65" s="40">
        <f t="shared" ref="AH65" si="521">AG65*$D65</f>
        <v>4.3138527129906801E-4</v>
      </c>
      <c r="AI65" s="36"/>
      <c r="AJ65" s="40">
        <f t="shared" ref="AJ65" si="522">AI65*$D65</f>
        <v>0</v>
      </c>
      <c r="AK65" s="36"/>
      <c r="AL65" s="40">
        <f t="shared" ref="AL65" si="523">AK65*$D65</f>
        <v>0</v>
      </c>
    </row>
    <row r="66" spans="1:38" x14ac:dyDescent="0.2">
      <c r="A66" s="2" t="s">
        <v>78</v>
      </c>
      <c r="B66" s="3" t="s">
        <v>8</v>
      </c>
      <c r="C66" s="26">
        <v>1200</v>
      </c>
      <c r="D66" s="57">
        <f t="shared" si="447"/>
        <v>1.7255410851962721E-3</v>
      </c>
      <c r="E66" s="36"/>
      <c r="F66" s="40">
        <f t="shared" si="448"/>
        <v>0</v>
      </c>
      <c r="G66" s="36"/>
      <c r="H66" s="40">
        <f t="shared" si="448"/>
        <v>0</v>
      </c>
      <c r="I66" s="36"/>
      <c r="J66" s="40">
        <f t="shared" ref="J66" si="524">I66*$D66</f>
        <v>0</v>
      </c>
      <c r="K66" s="36"/>
      <c r="L66" s="40">
        <f t="shared" ref="L66" si="525">K66*$D66</f>
        <v>0</v>
      </c>
      <c r="M66" s="36"/>
      <c r="N66" s="40">
        <f t="shared" ref="N66" si="526">M66*$D66</f>
        <v>0</v>
      </c>
      <c r="O66" s="36"/>
      <c r="P66" s="40">
        <f t="shared" ref="P66" si="527">O66*$D66</f>
        <v>0</v>
      </c>
      <c r="Q66" s="36"/>
      <c r="R66" s="40">
        <f t="shared" ref="R66" si="528">Q66*$D66</f>
        <v>0</v>
      </c>
      <c r="S66" s="36"/>
      <c r="T66" s="40">
        <f t="shared" ref="T66" si="529">S66*$D66</f>
        <v>0</v>
      </c>
      <c r="U66" s="36"/>
      <c r="V66" s="40">
        <f t="shared" ref="V66" si="530">U66*$D66</f>
        <v>0</v>
      </c>
      <c r="W66" s="36"/>
      <c r="X66" s="40">
        <f t="shared" ref="X66" si="531">W66*$D66</f>
        <v>0</v>
      </c>
      <c r="Y66" s="36"/>
      <c r="Z66" s="40">
        <f t="shared" ref="Z66" si="532">Y66*$D66</f>
        <v>0</v>
      </c>
      <c r="AA66" s="36"/>
      <c r="AB66" s="40">
        <f t="shared" ref="AB66" si="533">AA66*$D66</f>
        <v>0</v>
      </c>
      <c r="AC66" s="36"/>
      <c r="AD66" s="40">
        <f t="shared" ref="AD66" si="534">AC66*$D66</f>
        <v>0</v>
      </c>
      <c r="AE66" s="36"/>
      <c r="AF66" s="40">
        <f t="shared" ref="AF66" si="535">AE66*$D66</f>
        <v>0</v>
      </c>
      <c r="AG66" s="36"/>
      <c r="AH66" s="40">
        <f t="shared" ref="AH66" si="536">AG66*$D66</f>
        <v>0</v>
      </c>
      <c r="AI66" s="36"/>
      <c r="AJ66" s="40">
        <f t="shared" ref="AJ66" si="537">AI66*$D66</f>
        <v>0</v>
      </c>
      <c r="AK66" s="36"/>
      <c r="AL66" s="40">
        <f t="shared" ref="AL66" si="538">AK66*$D66</f>
        <v>0</v>
      </c>
    </row>
    <row r="67" spans="1:38" x14ac:dyDescent="0.2">
      <c r="A67" s="2" t="s">
        <v>79</v>
      </c>
      <c r="B67" s="2" t="s">
        <v>0</v>
      </c>
      <c r="C67" s="26">
        <v>20352.149999999998</v>
      </c>
      <c r="D67" s="57">
        <f t="shared" si="447"/>
        <v>2.9265392497564421E-2</v>
      </c>
      <c r="E67" s="36"/>
      <c r="F67" s="40">
        <f t="shared" si="448"/>
        <v>0</v>
      </c>
      <c r="G67" s="36"/>
      <c r="H67" s="40">
        <f t="shared" si="448"/>
        <v>0</v>
      </c>
      <c r="I67" s="36"/>
      <c r="J67" s="40">
        <f t="shared" ref="J67" si="539">I67*$D67</f>
        <v>0</v>
      </c>
      <c r="K67" s="36"/>
      <c r="L67" s="40">
        <f t="shared" ref="L67" si="540">K67*$D67</f>
        <v>0</v>
      </c>
      <c r="M67" s="36"/>
      <c r="N67" s="40">
        <f t="shared" ref="N67" si="541">M67*$D67</f>
        <v>0</v>
      </c>
      <c r="O67" s="36"/>
      <c r="P67" s="40">
        <f t="shared" ref="P67" si="542">O67*$D67</f>
        <v>0</v>
      </c>
      <c r="Q67" s="36"/>
      <c r="R67" s="40">
        <f t="shared" ref="R67" si="543">Q67*$D67</f>
        <v>0</v>
      </c>
      <c r="S67" s="36"/>
      <c r="T67" s="40">
        <f t="shared" ref="T67" si="544">S67*$D67</f>
        <v>0</v>
      </c>
      <c r="U67" s="36">
        <v>0.2</v>
      </c>
      <c r="V67" s="40">
        <f t="shared" ref="V67" si="545">U67*$D67</f>
        <v>5.8530784995128845E-3</v>
      </c>
      <c r="W67" s="36">
        <v>0.2</v>
      </c>
      <c r="X67" s="40">
        <f t="shared" ref="X67" si="546">W67*$D67</f>
        <v>5.8530784995128845E-3</v>
      </c>
      <c r="Y67" s="36">
        <v>0.2</v>
      </c>
      <c r="Z67" s="40">
        <f t="shared" ref="Z67" si="547">Y67*$D67</f>
        <v>5.8530784995128845E-3</v>
      </c>
      <c r="AA67" s="47">
        <v>0.5</v>
      </c>
      <c r="AB67" s="40">
        <f t="shared" ref="AB67" si="548">AA67*$D67</f>
        <v>1.4632696248782211E-2</v>
      </c>
      <c r="AC67" s="47">
        <v>0.5</v>
      </c>
      <c r="AD67" s="40">
        <f t="shared" ref="AD67" si="549">AC67*$D67</f>
        <v>1.4632696248782211E-2</v>
      </c>
      <c r="AE67" s="36">
        <v>0.75</v>
      </c>
      <c r="AF67" s="40">
        <f t="shared" ref="AF67" si="550">AE67*$D67</f>
        <v>2.1949044373173316E-2</v>
      </c>
      <c r="AG67" s="36">
        <v>0.75</v>
      </c>
      <c r="AH67" s="40">
        <f t="shared" ref="AH67" si="551">AG67*$D67</f>
        <v>2.1949044373173316E-2</v>
      </c>
      <c r="AI67" s="36"/>
      <c r="AJ67" s="40">
        <f t="shared" ref="AJ67" si="552">AI67*$D67</f>
        <v>0</v>
      </c>
      <c r="AK67" s="36"/>
      <c r="AL67" s="40">
        <f t="shared" ref="AL67" si="553">AK67*$D67</f>
        <v>0</v>
      </c>
    </row>
    <row r="68" spans="1:38" x14ac:dyDescent="0.2">
      <c r="A68" s="2" t="s">
        <v>80</v>
      </c>
      <c r="B68" s="2" t="s">
        <v>1</v>
      </c>
      <c r="C68" s="26">
        <v>10543.5</v>
      </c>
      <c r="D68" s="57">
        <f t="shared" si="447"/>
        <v>1.5161035359805746E-2</v>
      </c>
      <c r="E68" s="36"/>
      <c r="F68" s="40">
        <f t="shared" si="448"/>
        <v>0</v>
      </c>
      <c r="G68" s="36"/>
      <c r="H68" s="40">
        <f t="shared" si="448"/>
        <v>0</v>
      </c>
      <c r="I68" s="36"/>
      <c r="J68" s="40">
        <f t="shared" ref="J68" si="554">I68*$D68</f>
        <v>0</v>
      </c>
      <c r="K68" s="36"/>
      <c r="L68" s="40">
        <f t="shared" ref="L68" si="555">K68*$D68</f>
        <v>0</v>
      </c>
      <c r="M68" s="36"/>
      <c r="N68" s="40">
        <f t="shared" ref="N68" si="556">M68*$D68</f>
        <v>0</v>
      </c>
      <c r="O68" s="36"/>
      <c r="P68" s="40">
        <f t="shared" ref="P68" si="557">O68*$D68</f>
        <v>0</v>
      </c>
      <c r="Q68" s="36"/>
      <c r="R68" s="40">
        <f t="shared" ref="R68" si="558">Q68*$D68</f>
        <v>0</v>
      </c>
      <c r="S68" s="36"/>
      <c r="T68" s="40">
        <f t="shared" ref="T68" si="559">S68*$D68</f>
        <v>0</v>
      </c>
      <c r="U68" s="36">
        <v>0.2</v>
      </c>
      <c r="V68" s="40">
        <f t="shared" ref="V68" si="560">U68*$D68</f>
        <v>3.0322070719611492E-3</v>
      </c>
      <c r="W68" s="36">
        <v>0.2</v>
      </c>
      <c r="X68" s="40">
        <f t="shared" ref="X68" si="561">W68*$D68</f>
        <v>3.0322070719611492E-3</v>
      </c>
      <c r="Y68" s="36">
        <v>0.2</v>
      </c>
      <c r="Z68" s="40">
        <f t="shared" ref="Z68" si="562">Y68*$D68</f>
        <v>3.0322070719611492E-3</v>
      </c>
      <c r="AA68" s="47">
        <v>0.5</v>
      </c>
      <c r="AB68" s="40">
        <f t="shared" ref="AB68" si="563">AA68*$D68</f>
        <v>7.5805176799028729E-3</v>
      </c>
      <c r="AC68" s="47">
        <v>0.5</v>
      </c>
      <c r="AD68" s="40">
        <f t="shared" ref="AD68" si="564">AC68*$D68</f>
        <v>7.5805176799028729E-3</v>
      </c>
      <c r="AE68" s="36">
        <v>0.75</v>
      </c>
      <c r="AF68" s="40">
        <f t="shared" ref="AF68" si="565">AE68*$D68</f>
        <v>1.137077651985431E-2</v>
      </c>
      <c r="AG68" s="36">
        <v>0.75</v>
      </c>
      <c r="AH68" s="40">
        <f t="shared" ref="AH68" si="566">AG68*$D68</f>
        <v>1.137077651985431E-2</v>
      </c>
      <c r="AI68" s="36"/>
      <c r="AJ68" s="40">
        <f t="shared" ref="AJ68" si="567">AI68*$D68</f>
        <v>0</v>
      </c>
      <c r="AK68" s="36"/>
      <c r="AL68" s="40">
        <f t="shared" ref="AL68" si="568">AK68*$D68</f>
        <v>0</v>
      </c>
    </row>
    <row r="69" spans="1:38" x14ac:dyDescent="0.2">
      <c r="A69" s="2" t="s">
        <v>81</v>
      </c>
      <c r="B69" s="2" t="s">
        <v>2</v>
      </c>
      <c r="C69" s="26">
        <v>21447.18</v>
      </c>
      <c r="D69" s="57">
        <f t="shared" si="447"/>
        <v>3.0839991876333153E-2</v>
      </c>
      <c r="E69" s="36"/>
      <c r="F69" s="40">
        <f t="shared" si="448"/>
        <v>0</v>
      </c>
      <c r="G69" s="36"/>
      <c r="H69" s="40">
        <f t="shared" si="448"/>
        <v>0</v>
      </c>
      <c r="I69" s="36"/>
      <c r="J69" s="40">
        <f t="shared" ref="J69" si="569">I69*$D69</f>
        <v>0</v>
      </c>
      <c r="K69" s="36"/>
      <c r="L69" s="40">
        <f t="shared" ref="L69" si="570">K69*$D69</f>
        <v>0</v>
      </c>
      <c r="M69" s="36"/>
      <c r="N69" s="40">
        <f t="shared" ref="N69" si="571">M69*$D69</f>
        <v>0</v>
      </c>
      <c r="O69" s="36"/>
      <c r="P69" s="40">
        <f t="shared" ref="P69" si="572">O69*$D69</f>
        <v>0</v>
      </c>
      <c r="Q69" s="36"/>
      <c r="R69" s="40">
        <f t="shared" ref="R69" si="573">Q69*$D69</f>
        <v>0</v>
      </c>
      <c r="S69" s="36"/>
      <c r="T69" s="40">
        <f t="shared" ref="T69" si="574">S69*$D69</f>
        <v>0</v>
      </c>
      <c r="U69" s="36">
        <v>0.2</v>
      </c>
      <c r="V69" s="40">
        <f t="shared" ref="V69" si="575">U69*$D69</f>
        <v>6.1679983752666312E-3</v>
      </c>
      <c r="W69" s="36">
        <v>0.2</v>
      </c>
      <c r="X69" s="40">
        <f t="shared" ref="X69" si="576">W69*$D69</f>
        <v>6.1679983752666312E-3</v>
      </c>
      <c r="Y69" s="36">
        <v>0.2</v>
      </c>
      <c r="Z69" s="40">
        <f t="shared" ref="Z69" si="577">Y69*$D69</f>
        <v>6.1679983752666312E-3</v>
      </c>
      <c r="AA69" s="47">
        <v>0.5</v>
      </c>
      <c r="AB69" s="40">
        <f t="shared" ref="AB69" si="578">AA69*$D69</f>
        <v>1.5419995938166576E-2</v>
      </c>
      <c r="AC69" s="47">
        <v>0.5</v>
      </c>
      <c r="AD69" s="40">
        <f t="shared" ref="AD69" si="579">AC69*$D69</f>
        <v>1.5419995938166576E-2</v>
      </c>
      <c r="AE69" s="36">
        <v>0.75</v>
      </c>
      <c r="AF69" s="40">
        <f t="shared" ref="AF69" si="580">AE69*$D69</f>
        <v>2.3129993907249864E-2</v>
      </c>
      <c r="AG69" s="36">
        <v>0.75</v>
      </c>
      <c r="AH69" s="40">
        <f t="shared" ref="AH69" si="581">AG69*$D69</f>
        <v>2.3129993907249864E-2</v>
      </c>
      <c r="AI69" s="36"/>
      <c r="AJ69" s="40">
        <f t="shared" ref="AJ69" si="582">AI69*$D69</f>
        <v>0</v>
      </c>
      <c r="AK69" s="36"/>
      <c r="AL69" s="40">
        <f t="shared" ref="AL69" si="583">AK69*$D69</f>
        <v>0</v>
      </c>
    </row>
    <row r="70" spans="1:38" x14ac:dyDescent="0.2">
      <c r="A70" s="2"/>
      <c r="B70" s="2"/>
      <c r="C70" s="26"/>
      <c r="D70" s="56"/>
      <c r="E70" s="36"/>
      <c r="F70" s="39"/>
      <c r="G70" s="36"/>
      <c r="H70" s="39"/>
      <c r="I70" s="36"/>
      <c r="J70" s="39"/>
      <c r="K70" s="36"/>
      <c r="L70" s="39"/>
      <c r="M70" s="36"/>
      <c r="N70" s="39"/>
      <c r="O70" s="36"/>
      <c r="P70" s="39"/>
      <c r="Q70" s="36"/>
      <c r="R70" s="39"/>
      <c r="S70" s="36"/>
      <c r="T70" s="39"/>
      <c r="U70" s="36"/>
      <c r="V70" s="39"/>
      <c r="W70" s="36"/>
      <c r="X70" s="39"/>
      <c r="Y70" s="36"/>
      <c r="Z70" s="39"/>
      <c r="AA70" s="36"/>
      <c r="AB70" s="39"/>
      <c r="AC70" s="36"/>
      <c r="AD70" s="39"/>
      <c r="AE70" s="36"/>
      <c r="AF70" s="39"/>
      <c r="AG70" s="36"/>
      <c r="AH70" s="39"/>
      <c r="AI70" s="36"/>
      <c r="AJ70" s="39"/>
      <c r="AK70" s="36"/>
      <c r="AL70" s="39"/>
    </row>
    <row r="71" spans="1:38" x14ac:dyDescent="0.2">
      <c r="A71" s="8" t="s">
        <v>82</v>
      </c>
      <c r="B71" s="8" t="s">
        <v>83</v>
      </c>
      <c r="C71" s="26"/>
      <c r="D71" s="56"/>
      <c r="E71" s="36"/>
      <c r="F71" s="39"/>
      <c r="G71" s="36"/>
      <c r="H71" s="39"/>
      <c r="I71" s="36"/>
      <c r="J71" s="39"/>
      <c r="K71" s="36"/>
      <c r="L71" s="39"/>
      <c r="M71" s="36"/>
      <c r="N71" s="39"/>
      <c r="O71" s="36"/>
      <c r="P71" s="39"/>
      <c r="Q71" s="36"/>
      <c r="R71" s="39"/>
      <c r="S71" s="36"/>
      <c r="T71" s="39"/>
      <c r="U71" s="36"/>
      <c r="V71" s="39"/>
      <c r="W71" s="36"/>
      <c r="X71" s="39"/>
      <c r="Y71" s="36"/>
      <c r="Z71" s="39"/>
      <c r="AA71" s="36"/>
      <c r="AB71" s="39"/>
      <c r="AC71" s="36"/>
      <c r="AD71" s="39"/>
      <c r="AE71" s="36"/>
      <c r="AF71" s="39"/>
      <c r="AG71" s="36"/>
      <c r="AH71" s="39"/>
      <c r="AI71" s="36"/>
      <c r="AJ71" s="39"/>
      <c r="AK71" s="36"/>
      <c r="AL71" s="39"/>
    </row>
    <row r="72" spans="1:38" x14ac:dyDescent="0.2">
      <c r="A72" s="2" t="s">
        <v>85</v>
      </c>
      <c r="B72" s="2" t="s">
        <v>144</v>
      </c>
      <c r="C72" s="26">
        <v>11656.645</v>
      </c>
      <c r="D72" s="57">
        <f>C72/$C$124</f>
        <v>1.6761683219206416E-2</v>
      </c>
      <c r="E72" s="36"/>
      <c r="F72" s="40">
        <f t="shared" ref="F72:H73" si="584">E72*$D72</f>
        <v>0</v>
      </c>
      <c r="G72" s="36"/>
      <c r="H72" s="40">
        <f t="shared" si="584"/>
        <v>0</v>
      </c>
      <c r="I72" s="36"/>
      <c r="J72" s="40">
        <f t="shared" ref="J72" si="585">I72*$D72</f>
        <v>0</v>
      </c>
      <c r="K72" s="36"/>
      <c r="L72" s="40">
        <f t="shared" ref="L72" si="586">K72*$D72</f>
        <v>0</v>
      </c>
      <c r="M72" s="36"/>
      <c r="N72" s="40">
        <f t="shared" ref="N72" si="587">M72*$D72</f>
        <v>0</v>
      </c>
      <c r="O72" s="36"/>
      <c r="P72" s="40">
        <f t="shared" ref="P72" si="588">O72*$D72</f>
        <v>0</v>
      </c>
      <c r="Q72" s="36"/>
      <c r="R72" s="40">
        <f t="shared" ref="R72" si="589">Q72*$D72</f>
        <v>0</v>
      </c>
      <c r="S72" s="36"/>
      <c r="T72" s="40">
        <f t="shared" ref="T72" si="590">S72*$D72</f>
        <v>0</v>
      </c>
      <c r="U72" s="36"/>
      <c r="V72" s="40">
        <f t="shared" ref="V72" si="591">U72*$D72</f>
        <v>0</v>
      </c>
      <c r="W72" s="36"/>
      <c r="X72" s="40">
        <f t="shared" ref="X72" si="592">W72*$D72</f>
        <v>0</v>
      </c>
      <c r="Y72" s="36"/>
      <c r="Z72" s="40">
        <f t="shared" ref="Z72" si="593">Y72*$D72</f>
        <v>0</v>
      </c>
      <c r="AA72" s="36"/>
      <c r="AB72" s="40">
        <f t="shared" ref="AB72" si="594">AA72*$D72</f>
        <v>0</v>
      </c>
      <c r="AC72" s="36"/>
      <c r="AD72" s="40">
        <f t="shared" ref="AD72" si="595">AC72*$D72</f>
        <v>0</v>
      </c>
      <c r="AE72" s="36">
        <v>1</v>
      </c>
      <c r="AF72" s="40">
        <f t="shared" ref="AF72" si="596">AE72*$D72</f>
        <v>1.6761683219206416E-2</v>
      </c>
      <c r="AG72" s="36">
        <v>1</v>
      </c>
      <c r="AH72" s="40">
        <f t="shared" ref="AH72" si="597">AG72*$D72</f>
        <v>1.6761683219206416E-2</v>
      </c>
      <c r="AI72" s="36"/>
      <c r="AJ72" s="40">
        <f t="shared" ref="AJ72" si="598">AI72*$D72</f>
        <v>0</v>
      </c>
      <c r="AK72" s="36"/>
      <c r="AL72" s="40">
        <f t="shared" ref="AL72" si="599">AK72*$D72</f>
        <v>0</v>
      </c>
    </row>
    <row r="73" spans="1:38" x14ac:dyDescent="0.2">
      <c r="A73" s="2" t="s">
        <v>86</v>
      </c>
      <c r="B73" s="2" t="s">
        <v>84</v>
      </c>
      <c r="C73" s="26">
        <v>5400</v>
      </c>
      <c r="D73" s="57">
        <f>C73/$C$124</f>
        <v>7.7649348833832245E-3</v>
      </c>
      <c r="E73" s="36"/>
      <c r="F73" s="40">
        <f t="shared" si="584"/>
        <v>0</v>
      </c>
      <c r="G73" s="36"/>
      <c r="H73" s="40">
        <f t="shared" si="584"/>
        <v>0</v>
      </c>
      <c r="I73" s="36"/>
      <c r="J73" s="40">
        <f t="shared" ref="J73" si="600">I73*$D73</f>
        <v>0</v>
      </c>
      <c r="K73" s="36"/>
      <c r="L73" s="40">
        <f t="shared" ref="L73" si="601">K73*$D73</f>
        <v>0</v>
      </c>
      <c r="M73" s="36"/>
      <c r="N73" s="40">
        <f t="shared" ref="N73" si="602">M73*$D73</f>
        <v>0</v>
      </c>
      <c r="O73" s="36"/>
      <c r="P73" s="40">
        <f t="shared" ref="P73" si="603">O73*$D73</f>
        <v>0</v>
      </c>
      <c r="Q73" s="36"/>
      <c r="R73" s="40">
        <f t="shared" ref="R73" si="604">Q73*$D73</f>
        <v>0</v>
      </c>
      <c r="S73" s="36"/>
      <c r="T73" s="40">
        <f t="shared" ref="T73" si="605">S73*$D73</f>
        <v>0</v>
      </c>
      <c r="U73" s="36"/>
      <c r="V73" s="40">
        <f t="shared" ref="V73" si="606">U73*$D73</f>
        <v>0</v>
      </c>
      <c r="W73" s="36"/>
      <c r="X73" s="40">
        <f t="shared" ref="X73" si="607">W73*$D73</f>
        <v>0</v>
      </c>
      <c r="Y73" s="36"/>
      <c r="Z73" s="40">
        <f t="shared" ref="Z73" si="608">Y73*$D73</f>
        <v>0</v>
      </c>
      <c r="AA73" s="36"/>
      <c r="AB73" s="40">
        <f t="shared" ref="AB73" si="609">AA73*$D73</f>
        <v>0</v>
      </c>
      <c r="AC73" s="36"/>
      <c r="AD73" s="40">
        <f t="shared" ref="AD73" si="610">AC73*$D73</f>
        <v>0</v>
      </c>
      <c r="AE73" s="36">
        <v>1</v>
      </c>
      <c r="AF73" s="40">
        <f t="shared" ref="AF73" si="611">AE73*$D73</f>
        <v>7.7649348833832245E-3</v>
      </c>
      <c r="AG73" s="36">
        <v>1</v>
      </c>
      <c r="AH73" s="40">
        <f t="shared" ref="AH73" si="612">AG73*$D73</f>
        <v>7.7649348833832245E-3</v>
      </c>
      <c r="AI73" s="36"/>
      <c r="AJ73" s="40">
        <f t="shared" ref="AJ73" si="613">AI73*$D73</f>
        <v>0</v>
      </c>
      <c r="AK73" s="36"/>
      <c r="AL73" s="40">
        <f t="shared" ref="AL73" si="614">AK73*$D73</f>
        <v>0</v>
      </c>
    </row>
    <row r="74" spans="1:38" x14ac:dyDescent="0.2">
      <c r="A74" s="2"/>
      <c r="B74" s="2"/>
      <c r="C74" s="26"/>
      <c r="D74" s="56"/>
      <c r="E74" s="36"/>
      <c r="F74" s="39"/>
      <c r="G74" s="36"/>
      <c r="H74" s="39"/>
      <c r="I74" s="36"/>
      <c r="J74" s="39"/>
      <c r="K74" s="36"/>
      <c r="L74" s="39"/>
      <c r="M74" s="36"/>
      <c r="N74" s="39"/>
      <c r="O74" s="36"/>
      <c r="P74" s="39"/>
      <c r="Q74" s="36"/>
      <c r="R74" s="39"/>
      <c r="S74" s="36"/>
      <c r="T74" s="39"/>
      <c r="U74" s="36"/>
      <c r="V74" s="39"/>
      <c r="W74" s="36"/>
      <c r="X74" s="39"/>
      <c r="Y74" s="36"/>
      <c r="Z74" s="39"/>
      <c r="AA74" s="36"/>
      <c r="AB74" s="39"/>
      <c r="AC74" s="36"/>
      <c r="AD74" s="39"/>
      <c r="AE74" s="36"/>
      <c r="AF74" s="39"/>
      <c r="AG74" s="36"/>
      <c r="AH74" s="39"/>
      <c r="AI74" s="36"/>
      <c r="AJ74" s="39"/>
      <c r="AK74" s="36"/>
      <c r="AL74" s="39"/>
    </row>
    <row r="75" spans="1:38" x14ac:dyDescent="0.2">
      <c r="A75" s="8" t="s">
        <v>87</v>
      </c>
      <c r="B75" s="8" t="s">
        <v>88</v>
      </c>
      <c r="C75" s="26"/>
      <c r="D75" s="56"/>
      <c r="E75" s="36"/>
      <c r="F75" s="39"/>
      <c r="G75" s="36"/>
      <c r="H75" s="39"/>
      <c r="I75" s="36"/>
      <c r="J75" s="39"/>
      <c r="K75" s="36"/>
      <c r="L75" s="39"/>
      <c r="M75" s="36"/>
      <c r="N75" s="39"/>
      <c r="O75" s="36"/>
      <c r="P75" s="39"/>
      <c r="Q75" s="36"/>
      <c r="R75" s="39"/>
      <c r="S75" s="36"/>
      <c r="T75" s="39"/>
      <c r="U75" s="36"/>
      <c r="V75" s="39"/>
      <c r="W75" s="36"/>
      <c r="X75" s="39"/>
      <c r="Y75" s="36"/>
      <c r="Z75" s="39"/>
      <c r="AA75" s="36"/>
      <c r="AB75" s="39"/>
      <c r="AC75" s="36"/>
      <c r="AD75" s="39"/>
      <c r="AE75" s="36"/>
      <c r="AF75" s="39"/>
      <c r="AG75" s="36"/>
      <c r="AH75" s="39"/>
      <c r="AI75" s="36"/>
      <c r="AJ75" s="39"/>
      <c r="AK75" s="36"/>
      <c r="AL75" s="39"/>
    </row>
    <row r="76" spans="1:38" x14ac:dyDescent="0.2">
      <c r="A76" s="2" t="s">
        <v>94</v>
      </c>
      <c r="B76" s="2" t="s">
        <v>186</v>
      </c>
      <c r="C76" s="26"/>
      <c r="D76" s="57"/>
      <c r="E76" s="36"/>
      <c r="F76" s="40"/>
      <c r="G76" s="36"/>
      <c r="H76" s="40"/>
      <c r="I76" s="36"/>
      <c r="J76" s="40"/>
      <c r="K76" s="36"/>
      <c r="L76" s="40"/>
      <c r="M76" s="36"/>
      <c r="N76" s="40"/>
      <c r="O76" s="36"/>
      <c r="P76" s="40"/>
      <c r="Q76" s="36"/>
      <c r="R76" s="40"/>
      <c r="S76" s="36"/>
      <c r="T76" s="40"/>
      <c r="U76" s="36"/>
      <c r="V76" s="40"/>
      <c r="W76" s="36"/>
      <c r="X76" s="40"/>
      <c r="Y76" s="36"/>
      <c r="Z76" s="40"/>
      <c r="AA76" s="36"/>
      <c r="AB76" s="40"/>
      <c r="AC76" s="36"/>
      <c r="AD76" s="40"/>
      <c r="AE76" s="36"/>
      <c r="AF76" s="40"/>
      <c r="AG76" s="36"/>
      <c r="AH76" s="40"/>
      <c r="AI76" s="36"/>
      <c r="AJ76" s="40"/>
      <c r="AK76" s="36"/>
      <c r="AL76" s="40"/>
    </row>
    <row r="77" spans="1:38" x14ac:dyDescent="0.2">
      <c r="A77" s="2" t="s">
        <v>187</v>
      </c>
      <c r="B77" s="2" t="s">
        <v>174</v>
      </c>
      <c r="C77" s="26">
        <v>970</v>
      </c>
      <c r="D77" s="57">
        <f t="shared" ref="D77:D92" si="615">C77/$C$124</f>
        <v>1.3948123772003199E-3</v>
      </c>
      <c r="E77" s="36">
        <v>0.5</v>
      </c>
      <c r="F77" s="40">
        <f t="shared" ref="F77:H91" si="616">E77*$D77</f>
        <v>6.9740618860015993E-4</v>
      </c>
      <c r="G77" s="36">
        <v>0.5</v>
      </c>
      <c r="H77" s="40">
        <f t="shared" si="616"/>
        <v>6.9740618860015993E-4</v>
      </c>
      <c r="I77" s="36">
        <v>1</v>
      </c>
      <c r="J77" s="40">
        <f t="shared" ref="J77" si="617">I77*$D77</f>
        <v>1.3948123772003199E-3</v>
      </c>
      <c r="K77" s="36">
        <v>1</v>
      </c>
      <c r="L77" s="40">
        <f t="shared" ref="L77" si="618">K77*$D77</f>
        <v>1.3948123772003199E-3</v>
      </c>
      <c r="M77" s="36">
        <v>1</v>
      </c>
      <c r="N77" s="40">
        <f t="shared" ref="N77" si="619">M77*$D77</f>
        <v>1.3948123772003199E-3</v>
      </c>
      <c r="O77" s="36">
        <v>1</v>
      </c>
      <c r="P77" s="40">
        <f t="shared" ref="P77" si="620">O77*$D77</f>
        <v>1.3948123772003199E-3</v>
      </c>
      <c r="Q77" s="36">
        <v>1</v>
      </c>
      <c r="R77" s="40">
        <f t="shared" ref="R77" si="621">Q77*$D77</f>
        <v>1.3948123772003199E-3</v>
      </c>
      <c r="S77" s="36">
        <v>1</v>
      </c>
      <c r="T77" s="40">
        <f t="shared" ref="T77" si="622">S77*$D77</f>
        <v>1.3948123772003199E-3</v>
      </c>
      <c r="U77" s="36">
        <v>1</v>
      </c>
      <c r="V77" s="40">
        <f t="shared" ref="V77" si="623">U77*$D77</f>
        <v>1.3948123772003199E-3</v>
      </c>
      <c r="W77" s="36">
        <v>1</v>
      </c>
      <c r="X77" s="40">
        <f t="shared" ref="X77" si="624">W77*$D77</f>
        <v>1.3948123772003199E-3</v>
      </c>
      <c r="Y77" s="36">
        <v>1</v>
      </c>
      <c r="Z77" s="40">
        <f t="shared" ref="Z77" si="625">Y77*$D77</f>
        <v>1.3948123772003199E-3</v>
      </c>
      <c r="AA77" s="36">
        <v>1</v>
      </c>
      <c r="AB77" s="40">
        <f t="shared" ref="AB77" si="626">AA77*$D77</f>
        <v>1.3948123772003199E-3</v>
      </c>
      <c r="AC77" s="36">
        <v>1</v>
      </c>
      <c r="AD77" s="40">
        <f t="shared" ref="AD77" si="627">AC77*$D77</f>
        <v>1.3948123772003199E-3</v>
      </c>
      <c r="AE77" s="36">
        <v>1</v>
      </c>
      <c r="AF77" s="40">
        <f t="shared" ref="AF77" si="628">AE77*$D77</f>
        <v>1.3948123772003199E-3</v>
      </c>
      <c r="AG77" s="36">
        <v>1</v>
      </c>
      <c r="AH77" s="40">
        <f t="shared" ref="AH77" si="629">AG77*$D77</f>
        <v>1.3948123772003199E-3</v>
      </c>
      <c r="AI77" s="36"/>
      <c r="AJ77" s="40">
        <f t="shared" ref="AJ77" si="630">AI77*$D77</f>
        <v>0</v>
      </c>
      <c r="AK77" s="36"/>
      <c r="AL77" s="40">
        <f t="shared" ref="AL77" si="631">AK77*$D77</f>
        <v>0</v>
      </c>
    </row>
    <row r="78" spans="1:38" x14ac:dyDescent="0.2">
      <c r="A78" s="2" t="s">
        <v>188</v>
      </c>
      <c r="B78" s="2" t="s">
        <v>230</v>
      </c>
      <c r="C78" s="26">
        <v>485</v>
      </c>
      <c r="D78" s="57">
        <f t="shared" si="615"/>
        <v>6.9740618860015993E-4</v>
      </c>
      <c r="E78" s="36"/>
      <c r="F78" s="40">
        <f t="shared" si="616"/>
        <v>0</v>
      </c>
      <c r="G78" s="36"/>
      <c r="H78" s="40">
        <f t="shared" si="616"/>
        <v>0</v>
      </c>
      <c r="I78" s="36">
        <v>1</v>
      </c>
      <c r="J78" s="40">
        <f t="shared" ref="J78" si="632">I78*$D78</f>
        <v>6.9740618860015993E-4</v>
      </c>
      <c r="K78" s="36">
        <v>1</v>
      </c>
      <c r="L78" s="40">
        <f t="shared" ref="L78" si="633">K78*$D78</f>
        <v>6.9740618860015993E-4</v>
      </c>
      <c r="M78" s="36">
        <v>1</v>
      </c>
      <c r="N78" s="40">
        <f t="shared" ref="N78" si="634">M78*$D78</f>
        <v>6.9740618860015993E-4</v>
      </c>
      <c r="O78" s="36">
        <v>1</v>
      </c>
      <c r="P78" s="40">
        <f t="shared" ref="P78" si="635">O78*$D78</f>
        <v>6.9740618860015993E-4</v>
      </c>
      <c r="Q78" s="36">
        <v>1</v>
      </c>
      <c r="R78" s="40">
        <f t="shared" ref="R78" si="636">Q78*$D78</f>
        <v>6.9740618860015993E-4</v>
      </c>
      <c r="S78" s="36">
        <v>1</v>
      </c>
      <c r="T78" s="40">
        <f t="shared" ref="T78" si="637">S78*$D78</f>
        <v>6.9740618860015993E-4</v>
      </c>
      <c r="U78" s="36">
        <v>1</v>
      </c>
      <c r="V78" s="40">
        <f t="shared" ref="V78" si="638">U78*$D78</f>
        <v>6.9740618860015993E-4</v>
      </c>
      <c r="W78" s="36">
        <v>1</v>
      </c>
      <c r="X78" s="40">
        <f t="shared" ref="X78" si="639">W78*$D78</f>
        <v>6.9740618860015993E-4</v>
      </c>
      <c r="Y78" s="36">
        <v>1</v>
      </c>
      <c r="Z78" s="40">
        <f t="shared" ref="Z78" si="640">Y78*$D78</f>
        <v>6.9740618860015993E-4</v>
      </c>
      <c r="AA78" s="36">
        <v>1</v>
      </c>
      <c r="AB78" s="40">
        <f t="shared" ref="AB78" si="641">AA78*$D78</f>
        <v>6.9740618860015993E-4</v>
      </c>
      <c r="AC78" s="36">
        <v>1</v>
      </c>
      <c r="AD78" s="40">
        <f t="shared" ref="AD78" si="642">AC78*$D78</f>
        <v>6.9740618860015993E-4</v>
      </c>
      <c r="AE78" s="36">
        <v>1</v>
      </c>
      <c r="AF78" s="40">
        <f t="shared" ref="AF78" si="643">AE78*$D78</f>
        <v>6.9740618860015993E-4</v>
      </c>
      <c r="AG78" s="36">
        <v>1</v>
      </c>
      <c r="AH78" s="40">
        <f t="shared" ref="AH78" si="644">AG78*$D78</f>
        <v>6.9740618860015993E-4</v>
      </c>
      <c r="AI78" s="36"/>
      <c r="AJ78" s="40">
        <f t="shared" ref="AJ78" si="645">AI78*$D78</f>
        <v>0</v>
      </c>
      <c r="AK78" s="36"/>
      <c r="AL78" s="40">
        <f t="shared" ref="AL78" si="646">AK78*$D78</f>
        <v>0</v>
      </c>
    </row>
    <row r="79" spans="1:38" x14ac:dyDescent="0.2">
      <c r="A79" s="2" t="s">
        <v>189</v>
      </c>
      <c r="B79" s="2" t="s">
        <v>231</v>
      </c>
      <c r="C79" s="26">
        <v>485</v>
      </c>
      <c r="D79" s="57">
        <f t="shared" si="615"/>
        <v>6.9740618860015993E-4</v>
      </c>
      <c r="E79" s="36"/>
      <c r="F79" s="40">
        <f t="shared" si="616"/>
        <v>0</v>
      </c>
      <c r="G79" s="36"/>
      <c r="H79" s="40">
        <f t="shared" si="616"/>
        <v>0</v>
      </c>
      <c r="I79" s="36"/>
      <c r="J79" s="40">
        <f t="shared" ref="J79" si="647">I79*$D79</f>
        <v>0</v>
      </c>
      <c r="K79" s="36">
        <v>1</v>
      </c>
      <c r="L79" s="40">
        <f t="shared" ref="L79" si="648">K79*$D79</f>
        <v>6.9740618860015993E-4</v>
      </c>
      <c r="M79" s="36">
        <v>1</v>
      </c>
      <c r="N79" s="40">
        <f t="shared" ref="N79" si="649">M79*$D79</f>
        <v>6.9740618860015993E-4</v>
      </c>
      <c r="O79" s="36">
        <v>1</v>
      </c>
      <c r="P79" s="40">
        <f t="shared" ref="P79" si="650">O79*$D79</f>
        <v>6.9740618860015993E-4</v>
      </c>
      <c r="Q79" s="36">
        <v>1</v>
      </c>
      <c r="R79" s="40">
        <f t="shared" ref="R79" si="651">Q79*$D79</f>
        <v>6.9740618860015993E-4</v>
      </c>
      <c r="S79" s="36">
        <v>1</v>
      </c>
      <c r="T79" s="40">
        <f t="shared" ref="T79" si="652">S79*$D79</f>
        <v>6.9740618860015993E-4</v>
      </c>
      <c r="U79" s="36">
        <v>1</v>
      </c>
      <c r="V79" s="40">
        <f t="shared" ref="V79" si="653">U79*$D79</f>
        <v>6.9740618860015993E-4</v>
      </c>
      <c r="W79" s="36">
        <v>1</v>
      </c>
      <c r="X79" s="40">
        <f t="shared" ref="X79" si="654">W79*$D79</f>
        <v>6.9740618860015993E-4</v>
      </c>
      <c r="Y79" s="36">
        <v>1</v>
      </c>
      <c r="Z79" s="40">
        <f t="shared" ref="Z79" si="655">Y79*$D79</f>
        <v>6.9740618860015993E-4</v>
      </c>
      <c r="AA79" s="36">
        <v>1</v>
      </c>
      <c r="AB79" s="40">
        <f t="shared" ref="AB79" si="656">AA79*$D79</f>
        <v>6.9740618860015993E-4</v>
      </c>
      <c r="AC79" s="36">
        <v>1</v>
      </c>
      <c r="AD79" s="40">
        <f t="shared" ref="AD79" si="657">AC79*$D79</f>
        <v>6.9740618860015993E-4</v>
      </c>
      <c r="AE79" s="36">
        <v>1</v>
      </c>
      <c r="AF79" s="40">
        <f t="shared" ref="AF79" si="658">AE79*$D79</f>
        <v>6.9740618860015993E-4</v>
      </c>
      <c r="AG79" s="36">
        <v>1</v>
      </c>
      <c r="AH79" s="40">
        <f t="shared" ref="AH79" si="659">AG79*$D79</f>
        <v>6.9740618860015993E-4</v>
      </c>
      <c r="AI79" s="36"/>
      <c r="AJ79" s="40">
        <f t="shared" ref="AJ79" si="660">AI79*$D79</f>
        <v>0</v>
      </c>
      <c r="AK79" s="36"/>
      <c r="AL79" s="40">
        <f t="shared" ref="AL79" si="661">AK79*$D79</f>
        <v>0</v>
      </c>
    </row>
    <row r="80" spans="1:38" x14ac:dyDescent="0.2">
      <c r="A80" s="2" t="s">
        <v>190</v>
      </c>
      <c r="B80" s="2" t="s">
        <v>232</v>
      </c>
      <c r="C80" s="26">
        <v>485</v>
      </c>
      <c r="D80" s="57">
        <f t="shared" si="615"/>
        <v>6.9740618860015993E-4</v>
      </c>
      <c r="E80" s="36"/>
      <c r="F80" s="40">
        <f t="shared" si="616"/>
        <v>0</v>
      </c>
      <c r="G80" s="36"/>
      <c r="H80" s="40">
        <f t="shared" si="616"/>
        <v>0</v>
      </c>
      <c r="I80" s="36"/>
      <c r="J80" s="40">
        <f t="shared" ref="J80" si="662">I80*$D80</f>
        <v>0</v>
      </c>
      <c r="K80" s="36"/>
      <c r="L80" s="40">
        <f t="shared" ref="L80" si="663">K80*$D80</f>
        <v>0</v>
      </c>
      <c r="M80" s="36"/>
      <c r="N80" s="40">
        <f t="shared" ref="N80" si="664">M80*$D80</f>
        <v>0</v>
      </c>
      <c r="O80" s="36"/>
      <c r="P80" s="40">
        <f t="shared" ref="P80" si="665">O80*$D80</f>
        <v>0</v>
      </c>
      <c r="Q80" s="36">
        <v>1</v>
      </c>
      <c r="R80" s="40">
        <f t="shared" ref="R80" si="666">Q80*$D80</f>
        <v>6.9740618860015993E-4</v>
      </c>
      <c r="S80" s="36">
        <v>1</v>
      </c>
      <c r="T80" s="40">
        <f t="shared" ref="T80" si="667">S80*$D80</f>
        <v>6.9740618860015993E-4</v>
      </c>
      <c r="U80" s="36">
        <v>1</v>
      </c>
      <c r="V80" s="40">
        <f t="shared" ref="V80" si="668">U80*$D80</f>
        <v>6.9740618860015993E-4</v>
      </c>
      <c r="W80" s="36">
        <v>1</v>
      </c>
      <c r="X80" s="40">
        <f t="shared" ref="X80" si="669">W80*$D80</f>
        <v>6.9740618860015993E-4</v>
      </c>
      <c r="Y80" s="36">
        <v>1</v>
      </c>
      <c r="Z80" s="40">
        <f t="shared" ref="Z80" si="670">Y80*$D80</f>
        <v>6.9740618860015993E-4</v>
      </c>
      <c r="AA80" s="36">
        <v>1</v>
      </c>
      <c r="AB80" s="40">
        <f t="shared" ref="AB80" si="671">AA80*$D80</f>
        <v>6.9740618860015993E-4</v>
      </c>
      <c r="AC80" s="36">
        <v>1</v>
      </c>
      <c r="AD80" s="40">
        <f t="shared" ref="AD80" si="672">AC80*$D80</f>
        <v>6.9740618860015993E-4</v>
      </c>
      <c r="AE80" s="36">
        <v>1</v>
      </c>
      <c r="AF80" s="40">
        <f t="shared" ref="AF80" si="673">AE80*$D80</f>
        <v>6.9740618860015993E-4</v>
      </c>
      <c r="AG80" s="36">
        <v>1</v>
      </c>
      <c r="AH80" s="40">
        <f t="shared" ref="AH80" si="674">AG80*$D80</f>
        <v>6.9740618860015993E-4</v>
      </c>
      <c r="AI80" s="36"/>
      <c r="AJ80" s="40">
        <f t="shared" ref="AJ80" si="675">AI80*$D80</f>
        <v>0</v>
      </c>
      <c r="AK80" s="36"/>
      <c r="AL80" s="40">
        <f t="shared" ref="AL80" si="676">AK80*$D80</f>
        <v>0</v>
      </c>
    </row>
    <row r="81" spans="1:38" x14ac:dyDescent="0.2">
      <c r="A81" s="2" t="s">
        <v>191</v>
      </c>
      <c r="B81" s="2" t="s">
        <v>178</v>
      </c>
      <c r="C81" s="26">
        <v>485</v>
      </c>
      <c r="D81" s="57">
        <f t="shared" si="615"/>
        <v>6.9740618860015993E-4</v>
      </c>
      <c r="E81" s="36"/>
      <c r="F81" s="40">
        <f t="shared" si="616"/>
        <v>0</v>
      </c>
      <c r="G81" s="36"/>
      <c r="H81" s="40">
        <f t="shared" si="616"/>
        <v>0</v>
      </c>
      <c r="I81" s="36"/>
      <c r="J81" s="40">
        <f t="shared" ref="J81" si="677">I81*$D81</f>
        <v>0</v>
      </c>
      <c r="K81" s="36"/>
      <c r="L81" s="40">
        <f t="shared" ref="L81" si="678">K81*$D81</f>
        <v>0</v>
      </c>
      <c r="M81" s="36"/>
      <c r="N81" s="40">
        <f t="shared" ref="N81" si="679">M81*$D81</f>
        <v>0</v>
      </c>
      <c r="O81" s="36"/>
      <c r="P81" s="40">
        <f t="shared" ref="P81" si="680">O81*$D81</f>
        <v>0</v>
      </c>
      <c r="Q81" s="36"/>
      <c r="R81" s="40">
        <f t="shared" ref="R81" si="681">Q81*$D81</f>
        <v>0</v>
      </c>
      <c r="S81" s="36">
        <v>1</v>
      </c>
      <c r="T81" s="40">
        <f t="shared" ref="T81" si="682">S81*$D81</f>
        <v>6.9740618860015993E-4</v>
      </c>
      <c r="U81" s="36">
        <v>1</v>
      </c>
      <c r="V81" s="40">
        <f t="shared" ref="V81" si="683">U81*$D81</f>
        <v>6.9740618860015993E-4</v>
      </c>
      <c r="W81" s="36">
        <v>1</v>
      </c>
      <c r="X81" s="40">
        <f t="shared" ref="X81" si="684">W81*$D81</f>
        <v>6.9740618860015993E-4</v>
      </c>
      <c r="Y81" s="36">
        <v>1</v>
      </c>
      <c r="Z81" s="40">
        <f t="shared" ref="Z81" si="685">Y81*$D81</f>
        <v>6.9740618860015993E-4</v>
      </c>
      <c r="AA81" s="36">
        <v>1</v>
      </c>
      <c r="AB81" s="40">
        <f t="shared" ref="AB81" si="686">AA81*$D81</f>
        <v>6.9740618860015993E-4</v>
      </c>
      <c r="AC81" s="36">
        <v>1</v>
      </c>
      <c r="AD81" s="40">
        <f t="shared" ref="AD81" si="687">AC81*$D81</f>
        <v>6.9740618860015993E-4</v>
      </c>
      <c r="AE81" s="36">
        <v>1</v>
      </c>
      <c r="AF81" s="40">
        <f t="shared" ref="AF81" si="688">AE81*$D81</f>
        <v>6.9740618860015993E-4</v>
      </c>
      <c r="AG81" s="36">
        <v>1</v>
      </c>
      <c r="AH81" s="40">
        <f t="shared" ref="AH81" si="689">AG81*$D81</f>
        <v>6.9740618860015993E-4</v>
      </c>
      <c r="AI81" s="36"/>
      <c r="AJ81" s="40">
        <f t="shared" ref="AJ81" si="690">AI81*$D81</f>
        <v>0</v>
      </c>
      <c r="AK81" s="36"/>
      <c r="AL81" s="40">
        <f t="shared" ref="AL81" si="691">AK81*$D81</f>
        <v>0</v>
      </c>
    </row>
    <row r="82" spans="1:38" x14ac:dyDescent="0.2">
      <c r="A82" s="2" t="s">
        <v>192</v>
      </c>
      <c r="B82" s="2" t="s">
        <v>175</v>
      </c>
      <c r="C82" s="26">
        <v>485</v>
      </c>
      <c r="D82" s="57">
        <f t="shared" si="615"/>
        <v>6.9740618860015993E-4</v>
      </c>
      <c r="E82" s="36"/>
      <c r="F82" s="40">
        <f t="shared" si="616"/>
        <v>0</v>
      </c>
      <c r="G82" s="36"/>
      <c r="H82" s="40">
        <f t="shared" si="616"/>
        <v>0</v>
      </c>
      <c r="I82" s="36"/>
      <c r="J82" s="40">
        <f t="shared" ref="J82" si="692">I82*$D82</f>
        <v>0</v>
      </c>
      <c r="K82" s="36">
        <v>0.4</v>
      </c>
      <c r="L82" s="40">
        <f t="shared" ref="L82" si="693">K82*$D82</f>
        <v>2.78962475440064E-4</v>
      </c>
      <c r="M82" s="36">
        <v>0.4</v>
      </c>
      <c r="N82" s="40">
        <f t="shared" ref="N82" si="694">M82*$D82</f>
        <v>2.78962475440064E-4</v>
      </c>
      <c r="O82" s="36">
        <v>0.4</v>
      </c>
      <c r="P82" s="40">
        <f t="shared" ref="P82" si="695">O82*$D82</f>
        <v>2.78962475440064E-4</v>
      </c>
      <c r="Q82" s="36">
        <v>0.4</v>
      </c>
      <c r="R82" s="40">
        <f t="shared" ref="R82" si="696">Q82*$D82</f>
        <v>2.78962475440064E-4</v>
      </c>
      <c r="S82" s="36">
        <v>0.5</v>
      </c>
      <c r="T82" s="40">
        <f t="shared" ref="T82" si="697">S82*$D82</f>
        <v>3.4870309430007996E-4</v>
      </c>
      <c r="U82" s="36">
        <v>1</v>
      </c>
      <c r="V82" s="40">
        <f t="shared" ref="V82" si="698">U82*$D82</f>
        <v>6.9740618860015993E-4</v>
      </c>
      <c r="W82" s="36">
        <v>1</v>
      </c>
      <c r="X82" s="40">
        <f t="shared" ref="X82" si="699">W82*$D82</f>
        <v>6.9740618860015993E-4</v>
      </c>
      <c r="Y82" s="36">
        <v>1</v>
      </c>
      <c r="Z82" s="40">
        <f t="shared" ref="Z82" si="700">Y82*$D82</f>
        <v>6.9740618860015993E-4</v>
      </c>
      <c r="AA82" s="36">
        <v>1</v>
      </c>
      <c r="AB82" s="40">
        <f t="shared" ref="AB82" si="701">AA82*$D82</f>
        <v>6.9740618860015993E-4</v>
      </c>
      <c r="AC82" s="36">
        <v>1</v>
      </c>
      <c r="AD82" s="40">
        <f t="shared" ref="AD82" si="702">AC82*$D82</f>
        <v>6.9740618860015993E-4</v>
      </c>
      <c r="AE82" s="36">
        <v>1</v>
      </c>
      <c r="AF82" s="40">
        <f t="shared" ref="AF82" si="703">AE82*$D82</f>
        <v>6.9740618860015993E-4</v>
      </c>
      <c r="AG82" s="36">
        <v>1</v>
      </c>
      <c r="AH82" s="40">
        <f t="shared" ref="AH82" si="704">AG82*$D82</f>
        <v>6.9740618860015993E-4</v>
      </c>
      <c r="AI82" s="36"/>
      <c r="AJ82" s="40">
        <f t="shared" ref="AJ82" si="705">AI82*$D82</f>
        <v>0</v>
      </c>
      <c r="AK82" s="36"/>
      <c r="AL82" s="40">
        <f t="shared" ref="AL82" si="706">AK82*$D82</f>
        <v>0</v>
      </c>
    </row>
    <row r="83" spans="1:38" x14ac:dyDescent="0.2">
      <c r="A83" s="2" t="s">
        <v>193</v>
      </c>
      <c r="B83" s="2" t="s">
        <v>176</v>
      </c>
      <c r="C83" s="26">
        <v>485</v>
      </c>
      <c r="D83" s="57">
        <f t="shared" si="615"/>
        <v>6.9740618860015993E-4</v>
      </c>
      <c r="E83" s="36"/>
      <c r="F83" s="40">
        <f t="shared" si="616"/>
        <v>0</v>
      </c>
      <c r="G83" s="36"/>
      <c r="H83" s="40">
        <f t="shared" si="616"/>
        <v>0</v>
      </c>
      <c r="I83" s="36"/>
      <c r="J83" s="40">
        <f t="shared" ref="J83" si="707">I83*$D83</f>
        <v>0</v>
      </c>
      <c r="K83" s="36">
        <v>0.05</v>
      </c>
      <c r="L83" s="40">
        <f t="shared" ref="L83" si="708">K83*$D83</f>
        <v>3.4870309430008E-5</v>
      </c>
      <c r="M83" s="36">
        <v>0.9</v>
      </c>
      <c r="N83" s="40">
        <f t="shared" ref="N83" si="709">M83*$D83</f>
        <v>6.2766556974014397E-4</v>
      </c>
      <c r="O83" s="36">
        <v>0.9</v>
      </c>
      <c r="P83" s="40">
        <f t="shared" ref="P83" si="710">O83*$D83</f>
        <v>6.2766556974014397E-4</v>
      </c>
      <c r="Q83" s="36">
        <v>0.95</v>
      </c>
      <c r="R83" s="40">
        <f t="shared" ref="R83" si="711">Q83*$D83</f>
        <v>6.6253587917015195E-4</v>
      </c>
      <c r="S83" s="36">
        <v>1</v>
      </c>
      <c r="T83" s="40">
        <f t="shared" ref="T83" si="712">S83*$D83</f>
        <v>6.9740618860015993E-4</v>
      </c>
      <c r="U83" s="36">
        <v>1</v>
      </c>
      <c r="V83" s="40">
        <f t="shared" ref="V83" si="713">U83*$D83</f>
        <v>6.9740618860015993E-4</v>
      </c>
      <c r="W83" s="36">
        <v>1</v>
      </c>
      <c r="X83" s="40">
        <f t="shared" ref="X83" si="714">W83*$D83</f>
        <v>6.9740618860015993E-4</v>
      </c>
      <c r="Y83" s="36">
        <v>1</v>
      </c>
      <c r="Z83" s="40">
        <f t="shared" ref="Z83" si="715">Y83*$D83</f>
        <v>6.9740618860015993E-4</v>
      </c>
      <c r="AA83" s="36">
        <v>1</v>
      </c>
      <c r="AB83" s="40">
        <f t="shared" ref="AB83" si="716">AA83*$D83</f>
        <v>6.9740618860015993E-4</v>
      </c>
      <c r="AC83" s="36">
        <v>1</v>
      </c>
      <c r="AD83" s="40">
        <f t="shared" ref="AD83" si="717">AC83*$D83</f>
        <v>6.9740618860015993E-4</v>
      </c>
      <c r="AE83" s="36">
        <v>1</v>
      </c>
      <c r="AF83" s="40">
        <f t="shared" ref="AF83" si="718">AE83*$D83</f>
        <v>6.9740618860015993E-4</v>
      </c>
      <c r="AG83" s="36">
        <v>1</v>
      </c>
      <c r="AH83" s="40">
        <f t="shared" ref="AH83" si="719">AG83*$D83</f>
        <v>6.9740618860015993E-4</v>
      </c>
      <c r="AI83" s="36"/>
      <c r="AJ83" s="40">
        <f t="shared" ref="AJ83" si="720">AI83*$D83</f>
        <v>0</v>
      </c>
      <c r="AK83" s="36"/>
      <c r="AL83" s="40">
        <f t="shared" ref="AL83" si="721">AK83*$D83</f>
        <v>0</v>
      </c>
    </row>
    <row r="84" spans="1:38" x14ac:dyDescent="0.2">
      <c r="A84" s="2" t="s">
        <v>194</v>
      </c>
      <c r="B84" s="2" t="s">
        <v>177</v>
      </c>
      <c r="C84" s="26">
        <v>485</v>
      </c>
      <c r="D84" s="57">
        <f t="shared" si="615"/>
        <v>6.9740618860015993E-4</v>
      </c>
      <c r="E84" s="36"/>
      <c r="F84" s="40">
        <f t="shared" si="616"/>
        <v>0</v>
      </c>
      <c r="G84" s="36"/>
      <c r="H84" s="40">
        <f t="shared" si="616"/>
        <v>0</v>
      </c>
      <c r="I84" s="36"/>
      <c r="J84" s="40">
        <f t="shared" ref="J84" si="722">I84*$D84</f>
        <v>0</v>
      </c>
      <c r="K84" s="36"/>
      <c r="L84" s="40">
        <f t="shared" ref="L84" si="723">K84*$D84</f>
        <v>0</v>
      </c>
      <c r="M84" s="36"/>
      <c r="N84" s="40">
        <f t="shared" ref="N84" si="724">M84*$D84</f>
        <v>0</v>
      </c>
      <c r="O84" s="36"/>
      <c r="P84" s="40">
        <f t="shared" ref="P84" si="725">O84*$D84</f>
        <v>0</v>
      </c>
      <c r="Q84" s="36"/>
      <c r="R84" s="40">
        <f t="shared" ref="R84" si="726">Q84*$D84</f>
        <v>0</v>
      </c>
      <c r="S84" s="36">
        <v>0.5</v>
      </c>
      <c r="T84" s="40">
        <f t="shared" ref="T84" si="727">S84*$D84</f>
        <v>3.4870309430007996E-4</v>
      </c>
      <c r="U84" s="36">
        <v>1</v>
      </c>
      <c r="V84" s="40">
        <f t="shared" ref="V84" si="728">U84*$D84</f>
        <v>6.9740618860015993E-4</v>
      </c>
      <c r="W84" s="36">
        <v>1</v>
      </c>
      <c r="X84" s="40">
        <f t="shared" ref="X84" si="729">W84*$D84</f>
        <v>6.9740618860015993E-4</v>
      </c>
      <c r="Y84" s="36">
        <v>1</v>
      </c>
      <c r="Z84" s="40">
        <f t="shared" ref="Z84" si="730">Y84*$D84</f>
        <v>6.9740618860015993E-4</v>
      </c>
      <c r="AA84" s="36">
        <v>1</v>
      </c>
      <c r="AB84" s="40">
        <f t="shared" ref="AB84" si="731">AA84*$D84</f>
        <v>6.9740618860015993E-4</v>
      </c>
      <c r="AC84" s="36">
        <v>1</v>
      </c>
      <c r="AD84" s="40">
        <f t="shared" ref="AD84" si="732">AC84*$D84</f>
        <v>6.9740618860015993E-4</v>
      </c>
      <c r="AE84" s="36">
        <v>1</v>
      </c>
      <c r="AF84" s="40">
        <f t="shared" ref="AF84" si="733">AE84*$D84</f>
        <v>6.9740618860015993E-4</v>
      </c>
      <c r="AG84" s="36">
        <v>1</v>
      </c>
      <c r="AH84" s="40">
        <f t="shared" ref="AH84" si="734">AG84*$D84</f>
        <v>6.9740618860015993E-4</v>
      </c>
      <c r="AI84" s="36"/>
      <c r="AJ84" s="40">
        <f t="shared" ref="AJ84" si="735">AI84*$D84</f>
        <v>0</v>
      </c>
      <c r="AK84" s="36"/>
      <c r="AL84" s="40">
        <f t="shared" ref="AL84" si="736">AK84*$D84</f>
        <v>0</v>
      </c>
    </row>
    <row r="85" spans="1:38" x14ac:dyDescent="0.2">
      <c r="A85" s="2" t="s">
        <v>195</v>
      </c>
      <c r="B85" s="2" t="s">
        <v>179</v>
      </c>
      <c r="C85" s="26">
        <v>485</v>
      </c>
      <c r="D85" s="57">
        <f t="shared" si="615"/>
        <v>6.9740618860015993E-4</v>
      </c>
      <c r="E85" s="36"/>
      <c r="F85" s="40">
        <f t="shared" si="616"/>
        <v>0</v>
      </c>
      <c r="G85" s="36"/>
      <c r="H85" s="40">
        <f t="shared" si="616"/>
        <v>0</v>
      </c>
      <c r="I85" s="36"/>
      <c r="J85" s="40">
        <f t="shared" ref="J85" si="737">I85*$D85</f>
        <v>0</v>
      </c>
      <c r="K85" s="36"/>
      <c r="L85" s="40">
        <f t="shared" ref="L85" si="738">K85*$D85</f>
        <v>0</v>
      </c>
      <c r="M85" s="36"/>
      <c r="N85" s="40">
        <f t="shared" ref="N85" si="739">M85*$D85</f>
        <v>0</v>
      </c>
      <c r="O85" s="36"/>
      <c r="P85" s="40">
        <f t="shared" ref="P85" si="740">O85*$D85</f>
        <v>0</v>
      </c>
      <c r="Q85" s="36"/>
      <c r="R85" s="40">
        <f t="shared" ref="R85" si="741">Q85*$D85</f>
        <v>0</v>
      </c>
      <c r="S85" s="36"/>
      <c r="T85" s="40">
        <f t="shared" ref="T85" si="742">S85*$D85</f>
        <v>0</v>
      </c>
      <c r="U85" s="36">
        <v>0.9</v>
      </c>
      <c r="V85" s="40">
        <f t="shared" ref="V85" si="743">U85*$D85</f>
        <v>6.2766556974014397E-4</v>
      </c>
      <c r="W85" s="36">
        <v>1</v>
      </c>
      <c r="X85" s="40">
        <f t="shared" ref="X85" si="744">W85*$D85</f>
        <v>6.9740618860015993E-4</v>
      </c>
      <c r="Y85" s="36">
        <v>1</v>
      </c>
      <c r="Z85" s="40">
        <f t="shared" ref="Z85" si="745">Y85*$D85</f>
        <v>6.9740618860015993E-4</v>
      </c>
      <c r="AA85" s="36">
        <v>1</v>
      </c>
      <c r="AB85" s="40">
        <f t="shared" ref="AB85" si="746">AA85*$D85</f>
        <v>6.9740618860015993E-4</v>
      </c>
      <c r="AC85" s="36">
        <v>1</v>
      </c>
      <c r="AD85" s="40">
        <f t="shared" ref="AD85" si="747">AC85*$D85</f>
        <v>6.9740618860015993E-4</v>
      </c>
      <c r="AE85" s="36">
        <v>1</v>
      </c>
      <c r="AF85" s="40">
        <f t="shared" ref="AF85" si="748">AE85*$D85</f>
        <v>6.9740618860015993E-4</v>
      </c>
      <c r="AG85" s="36">
        <v>1</v>
      </c>
      <c r="AH85" s="40">
        <f t="shared" ref="AH85" si="749">AG85*$D85</f>
        <v>6.9740618860015993E-4</v>
      </c>
      <c r="AI85" s="36"/>
      <c r="AJ85" s="40">
        <f t="shared" ref="AJ85" si="750">AI85*$D85</f>
        <v>0</v>
      </c>
      <c r="AK85" s="36"/>
      <c r="AL85" s="40">
        <f t="shared" ref="AL85" si="751">AK85*$D85</f>
        <v>0</v>
      </c>
    </row>
    <row r="86" spans="1:38" x14ac:dyDescent="0.2">
      <c r="A86" s="2" t="s">
        <v>196</v>
      </c>
      <c r="B86" s="2" t="s">
        <v>180</v>
      </c>
      <c r="C86" s="26">
        <v>485</v>
      </c>
      <c r="D86" s="57">
        <f t="shared" si="615"/>
        <v>6.9740618860015993E-4</v>
      </c>
      <c r="E86" s="36"/>
      <c r="F86" s="40">
        <f t="shared" si="616"/>
        <v>0</v>
      </c>
      <c r="G86" s="36"/>
      <c r="H86" s="40">
        <f t="shared" si="616"/>
        <v>0</v>
      </c>
      <c r="I86" s="36"/>
      <c r="J86" s="40">
        <f t="shared" ref="J86" si="752">I86*$D86</f>
        <v>0</v>
      </c>
      <c r="K86" s="36"/>
      <c r="L86" s="40">
        <f t="shared" ref="L86" si="753">K86*$D86</f>
        <v>0</v>
      </c>
      <c r="M86" s="36"/>
      <c r="N86" s="40">
        <f t="shared" ref="N86" si="754">M86*$D86</f>
        <v>0</v>
      </c>
      <c r="O86" s="36"/>
      <c r="P86" s="40">
        <f t="shared" ref="P86" si="755">O86*$D86</f>
        <v>0</v>
      </c>
      <c r="Q86" s="36"/>
      <c r="R86" s="40">
        <f t="shared" ref="R86" si="756">Q86*$D86</f>
        <v>0</v>
      </c>
      <c r="S86" s="36"/>
      <c r="T86" s="40">
        <f t="shared" ref="T86" si="757">S86*$D86</f>
        <v>0</v>
      </c>
      <c r="U86" s="36"/>
      <c r="V86" s="40">
        <f t="shared" ref="V86" si="758">U86*$D86</f>
        <v>0</v>
      </c>
      <c r="W86" s="36"/>
      <c r="X86" s="40">
        <f t="shared" ref="X86" si="759">W86*$D86</f>
        <v>0</v>
      </c>
      <c r="Y86" s="36"/>
      <c r="Z86" s="40">
        <f t="shared" ref="Z86" si="760">Y86*$D86</f>
        <v>0</v>
      </c>
      <c r="AA86" s="36"/>
      <c r="AB86" s="40">
        <f t="shared" ref="AB86" si="761">AA86*$D86</f>
        <v>0</v>
      </c>
      <c r="AC86" s="36"/>
      <c r="AD86" s="40">
        <f t="shared" ref="AD86" si="762">AC86*$D86</f>
        <v>0</v>
      </c>
      <c r="AE86" s="36">
        <v>0.5</v>
      </c>
      <c r="AF86" s="40">
        <f t="shared" ref="AF86" si="763">AE86*$D86</f>
        <v>3.4870309430007996E-4</v>
      </c>
      <c r="AG86" s="36">
        <v>1</v>
      </c>
      <c r="AH86" s="40">
        <f t="shared" ref="AH86" si="764">AG86*$D86</f>
        <v>6.9740618860015993E-4</v>
      </c>
      <c r="AI86" s="36"/>
      <c r="AJ86" s="40">
        <f t="shared" ref="AJ86" si="765">AI86*$D86</f>
        <v>0</v>
      </c>
      <c r="AK86" s="36"/>
      <c r="AL86" s="40">
        <f t="shared" ref="AL86" si="766">AK86*$D86</f>
        <v>0</v>
      </c>
    </row>
    <row r="87" spans="1:38" x14ac:dyDescent="0.2">
      <c r="A87" s="2" t="s">
        <v>197</v>
      </c>
      <c r="B87" s="2" t="s">
        <v>181</v>
      </c>
      <c r="C87" s="26">
        <v>485</v>
      </c>
      <c r="D87" s="57">
        <f t="shared" si="615"/>
        <v>6.9740618860015993E-4</v>
      </c>
      <c r="E87" s="36"/>
      <c r="F87" s="40">
        <f t="shared" si="616"/>
        <v>0</v>
      </c>
      <c r="G87" s="36"/>
      <c r="H87" s="40">
        <f t="shared" si="616"/>
        <v>0</v>
      </c>
      <c r="I87" s="36"/>
      <c r="J87" s="40">
        <f t="shared" ref="J87" si="767">I87*$D87</f>
        <v>0</v>
      </c>
      <c r="K87" s="36"/>
      <c r="L87" s="40">
        <f t="shared" ref="L87" si="768">K87*$D87</f>
        <v>0</v>
      </c>
      <c r="M87" s="36"/>
      <c r="N87" s="40">
        <f t="shared" ref="N87" si="769">M87*$D87</f>
        <v>0</v>
      </c>
      <c r="O87" s="36"/>
      <c r="P87" s="40">
        <f t="shared" ref="P87" si="770">O87*$D87</f>
        <v>0</v>
      </c>
      <c r="Q87" s="36"/>
      <c r="R87" s="40">
        <f t="shared" ref="R87" si="771">Q87*$D87</f>
        <v>0</v>
      </c>
      <c r="S87" s="36"/>
      <c r="T87" s="40">
        <f t="shared" ref="T87" si="772">S87*$D87</f>
        <v>0</v>
      </c>
      <c r="U87" s="36"/>
      <c r="V87" s="40">
        <f t="shared" ref="V87" si="773">U87*$D87</f>
        <v>0</v>
      </c>
      <c r="W87" s="36"/>
      <c r="X87" s="40">
        <f t="shared" ref="X87" si="774">W87*$D87</f>
        <v>0</v>
      </c>
      <c r="Y87" s="36"/>
      <c r="Z87" s="40">
        <f t="shared" ref="Z87" si="775">Y87*$D87</f>
        <v>0</v>
      </c>
      <c r="AA87" s="36"/>
      <c r="AB87" s="40">
        <f t="shared" ref="AB87" si="776">AA87*$D87</f>
        <v>0</v>
      </c>
      <c r="AC87" s="36">
        <v>0.2</v>
      </c>
      <c r="AD87" s="40">
        <f t="shared" ref="AD87" si="777">AC87*$D87</f>
        <v>1.39481237720032E-4</v>
      </c>
      <c r="AE87" s="36">
        <v>1</v>
      </c>
      <c r="AF87" s="40">
        <f t="shared" ref="AF87" si="778">AE87*$D87</f>
        <v>6.9740618860015993E-4</v>
      </c>
      <c r="AG87" s="36">
        <v>1</v>
      </c>
      <c r="AH87" s="40">
        <f t="shared" ref="AH87" si="779">AG87*$D87</f>
        <v>6.9740618860015993E-4</v>
      </c>
      <c r="AI87" s="36"/>
      <c r="AJ87" s="40">
        <f t="shared" ref="AJ87" si="780">AI87*$D87</f>
        <v>0</v>
      </c>
      <c r="AK87" s="36"/>
      <c r="AL87" s="40">
        <f t="shared" ref="AL87" si="781">AK87*$D87</f>
        <v>0</v>
      </c>
    </row>
    <row r="88" spans="1:38" x14ac:dyDescent="0.2">
      <c r="A88" s="2" t="s">
        <v>198</v>
      </c>
      <c r="B88" s="2" t="s">
        <v>182</v>
      </c>
      <c r="C88" s="26">
        <v>485</v>
      </c>
      <c r="D88" s="57">
        <f t="shared" si="615"/>
        <v>6.9740618860015993E-4</v>
      </c>
      <c r="E88" s="36"/>
      <c r="F88" s="40">
        <f t="shared" si="616"/>
        <v>0</v>
      </c>
      <c r="G88" s="36"/>
      <c r="H88" s="40">
        <f t="shared" si="616"/>
        <v>0</v>
      </c>
      <c r="I88" s="36"/>
      <c r="J88" s="40">
        <f t="shared" ref="J88" si="782">I88*$D88</f>
        <v>0</v>
      </c>
      <c r="K88" s="36"/>
      <c r="L88" s="40">
        <f t="shared" ref="L88" si="783">K88*$D88</f>
        <v>0</v>
      </c>
      <c r="M88" s="36"/>
      <c r="N88" s="40">
        <f t="shared" ref="N88" si="784">M88*$D88</f>
        <v>0</v>
      </c>
      <c r="O88" s="36"/>
      <c r="P88" s="40">
        <f t="shared" ref="P88" si="785">O88*$D88</f>
        <v>0</v>
      </c>
      <c r="Q88" s="36"/>
      <c r="R88" s="40">
        <f t="shared" ref="R88" si="786">Q88*$D88</f>
        <v>0</v>
      </c>
      <c r="S88" s="36"/>
      <c r="T88" s="40">
        <f t="shared" ref="T88" si="787">S88*$D88</f>
        <v>0</v>
      </c>
      <c r="U88" s="36"/>
      <c r="V88" s="40">
        <f t="shared" ref="V88" si="788">U88*$D88</f>
        <v>0</v>
      </c>
      <c r="W88" s="36"/>
      <c r="X88" s="40">
        <f t="shared" ref="X88" si="789">W88*$D88</f>
        <v>0</v>
      </c>
      <c r="Y88" s="36"/>
      <c r="Z88" s="40">
        <f t="shared" ref="Z88" si="790">Y88*$D88</f>
        <v>0</v>
      </c>
      <c r="AA88" s="47">
        <v>1</v>
      </c>
      <c r="AB88" s="40">
        <f t="shared" ref="AB88" si="791">AA88*$D88</f>
        <v>6.9740618860015993E-4</v>
      </c>
      <c r="AC88" s="47">
        <v>1</v>
      </c>
      <c r="AD88" s="40">
        <f t="shared" ref="AD88" si="792">AC88*$D88</f>
        <v>6.9740618860015993E-4</v>
      </c>
      <c r="AE88" s="47">
        <v>1</v>
      </c>
      <c r="AF88" s="40">
        <f t="shared" ref="AF88" si="793">AE88*$D88</f>
        <v>6.9740618860015993E-4</v>
      </c>
      <c r="AG88" s="47">
        <v>1</v>
      </c>
      <c r="AH88" s="40">
        <f t="shared" ref="AH88" si="794">AG88*$D88</f>
        <v>6.9740618860015993E-4</v>
      </c>
      <c r="AI88" s="36"/>
      <c r="AJ88" s="40">
        <f t="shared" ref="AJ88" si="795">AI88*$D88</f>
        <v>0</v>
      </c>
      <c r="AK88" s="36"/>
      <c r="AL88" s="40">
        <f t="shared" ref="AL88" si="796">AK88*$D88</f>
        <v>0</v>
      </c>
    </row>
    <row r="89" spans="1:38" x14ac:dyDescent="0.2">
      <c r="A89" s="2" t="s">
        <v>199</v>
      </c>
      <c r="B89" s="2" t="s">
        <v>183</v>
      </c>
      <c r="C89" s="26">
        <v>485</v>
      </c>
      <c r="D89" s="57">
        <f t="shared" si="615"/>
        <v>6.9740618860015993E-4</v>
      </c>
      <c r="E89" s="36"/>
      <c r="F89" s="40">
        <f t="shared" si="616"/>
        <v>0</v>
      </c>
      <c r="G89" s="36"/>
      <c r="H89" s="40">
        <f t="shared" si="616"/>
        <v>0</v>
      </c>
      <c r="I89" s="36"/>
      <c r="J89" s="40">
        <f t="shared" ref="J89" si="797">I89*$D89</f>
        <v>0</v>
      </c>
      <c r="K89" s="36"/>
      <c r="L89" s="40">
        <f t="shared" ref="L89" si="798">K89*$D89</f>
        <v>0</v>
      </c>
      <c r="M89" s="36"/>
      <c r="N89" s="40">
        <f t="shared" ref="N89" si="799">M89*$D89</f>
        <v>0</v>
      </c>
      <c r="O89" s="36"/>
      <c r="P89" s="40">
        <f t="shared" ref="P89" si="800">O89*$D89</f>
        <v>0</v>
      </c>
      <c r="Q89" s="36"/>
      <c r="R89" s="40">
        <f t="shared" ref="R89" si="801">Q89*$D89</f>
        <v>0</v>
      </c>
      <c r="S89" s="36"/>
      <c r="T89" s="40">
        <f t="shared" ref="T89" si="802">S89*$D89</f>
        <v>0</v>
      </c>
      <c r="U89" s="36"/>
      <c r="V89" s="40">
        <f t="shared" ref="V89" si="803">U89*$D89</f>
        <v>0</v>
      </c>
      <c r="W89" s="36"/>
      <c r="X89" s="40">
        <f t="shared" ref="X89" si="804">W89*$D89</f>
        <v>0</v>
      </c>
      <c r="Y89" s="36"/>
      <c r="Z89" s="40">
        <f t="shared" ref="Z89" si="805">Y89*$D89</f>
        <v>0</v>
      </c>
      <c r="AA89" s="36"/>
      <c r="AB89" s="40">
        <f t="shared" ref="AB89" si="806">AA89*$D89</f>
        <v>0</v>
      </c>
      <c r="AC89" s="36"/>
      <c r="AD89" s="40">
        <f t="shared" ref="AD89" si="807">AC89*$D89</f>
        <v>0</v>
      </c>
      <c r="AE89" s="36"/>
      <c r="AF89" s="40">
        <f t="shared" ref="AF89" si="808">AE89*$D89</f>
        <v>0</v>
      </c>
      <c r="AG89" s="36"/>
      <c r="AH89" s="40">
        <f t="shared" ref="AH89" si="809">AG89*$D89</f>
        <v>0</v>
      </c>
      <c r="AI89" s="36"/>
      <c r="AJ89" s="40">
        <f t="shared" ref="AJ89" si="810">AI89*$D89</f>
        <v>0</v>
      </c>
      <c r="AK89" s="36"/>
      <c r="AL89" s="40">
        <f t="shared" ref="AL89" si="811">AK89*$D89</f>
        <v>0</v>
      </c>
    </row>
    <row r="90" spans="1:38" x14ac:dyDescent="0.2">
      <c r="A90" s="2" t="s">
        <v>200</v>
      </c>
      <c r="B90" s="2" t="s">
        <v>184</v>
      </c>
      <c r="C90" s="26">
        <v>1455</v>
      </c>
      <c r="D90" s="57">
        <f t="shared" si="615"/>
        <v>2.0922185658004797E-3</v>
      </c>
      <c r="E90" s="36"/>
      <c r="F90" s="40">
        <f t="shared" si="616"/>
        <v>0</v>
      </c>
      <c r="G90" s="36"/>
      <c r="H90" s="40">
        <f t="shared" si="616"/>
        <v>0</v>
      </c>
      <c r="I90" s="36"/>
      <c r="J90" s="40">
        <f t="shared" ref="J90" si="812">I90*$D90</f>
        <v>0</v>
      </c>
      <c r="K90" s="36"/>
      <c r="L90" s="40">
        <f t="shared" ref="L90" si="813">K90*$D90</f>
        <v>0</v>
      </c>
      <c r="M90" s="36"/>
      <c r="N90" s="40">
        <f t="shared" ref="N90" si="814">M90*$D90</f>
        <v>0</v>
      </c>
      <c r="O90" s="36"/>
      <c r="P90" s="40">
        <f t="shared" ref="P90" si="815">O90*$D90</f>
        <v>0</v>
      </c>
      <c r="Q90" s="36"/>
      <c r="R90" s="40">
        <f t="shared" ref="R90" si="816">Q90*$D90</f>
        <v>0</v>
      </c>
      <c r="S90" s="36"/>
      <c r="T90" s="40">
        <f t="shared" ref="T90" si="817">S90*$D90</f>
        <v>0</v>
      </c>
      <c r="U90" s="36"/>
      <c r="V90" s="40">
        <f t="shared" ref="V90" si="818">U90*$D90</f>
        <v>0</v>
      </c>
      <c r="W90" s="36"/>
      <c r="X90" s="40">
        <f t="shared" ref="X90" si="819">W90*$D90</f>
        <v>0</v>
      </c>
      <c r="Y90" s="36"/>
      <c r="Z90" s="40">
        <f t="shared" ref="Z90" si="820">Y90*$D90</f>
        <v>0</v>
      </c>
      <c r="AA90" s="36"/>
      <c r="AB90" s="40">
        <f t="shared" ref="AB90" si="821">AA90*$D90</f>
        <v>0</v>
      </c>
      <c r="AC90" s="36"/>
      <c r="AD90" s="40">
        <f t="shared" ref="AD90" si="822">AC90*$D90</f>
        <v>0</v>
      </c>
      <c r="AE90" s="36"/>
      <c r="AF90" s="40">
        <f t="shared" ref="AF90" si="823">AE90*$D90</f>
        <v>0</v>
      </c>
      <c r="AG90" s="36"/>
      <c r="AH90" s="40">
        <f t="shared" ref="AH90" si="824">AG90*$D90</f>
        <v>0</v>
      </c>
      <c r="AI90" s="36"/>
      <c r="AJ90" s="40">
        <f t="shared" ref="AJ90" si="825">AI90*$D90</f>
        <v>0</v>
      </c>
      <c r="AK90" s="36"/>
      <c r="AL90" s="40">
        <f t="shared" ref="AL90" si="826">AK90*$D90</f>
        <v>0</v>
      </c>
    </row>
    <row r="91" spans="1:38" x14ac:dyDescent="0.2">
      <c r="A91" s="2" t="s">
        <v>201</v>
      </c>
      <c r="B91" s="2" t="s">
        <v>185</v>
      </c>
      <c r="C91" s="26">
        <v>1455</v>
      </c>
      <c r="D91" s="57">
        <f t="shared" si="615"/>
        <v>2.0922185658004797E-3</v>
      </c>
      <c r="E91" s="36"/>
      <c r="F91" s="40">
        <f t="shared" si="616"/>
        <v>0</v>
      </c>
      <c r="G91" s="36"/>
      <c r="H91" s="40">
        <f t="shared" si="616"/>
        <v>0</v>
      </c>
      <c r="I91" s="36"/>
      <c r="J91" s="40">
        <f t="shared" ref="J91" si="827">I91*$D91</f>
        <v>0</v>
      </c>
      <c r="K91" s="36"/>
      <c r="L91" s="40">
        <f t="shared" ref="L91" si="828">K91*$D91</f>
        <v>0</v>
      </c>
      <c r="M91" s="36"/>
      <c r="N91" s="40">
        <f t="shared" ref="N91" si="829">M91*$D91</f>
        <v>0</v>
      </c>
      <c r="O91" s="36"/>
      <c r="P91" s="40">
        <f t="shared" ref="P91" si="830">O91*$D91</f>
        <v>0</v>
      </c>
      <c r="Q91" s="36"/>
      <c r="R91" s="40">
        <f t="shared" ref="R91" si="831">Q91*$D91</f>
        <v>0</v>
      </c>
      <c r="S91" s="36"/>
      <c r="T91" s="40">
        <f t="shared" ref="T91" si="832">S91*$D91</f>
        <v>0</v>
      </c>
      <c r="U91" s="36"/>
      <c r="V91" s="40">
        <f t="shared" ref="V91" si="833">U91*$D91</f>
        <v>0</v>
      </c>
      <c r="W91" s="36"/>
      <c r="X91" s="40">
        <f t="shared" ref="X91" si="834">W91*$D91</f>
        <v>0</v>
      </c>
      <c r="Y91" s="36"/>
      <c r="Z91" s="40">
        <f t="shared" ref="Z91" si="835">Y91*$D91</f>
        <v>0</v>
      </c>
      <c r="AA91" s="36"/>
      <c r="AB91" s="40">
        <f t="shared" ref="AB91" si="836">AA91*$D91</f>
        <v>0</v>
      </c>
      <c r="AC91" s="36">
        <v>0.2</v>
      </c>
      <c r="AD91" s="40">
        <f t="shared" ref="AD91" si="837">AC91*$D91</f>
        <v>4.1844371316009598E-4</v>
      </c>
      <c r="AE91" s="36">
        <v>0.2</v>
      </c>
      <c r="AF91" s="40">
        <f t="shared" ref="AF91" si="838">AE91*$D91</f>
        <v>4.1844371316009598E-4</v>
      </c>
      <c r="AG91" s="36">
        <v>0.2</v>
      </c>
      <c r="AH91" s="40">
        <f t="shared" ref="AH91" si="839">AG91*$D91</f>
        <v>4.1844371316009598E-4</v>
      </c>
      <c r="AI91" s="36"/>
      <c r="AJ91" s="40">
        <f t="shared" ref="AJ91" si="840">AI91*$D91</f>
        <v>0</v>
      </c>
      <c r="AK91" s="36"/>
      <c r="AL91" s="40">
        <f t="shared" ref="AL91" si="841">AK91*$D91</f>
        <v>0</v>
      </c>
    </row>
    <row r="92" spans="1:38" x14ac:dyDescent="0.2">
      <c r="A92" s="2" t="s">
        <v>202</v>
      </c>
      <c r="B92" s="2" t="s">
        <v>203</v>
      </c>
      <c r="C92" s="26">
        <v>6000</v>
      </c>
      <c r="D92" s="57">
        <f t="shared" si="615"/>
        <v>8.6277054259813607E-3</v>
      </c>
      <c r="E92" s="36"/>
      <c r="F92" s="40">
        <f>E92*$D92</f>
        <v>0</v>
      </c>
      <c r="G92" s="36"/>
      <c r="H92" s="40">
        <f>G92*$D92</f>
        <v>0</v>
      </c>
      <c r="I92" s="36"/>
      <c r="J92" s="40">
        <f>I92*$D92</f>
        <v>0</v>
      </c>
      <c r="K92" s="36"/>
      <c r="L92" s="40">
        <f>K92*$D92</f>
        <v>0</v>
      </c>
      <c r="M92" s="36"/>
      <c r="N92" s="40">
        <f>M92*$D92</f>
        <v>0</v>
      </c>
      <c r="O92" s="36"/>
      <c r="P92" s="40">
        <f>O92*$D92</f>
        <v>0</v>
      </c>
      <c r="Q92" s="36"/>
      <c r="R92" s="40">
        <f>Q92*$D92</f>
        <v>0</v>
      </c>
      <c r="S92" s="36"/>
      <c r="T92" s="40">
        <f>S92*$D92</f>
        <v>0</v>
      </c>
      <c r="U92" s="36"/>
      <c r="V92" s="40">
        <f>U92*$D92</f>
        <v>0</v>
      </c>
      <c r="W92" s="36"/>
      <c r="X92" s="40">
        <f>W92*$D92</f>
        <v>0</v>
      </c>
      <c r="Y92" s="36"/>
      <c r="Z92" s="40">
        <f>Y92*$D92</f>
        <v>0</v>
      </c>
      <c r="AA92" s="36"/>
      <c r="AB92" s="40">
        <f>AA92*$D92</f>
        <v>0</v>
      </c>
      <c r="AC92" s="36"/>
      <c r="AD92" s="40">
        <f>AC92*$D92</f>
        <v>0</v>
      </c>
      <c r="AE92" s="36"/>
      <c r="AF92" s="40">
        <f>AE92*$D92</f>
        <v>0</v>
      </c>
      <c r="AG92" s="36"/>
      <c r="AH92" s="40">
        <f>AG92*$D92</f>
        <v>0</v>
      </c>
      <c r="AI92" s="36"/>
      <c r="AJ92" s="40">
        <f>AI92*$D92</f>
        <v>0</v>
      </c>
      <c r="AK92" s="36"/>
      <c r="AL92" s="40">
        <f>AK92*$D92</f>
        <v>0</v>
      </c>
    </row>
    <row r="93" spans="1:38" x14ac:dyDescent="0.2">
      <c r="A93" s="2"/>
      <c r="B93" s="2"/>
      <c r="C93" s="26"/>
      <c r="D93" s="56"/>
      <c r="E93" s="36"/>
      <c r="F93" s="39"/>
      <c r="G93" s="36"/>
      <c r="H93" s="39"/>
      <c r="I93" s="36"/>
      <c r="J93" s="39"/>
      <c r="K93" s="36"/>
      <c r="L93" s="39"/>
      <c r="M93" s="36"/>
      <c r="N93" s="39"/>
      <c r="O93" s="36"/>
      <c r="P93" s="39"/>
      <c r="Q93" s="36"/>
      <c r="R93" s="39"/>
      <c r="S93" s="36"/>
      <c r="T93" s="39"/>
      <c r="U93" s="36"/>
      <c r="V93" s="39"/>
      <c r="W93" s="36"/>
      <c r="X93" s="39"/>
      <c r="Y93" s="36"/>
      <c r="Z93" s="39"/>
      <c r="AA93" s="36"/>
      <c r="AB93" s="39"/>
      <c r="AC93" s="36"/>
      <c r="AD93" s="39"/>
      <c r="AE93" s="36"/>
      <c r="AF93" s="39"/>
      <c r="AG93" s="36"/>
      <c r="AH93" s="39"/>
      <c r="AI93" s="36"/>
      <c r="AJ93" s="39"/>
      <c r="AK93" s="36"/>
      <c r="AL93" s="39"/>
    </row>
    <row r="94" spans="1:38" x14ac:dyDescent="0.2">
      <c r="A94" s="2" t="s">
        <v>95</v>
      </c>
      <c r="B94" s="2" t="s">
        <v>92</v>
      </c>
      <c r="C94" s="26"/>
      <c r="D94" s="57"/>
      <c r="E94" s="36"/>
      <c r="F94" s="40"/>
      <c r="G94" s="36"/>
      <c r="H94" s="40"/>
      <c r="I94" s="36"/>
      <c r="J94" s="40"/>
      <c r="K94" s="36"/>
      <c r="L94" s="40"/>
      <c r="M94" s="36"/>
      <c r="N94" s="40"/>
      <c r="O94" s="36"/>
      <c r="P94" s="40"/>
      <c r="Q94" s="36"/>
      <c r="R94" s="40"/>
      <c r="S94" s="36"/>
      <c r="T94" s="40"/>
      <c r="U94" s="36"/>
      <c r="V94" s="40"/>
      <c r="W94" s="36"/>
      <c r="X94" s="40"/>
      <c r="Y94" s="36"/>
      <c r="Z94" s="40"/>
      <c r="AA94" s="36"/>
      <c r="AB94" s="40"/>
      <c r="AC94" s="36"/>
      <c r="AD94" s="40"/>
      <c r="AE94" s="36"/>
      <c r="AF94" s="40"/>
      <c r="AG94" s="36"/>
      <c r="AH94" s="40"/>
      <c r="AI94" s="36"/>
      <c r="AJ94" s="40"/>
      <c r="AK94" s="36"/>
      <c r="AL94" s="40"/>
    </row>
    <row r="95" spans="1:38" x14ac:dyDescent="0.2">
      <c r="A95" s="2" t="s">
        <v>204</v>
      </c>
      <c r="B95" s="2" t="s">
        <v>215</v>
      </c>
      <c r="C95" s="26">
        <f>8500/9</f>
        <v>944.44444444444446</v>
      </c>
      <c r="D95" s="57">
        <f t="shared" ref="D95:D105" si="842">C95/$C$124</f>
        <v>1.3580647429785474E-3</v>
      </c>
      <c r="E95" s="36"/>
      <c r="F95" s="40">
        <f t="shared" ref="F95" si="843">E95*$D95</f>
        <v>0</v>
      </c>
      <c r="G95" s="36">
        <v>0.5</v>
      </c>
      <c r="H95" s="40">
        <f t="shared" ref="H95" si="844">G95*$D95</f>
        <v>6.7903237148927368E-4</v>
      </c>
      <c r="I95" s="36">
        <v>0.5</v>
      </c>
      <c r="J95" s="40">
        <f t="shared" ref="J95:J105" si="845">I95*$D95</f>
        <v>6.7903237148927368E-4</v>
      </c>
      <c r="K95" s="36">
        <v>0.5</v>
      </c>
      <c r="L95" s="40">
        <f t="shared" ref="L95:L105" si="846">K95*$D95</f>
        <v>6.7903237148927368E-4</v>
      </c>
      <c r="M95" s="36">
        <v>1</v>
      </c>
      <c r="N95" s="40">
        <f t="shared" ref="N95:N105" si="847">M95*$D95</f>
        <v>1.3580647429785474E-3</v>
      </c>
      <c r="O95" s="36">
        <v>1</v>
      </c>
      <c r="P95" s="40">
        <f t="shared" ref="P95:P105" si="848">O95*$D95</f>
        <v>1.3580647429785474E-3</v>
      </c>
      <c r="Q95" s="36">
        <v>1</v>
      </c>
      <c r="R95" s="40">
        <f t="shared" ref="R95:R105" si="849">Q95*$D95</f>
        <v>1.3580647429785474E-3</v>
      </c>
      <c r="S95" s="36">
        <v>1</v>
      </c>
      <c r="T95" s="40">
        <f t="shared" ref="T95:T105" si="850">S95*$D95</f>
        <v>1.3580647429785474E-3</v>
      </c>
      <c r="U95" s="36">
        <v>1</v>
      </c>
      <c r="V95" s="40">
        <f t="shared" ref="V95:V105" si="851">U95*$D95</f>
        <v>1.3580647429785474E-3</v>
      </c>
      <c r="W95" s="36">
        <v>1</v>
      </c>
      <c r="X95" s="40">
        <f t="shared" ref="X95:X105" si="852">W95*$D95</f>
        <v>1.3580647429785474E-3</v>
      </c>
      <c r="Y95" s="36">
        <v>1</v>
      </c>
      <c r="Z95" s="40">
        <f t="shared" ref="Z95:Z105" si="853">Y95*$D95</f>
        <v>1.3580647429785474E-3</v>
      </c>
      <c r="AA95" s="36">
        <v>1</v>
      </c>
      <c r="AB95" s="40">
        <f t="shared" ref="AB95:AB105" si="854">AA95*$D95</f>
        <v>1.3580647429785474E-3</v>
      </c>
      <c r="AC95" s="36">
        <v>1</v>
      </c>
      <c r="AD95" s="40">
        <f t="shared" ref="AD95:AD105" si="855">AC95*$D95</f>
        <v>1.3580647429785474E-3</v>
      </c>
      <c r="AE95" s="36">
        <v>1</v>
      </c>
      <c r="AF95" s="40">
        <f t="shared" ref="AF95:AF105" si="856">AE95*$D95</f>
        <v>1.3580647429785474E-3</v>
      </c>
      <c r="AG95" s="36">
        <v>1</v>
      </c>
      <c r="AH95" s="40">
        <f t="shared" ref="AH95:AH105" si="857">AG95*$D95</f>
        <v>1.3580647429785474E-3</v>
      </c>
      <c r="AI95" s="36"/>
      <c r="AJ95" s="40">
        <f t="shared" ref="AJ95:AJ105" si="858">AI95*$D95</f>
        <v>0</v>
      </c>
      <c r="AK95" s="36"/>
      <c r="AL95" s="40">
        <f t="shared" ref="AL95:AL105" si="859">AK95*$D95</f>
        <v>0</v>
      </c>
    </row>
    <row r="96" spans="1:38" x14ac:dyDescent="0.2">
      <c r="A96" s="2" t="s">
        <v>205</v>
      </c>
      <c r="B96" s="2" t="s">
        <v>216</v>
      </c>
      <c r="C96" s="26">
        <f t="shared" ref="C96:C103" si="860">8500/9</f>
        <v>944.44444444444446</v>
      </c>
      <c r="D96" s="57">
        <f t="shared" si="842"/>
        <v>1.3580647429785474E-3</v>
      </c>
      <c r="E96" s="36"/>
      <c r="F96" s="40">
        <f t="shared" ref="F96" si="861">E96*$D96</f>
        <v>0</v>
      </c>
      <c r="G96" s="36"/>
      <c r="H96" s="40">
        <f t="shared" ref="H96" si="862">G96*$D96</f>
        <v>0</v>
      </c>
      <c r="I96" s="36">
        <v>0.1</v>
      </c>
      <c r="J96" s="40">
        <f t="shared" si="845"/>
        <v>1.3580647429785474E-4</v>
      </c>
      <c r="K96" s="36">
        <v>0.1</v>
      </c>
      <c r="L96" s="40">
        <f t="shared" si="846"/>
        <v>1.3580647429785474E-4</v>
      </c>
      <c r="M96" s="36">
        <v>0.1</v>
      </c>
      <c r="N96" s="40">
        <f t="shared" si="847"/>
        <v>1.3580647429785474E-4</v>
      </c>
      <c r="O96" s="36">
        <v>0.5</v>
      </c>
      <c r="P96" s="40">
        <f t="shared" si="848"/>
        <v>6.7903237148927368E-4</v>
      </c>
      <c r="Q96" s="36">
        <v>0.6</v>
      </c>
      <c r="R96" s="40">
        <f t="shared" si="849"/>
        <v>8.148388457871284E-4</v>
      </c>
      <c r="S96" s="36">
        <v>1</v>
      </c>
      <c r="T96" s="40">
        <f t="shared" si="850"/>
        <v>1.3580647429785474E-3</v>
      </c>
      <c r="U96" s="36">
        <v>1</v>
      </c>
      <c r="V96" s="40">
        <f t="shared" si="851"/>
        <v>1.3580647429785474E-3</v>
      </c>
      <c r="W96" s="36">
        <v>1</v>
      </c>
      <c r="X96" s="40">
        <f t="shared" si="852"/>
        <v>1.3580647429785474E-3</v>
      </c>
      <c r="Y96" s="36">
        <v>1</v>
      </c>
      <c r="Z96" s="40">
        <f t="shared" si="853"/>
        <v>1.3580647429785474E-3</v>
      </c>
      <c r="AA96" s="36">
        <v>1</v>
      </c>
      <c r="AB96" s="40">
        <f t="shared" si="854"/>
        <v>1.3580647429785474E-3</v>
      </c>
      <c r="AC96" s="36">
        <v>1</v>
      </c>
      <c r="AD96" s="40">
        <f t="shared" si="855"/>
        <v>1.3580647429785474E-3</v>
      </c>
      <c r="AE96" s="36">
        <v>1</v>
      </c>
      <c r="AF96" s="40">
        <f t="shared" si="856"/>
        <v>1.3580647429785474E-3</v>
      </c>
      <c r="AG96" s="36">
        <v>1</v>
      </c>
      <c r="AH96" s="40">
        <f t="shared" si="857"/>
        <v>1.3580647429785474E-3</v>
      </c>
      <c r="AI96" s="36"/>
      <c r="AJ96" s="40">
        <f t="shared" si="858"/>
        <v>0</v>
      </c>
      <c r="AK96" s="36"/>
      <c r="AL96" s="40">
        <f t="shared" si="859"/>
        <v>0</v>
      </c>
    </row>
    <row r="97" spans="1:38" x14ac:dyDescent="0.2">
      <c r="A97" s="2" t="s">
        <v>206</v>
      </c>
      <c r="B97" s="2" t="s">
        <v>217</v>
      </c>
      <c r="C97" s="26">
        <f t="shared" si="860"/>
        <v>944.44444444444446</v>
      </c>
      <c r="D97" s="57">
        <f t="shared" si="842"/>
        <v>1.3580647429785474E-3</v>
      </c>
      <c r="E97" s="36"/>
      <c r="F97" s="40">
        <f t="shared" ref="F97" si="863">E97*$D97</f>
        <v>0</v>
      </c>
      <c r="G97" s="36"/>
      <c r="H97" s="40">
        <f t="shared" ref="H97" si="864">G97*$D97</f>
        <v>0</v>
      </c>
      <c r="I97" s="36"/>
      <c r="J97" s="40">
        <f t="shared" si="845"/>
        <v>0</v>
      </c>
      <c r="K97" s="36">
        <v>0.1</v>
      </c>
      <c r="L97" s="40">
        <f t="shared" si="846"/>
        <v>1.3580647429785474E-4</v>
      </c>
      <c r="M97" s="36">
        <v>0.1</v>
      </c>
      <c r="N97" s="40">
        <f t="shared" si="847"/>
        <v>1.3580647429785474E-4</v>
      </c>
      <c r="O97" s="36">
        <v>0.2</v>
      </c>
      <c r="P97" s="40">
        <f t="shared" si="848"/>
        <v>2.7161294859570948E-4</v>
      </c>
      <c r="Q97" s="36">
        <v>0.2</v>
      </c>
      <c r="R97" s="40">
        <f t="shared" si="849"/>
        <v>2.7161294859570948E-4</v>
      </c>
      <c r="S97" s="36">
        <v>1</v>
      </c>
      <c r="T97" s="40">
        <f t="shared" si="850"/>
        <v>1.3580647429785474E-3</v>
      </c>
      <c r="U97" s="36">
        <v>1</v>
      </c>
      <c r="V97" s="40">
        <f t="shared" si="851"/>
        <v>1.3580647429785474E-3</v>
      </c>
      <c r="W97" s="36">
        <v>1</v>
      </c>
      <c r="X97" s="40">
        <f t="shared" si="852"/>
        <v>1.3580647429785474E-3</v>
      </c>
      <c r="Y97" s="36">
        <v>1</v>
      </c>
      <c r="Z97" s="40">
        <f t="shared" si="853"/>
        <v>1.3580647429785474E-3</v>
      </c>
      <c r="AA97" s="36">
        <v>1</v>
      </c>
      <c r="AB97" s="40">
        <f t="shared" si="854"/>
        <v>1.3580647429785474E-3</v>
      </c>
      <c r="AC97" s="36">
        <v>1</v>
      </c>
      <c r="AD97" s="40">
        <f t="shared" si="855"/>
        <v>1.3580647429785474E-3</v>
      </c>
      <c r="AE97" s="36">
        <v>1</v>
      </c>
      <c r="AF97" s="40">
        <f t="shared" si="856"/>
        <v>1.3580647429785474E-3</v>
      </c>
      <c r="AG97" s="36">
        <v>1</v>
      </c>
      <c r="AH97" s="40">
        <f t="shared" si="857"/>
        <v>1.3580647429785474E-3</v>
      </c>
      <c r="AI97" s="36"/>
      <c r="AJ97" s="40">
        <f t="shared" si="858"/>
        <v>0</v>
      </c>
      <c r="AK97" s="36"/>
      <c r="AL97" s="40">
        <f t="shared" si="859"/>
        <v>0</v>
      </c>
    </row>
    <row r="98" spans="1:38" x14ac:dyDescent="0.2">
      <c r="A98" s="2" t="s">
        <v>207</v>
      </c>
      <c r="B98" s="2" t="s">
        <v>218</v>
      </c>
      <c r="C98" s="26">
        <f t="shared" si="860"/>
        <v>944.44444444444446</v>
      </c>
      <c r="D98" s="57">
        <f t="shared" si="842"/>
        <v>1.3580647429785474E-3</v>
      </c>
      <c r="E98" s="36"/>
      <c r="F98" s="40">
        <f t="shared" ref="F98" si="865">E98*$D98</f>
        <v>0</v>
      </c>
      <c r="G98" s="36"/>
      <c r="H98" s="40">
        <f t="shared" ref="H98" si="866">G98*$D98</f>
        <v>0</v>
      </c>
      <c r="I98" s="36"/>
      <c r="J98" s="40">
        <f t="shared" si="845"/>
        <v>0</v>
      </c>
      <c r="K98" s="36"/>
      <c r="L98" s="40">
        <f t="shared" si="846"/>
        <v>0</v>
      </c>
      <c r="M98" s="36"/>
      <c r="N98" s="40">
        <f t="shared" si="847"/>
        <v>0</v>
      </c>
      <c r="O98" s="36"/>
      <c r="P98" s="40">
        <f t="shared" si="848"/>
        <v>0</v>
      </c>
      <c r="Q98" s="36"/>
      <c r="R98" s="40">
        <f t="shared" si="849"/>
        <v>0</v>
      </c>
      <c r="S98" s="36"/>
      <c r="T98" s="40">
        <f t="shared" si="850"/>
        <v>0</v>
      </c>
      <c r="U98" s="36">
        <v>1</v>
      </c>
      <c r="V98" s="40">
        <f t="shared" si="851"/>
        <v>1.3580647429785474E-3</v>
      </c>
      <c r="W98" s="36">
        <v>1</v>
      </c>
      <c r="X98" s="40">
        <f t="shared" si="852"/>
        <v>1.3580647429785474E-3</v>
      </c>
      <c r="Y98" s="36">
        <v>1</v>
      </c>
      <c r="Z98" s="40">
        <f t="shared" si="853"/>
        <v>1.3580647429785474E-3</v>
      </c>
      <c r="AA98" s="36">
        <v>1</v>
      </c>
      <c r="AB98" s="40">
        <f t="shared" si="854"/>
        <v>1.3580647429785474E-3</v>
      </c>
      <c r="AC98" s="36">
        <v>1</v>
      </c>
      <c r="AD98" s="40">
        <f t="shared" si="855"/>
        <v>1.3580647429785474E-3</v>
      </c>
      <c r="AE98" s="36">
        <v>1</v>
      </c>
      <c r="AF98" s="40">
        <f t="shared" si="856"/>
        <v>1.3580647429785474E-3</v>
      </c>
      <c r="AG98" s="36">
        <v>1</v>
      </c>
      <c r="AH98" s="40">
        <f t="shared" si="857"/>
        <v>1.3580647429785474E-3</v>
      </c>
      <c r="AI98" s="36"/>
      <c r="AJ98" s="40">
        <f t="shared" si="858"/>
        <v>0</v>
      </c>
      <c r="AK98" s="36"/>
      <c r="AL98" s="40">
        <f t="shared" si="859"/>
        <v>0</v>
      </c>
    </row>
    <row r="99" spans="1:38" x14ac:dyDescent="0.2">
      <c r="A99" s="2" t="s">
        <v>208</v>
      </c>
      <c r="B99" s="2" t="s">
        <v>219</v>
      </c>
      <c r="C99" s="26">
        <f t="shared" si="860"/>
        <v>944.44444444444446</v>
      </c>
      <c r="D99" s="57">
        <f t="shared" si="842"/>
        <v>1.3580647429785474E-3</v>
      </c>
      <c r="E99" s="36"/>
      <c r="F99" s="40">
        <f t="shared" ref="F99" si="867">E99*$D99</f>
        <v>0</v>
      </c>
      <c r="G99" s="36"/>
      <c r="H99" s="40">
        <f t="shared" ref="H99" si="868">G99*$D99</f>
        <v>0</v>
      </c>
      <c r="I99" s="36"/>
      <c r="J99" s="40">
        <f t="shared" si="845"/>
        <v>0</v>
      </c>
      <c r="K99" s="36"/>
      <c r="L99" s="40">
        <f t="shared" si="846"/>
        <v>0</v>
      </c>
      <c r="M99" s="36"/>
      <c r="N99" s="40">
        <f t="shared" si="847"/>
        <v>0</v>
      </c>
      <c r="O99" s="36"/>
      <c r="P99" s="40">
        <f t="shared" si="848"/>
        <v>0</v>
      </c>
      <c r="Q99" s="36"/>
      <c r="R99" s="40">
        <f t="shared" si="849"/>
        <v>0</v>
      </c>
      <c r="S99" s="36">
        <v>0.2</v>
      </c>
      <c r="T99" s="40">
        <f t="shared" si="850"/>
        <v>2.7161294859570948E-4</v>
      </c>
      <c r="U99" s="36">
        <v>1</v>
      </c>
      <c r="V99" s="40">
        <f t="shared" si="851"/>
        <v>1.3580647429785474E-3</v>
      </c>
      <c r="W99" s="36">
        <v>1</v>
      </c>
      <c r="X99" s="40">
        <f t="shared" si="852"/>
        <v>1.3580647429785474E-3</v>
      </c>
      <c r="Y99" s="36">
        <v>1</v>
      </c>
      <c r="Z99" s="40">
        <f t="shared" si="853"/>
        <v>1.3580647429785474E-3</v>
      </c>
      <c r="AA99" s="36">
        <v>1</v>
      </c>
      <c r="AB99" s="40">
        <f t="shared" si="854"/>
        <v>1.3580647429785474E-3</v>
      </c>
      <c r="AC99" s="36">
        <v>1</v>
      </c>
      <c r="AD99" s="40">
        <f t="shared" si="855"/>
        <v>1.3580647429785474E-3</v>
      </c>
      <c r="AE99" s="36">
        <v>1</v>
      </c>
      <c r="AF99" s="40">
        <f t="shared" si="856"/>
        <v>1.3580647429785474E-3</v>
      </c>
      <c r="AG99" s="36">
        <v>1</v>
      </c>
      <c r="AH99" s="40">
        <f t="shared" si="857"/>
        <v>1.3580647429785474E-3</v>
      </c>
      <c r="AI99" s="36"/>
      <c r="AJ99" s="40">
        <f t="shared" si="858"/>
        <v>0</v>
      </c>
      <c r="AK99" s="36"/>
      <c r="AL99" s="40">
        <f t="shared" si="859"/>
        <v>0</v>
      </c>
    </row>
    <row r="100" spans="1:38" x14ac:dyDescent="0.2">
      <c r="A100" s="2" t="s">
        <v>209</v>
      </c>
      <c r="B100" s="2" t="s">
        <v>220</v>
      </c>
      <c r="C100" s="26">
        <f t="shared" si="860"/>
        <v>944.44444444444446</v>
      </c>
      <c r="D100" s="57">
        <f t="shared" si="842"/>
        <v>1.3580647429785474E-3</v>
      </c>
      <c r="E100" s="36"/>
      <c r="F100" s="40">
        <f t="shared" ref="F100" si="869">E100*$D100</f>
        <v>0</v>
      </c>
      <c r="G100" s="36"/>
      <c r="H100" s="40">
        <f t="shared" ref="H100" si="870">G100*$D100</f>
        <v>0</v>
      </c>
      <c r="I100" s="36"/>
      <c r="J100" s="40">
        <f t="shared" si="845"/>
        <v>0</v>
      </c>
      <c r="K100" s="36"/>
      <c r="L100" s="40">
        <f t="shared" si="846"/>
        <v>0</v>
      </c>
      <c r="M100" s="36"/>
      <c r="N100" s="40">
        <f t="shared" si="847"/>
        <v>0</v>
      </c>
      <c r="O100" s="36"/>
      <c r="P100" s="40">
        <f t="shared" si="848"/>
        <v>0</v>
      </c>
      <c r="Q100" s="36"/>
      <c r="R100" s="40">
        <f t="shared" si="849"/>
        <v>0</v>
      </c>
      <c r="S100" s="36">
        <v>0.2</v>
      </c>
      <c r="T100" s="40">
        <f t="shared" si="850"/>
        <v>2.7161294859570948E-4</v>
      </c>
      <c r="U100" s="36">
        <v>1</v>
      </c>
      <c r="V100" s="40">
        <f t="shared" si="851"/>
        <v>1.3580647429785474E-3</v>
      </c>
      <c r="W100" s="36">
        <v>1</v>
      </c>
      <c r="X100" s="40">
        <f t="shared" si="852"/>
        <v>1.3580647429785474E-3</v>
      </c>
      <c r="Y100" s="36">
        <v>1</v>
      </c>
      <c r="Z100" s="40">
        <f t="shared" si="853"/>
        <v>1.3580647429785474E-3</v>
      </c>
      <c r="AA100" s="36">
        <v>1</v>
      </c>
      <c r="AB100" s="40">
        <f t="shared" si="854"/>
        <v>1.3580647429785474E-3</v>
      </c>
      <c r="AC100" s="36">
        <v>1</v>
      </c>
      <c r="AD100" s="40">
        <f t="shared" si="855"/>
        <v>1.3580647429785474E-3</v>
      </c>
      <c r="AE100" s="36">
        <v>1</v>
      </c>
      <c r="AF100" s="40">
        <f t="shared" si="856"/>
        <v>1.3580647429785474E-3</v>
      </c>
      <c r="AG100" s="36">
        <v>1</v>
      </c>
      <c r="AH100" s="40">
        <f t="shared" si="857"/>
        <v>1.3580647429785474E-3</v>
      </c>
      <c r="AI100" s="36"/>
      <c r="AJ100" s="40">
        <f t="shared" si="858"/>
        <v>0</v>
      </c>
      <c r="AK100" s="36"/>
      <c r="AL100" s="40">
        <f t="shared" si="859"/>
        <v>0</v>
      </c>
    </row>
    <row r="101" spans="1:38" x14ac:dyDescent="0.2">
      <c r="A101" s="2" t="s">
        <v>210</v>
      </c>
      <c r="B101" s="2" t="s">
        <v>233</v>
      </c>
      <c r="C101" s="26">
        <f t="shared" si="860"/>
        <v>944.44444444444446</v>
      </c>
      <c r="D101" s="57">
        <f t="shared" si="842"/>
        <v>1.3580647429785474E-3</v>
      </c>
      <c r="E101" s="36"/>
      <c r="F101" s="40">
        <f t="shared" ref="F101" si="871">E101*$D101</f>
        <v>0</v>
      </c>
      <c r="G101" s="36"/>
      <c r="H101" s="40">
        <f t="shared" ref="H101" si="872">G101*$D101</f>
        <v>0</v>
      </c>
      <c r="I101" s="36"/>
      <c r="J101" s="40">
        <f t="shared" si="845"/>
        <v>0</v>
      </c>
      <c r="K101" s="36"/>
      <c r="L101" s="40">
        <f t="shared" si="846"/>
        <v>0</v>
      </c>
      <c r="M101" s="36"/>
      <c r="N101" s="40">
        <f t="shared" si="847"/>
        <v>0</v>
      </c>
      <c r="O101" s="36">
        <v>0.1</v>
      </c>
      <c r="P101" s="40">
        <f t="shared" si="848"/>
        <v>1.3580647429785474E-4</v>
      </c>
      <c r="Q101" s="36">
        <v>0.35</v>
      </c>
      <c r="R101" s="40">
        <f t="shared" si="849"/>
        <v>4.7532266004249156E-4</v>
      </c>
      <c r="S101" s="36">
        <v>0.95</v>
      </c>
      <c r="T101" s="40">
        <f t="shared" si="850"/>
        <v>1.2901615058296199E-3</v>
      </c>
      <c r="U101" s="36">
        <v>1</v>
      </c>
      <c r="V101" s="40">
        <f t="shared" si="851"/>
        <v>1.3580647429785474E-3</v>
      </c>
      <c r="W101" s="36">
        <v>1</v>
      </c>
      <c r="X101" s="40">
        <f t="shared" si="852"/>
        <v>1.3580647429785474E-3</v>
      </c>
      <c r="Y101" s="36">
        <v>1</v>
      </c>
      <c r="Z101" s="40">
        <f t="shared" si="853"/>
        <v>1.3580647429785474E-3</v>
      </c>
      <c r="AA101" s="36">
        <v>1</v>
      </c>
      <c r="AB101" s="40">
        <f t="shared" si="854"/>
        <v>1.3580647429785474E-3</v>
      </c>
      <c r="AC101" s="36">
        <v>1</v>
      </c>
      <c r="AD101" s="40">
        <f t="shared" si="855"/>
        <v>1.3580647429785474E-3</v>
      </c>
      <c r="AE101" s="36">
        <v>1</v>
      </c>
      <c r="AF101" s="40">
        <f t="shared" si="856"/>
        <v>1.3580647429785474E-3</v>
      </c>
      <c r="AG101" s="36">
        <v>1</v>
      </c>
      <c r="AH101" s="40">
        <f t="shared" si="857"/>
        <v>1.3580647429785474E-3</v>
      </c>
      <c r="AI101" s="36"/>
      <c r="AJ101" s="40">
        <f t="shared" si="858"/>
        <v>0</v>
      </c>
      <c r="AK101" s="36"/>
      <c r="AL101" s="40">
        <f t="shared" si="859"/>
        <v>0</v>
      </c>
    </row>
    <row r="102" spans="1:38" x14ac:dyDescent="0.2">
      <c r="A102" s="2" t="s">
        <v>211</v>
      </c>
      <c r="B102" s="2" t="s">
        <v>224</v>
      </c>
      <c r="C102" s="26">
        <f t="shared" si="860"/>
        <v>944.44444444444446</v>
      </c>
      <c r="D102" s="57">
        <f t="shared" si="842"/>
        <v>1.3580647429785474E-3</v>
      </c>
      <c r="E102" s="36"/>
      <c r="F102" s="40">
        <f t="shared" ref="F102" si="873">E102*$D102</f>
        <v>0</v>
      </c>
      <c r="G102" s="36"/>
      <c r="H102" s="40">
        <f t="shared" ref="H102" si="874">G102*$D102</f>
        <v>0</v>
      </c>
      <c r="I102" s="36"/>
      <c r="J102" s="40">
        <f t="shared" si="845"/>
        <v>0</v>
      </c>
      <c r="K102" s="36"/>
      <c r="L102" s="40">
        <f t="shared" si="846"/>
        <v>0</v>
      </c>
      <c r="M102" s="36"/>
      <c r="N102" s="40">
        <f t="shared" si="847"/>
        <v>0</v>
      </c>
      <c r="O102" s="36"/>
      <c r="P102" s="40">
        <f t="shared" si="848"/>
        <v>0</v>
      </c>
      <c r="Q102" s="36"/>
      <c r="R102" s="40">
        <f t="shared" si="849"/>
        <v>0</v>
      </c>
      <c r="S102" s="36">
        <v>0.05</v>
      </c>
      <c r="T102" s="40">
        <f t="shared" si="850"/>
        <v>6.7903237148927371E-5</v>
      </c>
      <c r="U102" s="36">
        <v>1</v>
      </c>
      <c r="V102" s="40">
        <f t="shared" si="851"/>
        <v>1.3580647429785474E-3</v>
      </c>
      <c r="W102" s="36">
        <v>1</v>
      </c>
      <c r="X102" s="40">
        <f t="shared" si="852"/>
        <v>1.3580647429785474E-3</v>
      </c>
      <c r="Y102" s="36">
        <v>1</v>
      </c>
      <c r="Z102" s="40">
        <f t="shared" si="853"/>
        <v>1.3580647429785474E-3</v>
      </c>
      <c r="AA102" s="36">
        <v>1</v>
      </c>
      <c r="AB102" s="40">
        <f t="shared" si="854"/>
        <v>1.3580647429785474E-3</v>
      </c>
      <c r="AC102" s="36">
        <v>1</v>
      </c>
      <c r="AD102" s="40">
        <f t="shared" si="855"/>
        <v>1.3580647429785474E-3</v>
      </c>
      <c r="AE102" s="36">
        <v>1</v>
      </c>
      <c r="AF102" s="40">
        <f t="shared" si="856"/>
        <v>1.3580647429785474E-3</v>
      </c>
      <c r="AG102" s="36">
        <v>1</v>
      </c>
      <c r="AH102" s="40">
        <f t="shared" si="857"/>
        <v>1.3580647429785474E-3</v>
      </c>
      <c r="AI102" s="36"/>
      <c r="AJ102" s="40">
        <f t="shared" si="858"/>
        <v>0</v>
      </c>
      <c r="AK102" s="36"/>
      <c r="AL102" s="40">
        <f t="shared" si="859"/>
        <v>0</v>
      </c>
    </row>
    <row r="103" spans="1:38" x14ac:dyDescent="0.2">
      <c r="A103" s="2" t="s">
        <v>212</v>
      </c>
      <c r="B103" s="2" t="s">
        <v>223</v>
      </c>
      <c r="C103" s="26">
        <f t="shared" si="860"/>
        <v>944.44444444444446</v>
      </c>
      <c r="D103" s="57">
        <f t="shared" si="842"/>
        <v>1.3580647429785474E-3</v>
      </c>
      <c r="E103" s="36"/>
      <c r="F103" s="40">
        <f t="shared" ref="F103" si="875">E103*$D103</f>
        <v>0</v>
      </c>
      <c r="G103" s="36"/>
      <c r="H103" s="40">
        <f t="shared" ref="H103" si="876">G103*$D103</f>
        <v>0</v>
      </c>
      <c r="I103" s="36"/>
      <c r="J103" s="40">
        <f t="shared" si="845"/>
        <v>0</v>
      </c>
      <c r="K103" s="36"/>
      <c r="L103" s="40">
        <f t="shared" si="846"/>
        <v>0</v>
      </c>
      <c r="M103" s="36"/>
      <c r="N103" s="40">
        <f t="shared" si="847"/>
        <v>0</v>
      </c>
      <c r="O103" s="36"/>
      <c r="P103" s="40">
        <f t="shared" si="848"/>
        <v>0</v>
      </c>
      <c r="Q103" s="36"/>
      <c r="R103" s="40">
        <f t="shared" si="849"/>
        <v>0</v>
      </c>
      <c r="S103" s="36"/>
      <c r="T103" s="40">
        <f t="shared" si="850"/>
        <v>0</v>
      </c>
      <c r="U103" s="36"/>
      <c r="V103" s="40">
        <f t="shared" si="851"/>
        <v>0</v>
      </c>
      <c r="W103" s="36"/>
      <c r="X103" s="40">
        <f t="shared" si="852"/>
        <v>0</v>
      </c>
      <c r="Y103" s="36"/>
      <c r="Z103" s="40">
        <f t="shared" si="853"/>
        <v>0</v>
      </c>
      <c r="AA103" s="47">
        <v>1</v>
      </c>
      <c r="AB103" s="40">
        <f t="shared" si="854"/>
        <v>1.3580647429785474E-3</v>
      </c>
      <c r="AC103" s="47">
        <v>1</v>
      </c>
      <c r="AD103" s="40">
        <f t="shared" si="855"/>
        <v>1.3580647429785474E-3</v>
      </c>
      <c r="AE103" s="47">
        <v>1</v>
      </c>
      <c r="AF103" s="40">
        <f t="shared" si="856"/>
        <v>1.3580647429785474E-3</v>
      </c>
      <c r="AG103" s="47">
        <v>1</v>
      </c>
      <c r="AH103" s="40">
        <f t="shared" si="857"/>
        <v>1.3580647429785474E-3</v>
      </c>
      <c r="AI103" s="36"/>
      <c r="AJ103" s="40">
        <f t="shared" si="858"/>
        <v>0</v>
      </c>
      <c r="AK103" s="36"/>
      <c r="AL103" s="40">
        <f t="shared" si="859"/>
        <v>0</v>
      </c>
    </row>
    <row r="104" spans="1:38" x14ac:dyDescent="0.2">
      <c r="A104" s="2" t="s">
        <v>213</v>
      </c>
      <c r="B104" s="2" t="s">
        <v>221</v>
      </c>
      <c r="C104" s="26">
        <v>2500</v>
      </c>
      <c r="D104" s="57">
        <f t="shared" si="842"/>
        <v>3.5948772608255667E-3</v>
      </c>
      <c r="E104" s="36"/>
      <c r="F104" s="40">
        <f t="shared" ref="F104" si="877">E104*$D104</f>
        <v>0</v>
      </c>
      <c r="G104" s="36"/>
      <c r="H104" s="40">
        <f t="shared" ref="H104" si="878">G104*$D104</f>
        <v>0</v>
      </c>
      <c r="I104" s="36"/>
      <c r="J104" s="40">
        <f t="shared" si="845"/>
        <v>0</v>
      </c>
      <c r="K104" s="36"/>
      <c r="L104" s="40">
        <f t="shared" si="846"/>
        <v>0</v>
      </c>
      <c r="M104" s="36"/>
      <c r="N104" s="40">
        <f t="shared" si="847"/>
        <v>0</v>
      </c>
      <c r="O104" s="36"/>
      <c r="P104" s="40">
        <f t="shared" si="848"/>
        <v>0</v>
      </c>
      <c r="Q104" s="36"/>
      <c r="R104" s="40">
        <f t="shared" si="849"/>
        <v>0</v>
      </c>
      <c r="S104" s="36"/>
      <c r="T104" s="40">
        <f t="shared" si="850"/>
        <v>0</v>
      </c>
      <c r="U104" s="36"/>
      <c r="V104" s="40">
        <f t="shared" si="851"/>
        <v>0</v>
      </c>
      <c r="W104" s="36"/>
      <c r="X104" s="40">
        <f t="shared" si="852"/>
        <v>0</v>
      </c>
      <c r="Y104" s="36"/>
      <c r="Z104" s="40">
        <f t="shared" si="853"/>
        <v>0</v>
      </c>
      <c r="AA104" s="36"/>
      <c r="AB104" s="40">
        <f t="shared" si="854"/>
        <v>0</v>
      </c>
      <c r="AC104" s="36"/>
      <c r="AD104" s="40">
        <f t="shared" si="855"/>
        <v>0</v>
      </c>
      <c r="AE104" s="36"/>
      <c r="AF104" s="40">
        <f t="shared" si="856"/>
        <v>0</v>
      </c>
      <c r="AG104" s="36"/>
      <c r="AH104" s="40">
        <f t="shared" si="857"/>
        <v>0</v>
      </c>
      <c r="AI104" s="36"/>
      <c r="AJ104" s="40">
        <f t="shared" si="858"/>
        <v>0</v>
      </c>
      <c r="AK104" s="36"/>
      <c r="AL104" s="40">
        <f t="shared" si="859"/>
        <v>0</v>
      </c>
    </row>
    <row r="105" spans="1:38" x14ac:dyDescent="0.2">
      <c r="A105" s="2" t="s">
        <v>214</v>
      </c>
      <c r="B105" s="2" t="s">
        <v>222</v>
      </c>
      <c r="C105" s="26">
        <v>2500</v>
      </c>
      <c r="D105" s="57">
        <f t="shared" si="842"/>
        <v>3.5948772608255667E-3</v>
      </c>
      <c r="E105" s="36"/>
      <c r="F105" s="40">
        <f t="shared" ref="F105" si="879">E105*$D105</f>
        <v>0</v>
      </c>
      <c r="G105" s="36"/>
      <c r="H105" s="40">
        <f t="shared" ref="H105" si="880">G105*$D105</f>
        <v>0</v>
      </c>
      <c r="I105" s="36"/>
      <c r="J105" s="40">
        <f t="shared" si="845"/>
        <v>0</v>
      </c>
      <c r="K105" s="36"/>
      <c r="L105" s="40">
        <f t="shared" si="846"/>
        <v>0</v>
      </c>
      <c r="M105" s="36"/>
      <c r="N105" s="40">
        <f t="shared" si="847"/>
        <v>0</v>
      </c>
      <c r="O105" s="36"/>
      <c r="P105" s="40">
        <f t="shared" si="848"/>
        <v>0</v>
      </c>
      <c r="Q105" s="36"/>
      <c r="R105" s="40">
        <f t="shared" si="849"/>
        <v>0</v>
      </c>
      <c r="S105" s="36"/>
      <c r="T105" s="40">
        <f t="shared" si="850"/>
        <v>0</v>
      </c>
      <c r="U105" s="36"/>
      <c r="V105" s="40">
        <f t="shared" si="851"/>
        <v>0</v>
      </c>
      <c r="W105" s="36"/>
      <c r="X105" s="40">
        <f t="shared" si="852"/>
        <v>0</v>
      </c>
      <c r="Y105" s="36"/>
      <c r="Z105" s="40">
        <f t="shared" si="853"/>
        <v>0</v>
      </c>
      <c r="AA105" s="36"/>
      <c r="AB105" s="40">
        <f t="shared" si="854"/>
        <v>0</v>
      </c>
      <c r="AC105" s="36"/>
      <c r="AD105" s="40">
        <f t="shared" si="855"/>
        <v>0</v>
      </c>
      <c r="AE105" s="36"/>
      <c r="AF105" s="40">
        <f t="shared" si="856"/>
        <v>0</v>
      </c>
      <c r="AG105" s="36"/>
      <c r="AH105" s="40">
        <f t="shared" si="857"/>
        <v>0</v>
      </c>
      <c r="AI105" s="36"/>
      <c r="AJ105" s="40">
        <f t="shared" si="858"/>
        <v>0</v>
      </c>
      <c r="AK105" s="36"/>
      <c r="AL105" s="40">
        <f t="shared" si="859"/>
        <v>0</v>
      </c>
    </row>
    <row r="106" spans="1:38" x14ac:dyDescent="0.2">
      <c r="A106" s="2"/>
      <c r="B106" s="2"/>
      <c r="C106" s="26"/>
      <c r="D106" s="56"/>
      <c r="E106" s="36"/>
      <c r="F106" s="39"/>
      <c r="G106" s="36"/>
      <c r="H106" s="39"/>
      <c r="I106" s="36"/>
      <c r="J106" s="39"/>
      <c r="K106" s="36"/>
      <c r="L106" s="39"/>
      <c r="M106" s="36"/>
      <c r="N106" s="39"/>
      <c r="O106" s="36"/>
      <c r="P106" s="39"/>
      <c r="Q106" s="36"/>
      <c r="R106" s="39"/>
      <c r="S106" s="36"/>
      <c r="T106" s="39"/>
      <c r="U106" s="36"/>
      <c r="V106" s="39"/>
      <c r="W106" s="36"/>
      <c r="X106" s="39"/>
      <c r="Y106" s="36"/>
      <c r="Z106" s="39"/>
      <c r="AA106" s="36"/>
      <c r="AB106" s="39"/>
      <c r="AC106" s="36"/>
      <c r="AD106" s="39"/>
      <c r="AE106" s="36"/>
      <c r="AF106" s="39"/>
      <c r="AG106" s="36"/>
      <c r="AH106" s="39"/>
      <c r="AI106" s="36"/>
      <c r="AJ106" s="39"/>
      <c r="AK106" s="36"/>
      <c r="AL106" s="39"/>
    </row>
    <row r="107" spans="1:38" x14ac:dyDescent="0.2">
      <c r="A107" s="2" t="s">
        <v>96</v>
      </c>
      <c r="B107" s="2" t="s">
        <v>145</v>
      </c>
      <c r="C107" s="26">
        <v>1200</v>
      </c>
      <c r="D107" s="57">
        <f>C107/$C$124</f>
        <v>1.7255410851962721E-3</v>
      </c>
      <c r="E107" s="36"/>
      <c r="F107" s="40">
        <f t="shared" ref="F107:H107" si="881">E107*$D107</f>
        <v>0</v>
      </c>
      <c r="G107" s="36"/>
      <c r="H107" s="40">
        <f t="shared" si="881"/>
        <v>0</v>
      </c>
      <c r="I107" s="36"/>
      <c r="J107" s="40">
        <f t="shared" ref="J107" si="882">I107*$D107</f>
        <v>0</v>
      </c>
      <c r="K107" s="36"/>
      <c r="L107" s="40">
        <f t="shared" ref="L107" si="883">K107*$D107</f>
        <v>0</v>
      </c>
      <c r="M107" s="36"/>
      <c r="N107" s="40">
        <f t="shared" ref="N107" si="884">M107*$D107</f>
        <v>0</v>
      </c>
      <c r="O107" s="36"/>
      <c r="P107" s="40">
        <f t="shared" ref="P107" si="885">O107*$D107</f>
        <v>0</v>
      </c>
      <c r="Q107" s="36"/>
      <c r="R107" s="40">
        <f t="shared" ref="R107" si="886">Q107*$D107</f>
        <v>0</v>
      </c>
      <c r="S107" s="36">
        <v>0.1</v>
      </c>
      <c r="T107" s="40">
        <f t="shared" ref="T107" si="887">S107*$D107</f>
        <v>1.7255410851962721E-4</v>
      </c>
      <c r="U107" s="36">
        <v>0.1</v>
      </c>
      <c r="V107" s="40">
        <f t="shared" ref="V107" si="888">U107*$D107</f>
        <v>1.7255410851962721E-4</v>
      </c>
      <c r="W107" s="36">
        <v>0.1</v>
      </c>
      <c r="X107" s="40">
        <f t="shared" ref="X107" si="889">W107*$D107</f>
        <v>1.7255410851962721E-4</v>
      </c>
      <c r="Y107" s="36">
        <v>0.5</v>
      </c>
      <c r="Z107" s="40">
        <f t="shared" ref="Z107" si="890">Y107*$D107</f>
        <v>8.6277054259813603E-4</v>
      </c>
      <c r="AA107" s="47">
        <v>0.9</v>
      </c>
      <c r="AB107" s="40">
        <f t="shared" ref="AB107" si="891">AA107*$D107</f>
        <v>1.5529869766766448E-3</v>
      </c>
      <c r="AC107" s="47">
        <v>0.9</v>
      </c>
      <c r="AD107" s="40">
        <f t="shared" ref="AD107" si="892">AC107*$D107</f>
        <v>1.5529869766766448E-3</v>
      </c>
      <c r="AE107" s="47">
        <v>0.9</v>
      </c>
      <c r="AF107" s="40">
        <f t="shared" ref="AF107" si="893">AE107*$D107</f>
        <v>1.5529869766766448E-3</v>
      </c>
      <c r="AG107" s="48">
        <v>1</v>
      </c>
      <c r="AH107" s="40">
        <f t="shared" ref="AH107" si="894">AG107*$D107</f>
        <v>1.7255410851962721E-3</v>
      </c>
      <c r="AI107" s="36"/>
      <c r="AJ107" s="40">
        <f t="shared" ref="AJ107" si="895">AI107*$D107</f>
        <v>0</v>
      </c>
      <c r="AK107" s="36"/>
      <c r="AL107" s="40">
        <f t="shared" ref="AL107" si="896">AK107*$D107</f>
        <v>0</v>
      </c>
    </row>
    <row r="108" spans="1:38" x14ac:dyDescent="0.2">
      <c r="A108" s="2"/>
      <c r="B108" s="2"/>
      <c r="C108" s="26"/>
      <c r="D108" s="56"/>
      <c r="E108" s="36"/>
      <c r="F108" s="39"/>
      <c r="G108" s="36"/>
      <c r="H108" s="39"/>
      <c r="I108" s="36"/>
      <c r="J108" s="39"/>
      <c r="K108" s="36"/>
      <c r="L108" s="39"/>
      <c r="M108" s="36"/>
      <c r="N108" s="39"/>
      <c r="O108" s="36"/>
      <c r="P108" s="39"/>
      <c r="Q108" s="36"/>
      <c r="R108" s="39"/>
      <c r="S108" s="36"/>
      <c r="T108" s="39"/>
      <c r="U108" s="36"/>
      <c r="V108" s="39"/>
      <c r="W108" s="36"/>
      <c r="X108" s="39"/>
      <c r="Y108" s="36"/>
      <c r="Z108" s="39"/>
      <c r="AA108" s="36"/>
      <c r="AB108" s="39"/>
      <c r="AC108" s="36"/>
      <c r="AD108" s="39"/>
      <c r="AE108" s="36"/>
      <c r="AF108" s="39"/>
      <c r="AG108" s="36"/>
      <c r="AH108" s="39"/>
      <c r="AI108" s="36"/>
      <c r="AJ108" s="39"/>
      <c r="AK108" s="36"/>
      <c r="AL108" s="39"/>
    </row>
    <row r="109" spans="1:38" x14ac:dyDescent="0.2">
      <c r="A109" s="8" t="s">
        <v>98</v>
      </c>
      <c r="B109" s="8" t="s">
        <v>118</v>
      </c>
      <c r="C109" s="26"/>
      <c r="D109" s="56"/>
      <c r="E109" s="36"/>
      <c r="F109" s="39"/>
      <c r="G109" s="36"/>
      <c r="H109" s="39"/>
      <c r="I109" s="36"/>
      <c r="J109" s="39"/>
      <c r="K109" s="36"/>
      <c r="L109" s="39"/>
      <c r="M109" s="36"/>
      <c r="N109" s="39"/>
      <c r="O109" s="36"/>
      <c r="P109" s="39"/>
      <c r="Q109" s="36"/>
      <c r="R109" s="39"/>
      <c r="S109" s="36"/>
      <c r="T109" s="39"/>
      <c r="U109" s="36"/>
      <c r="V109" s="39"/>
      <c r="W109" s="36"/>
      <c r="X109" s="39"/>
      <c r="Y109" s="36"/>
      <c r="Z109" s="39"/>
      <c r="AA109" s="36"/>
      <c r="AB109" s="39"/>
      <c r="AC109" s="36"/>
      <c r="AD109" s="39"/>
      <c r="AE109" s="36"/>
      <c r="AF109" s="39"/>
      <c r="AG109" s="36"/>
      <c r="AH109" s="39"/>
      <c r="AI109" s="36"/>
      <c r="AJ109" s="39"/>
      <c r="AK109" s="36"/>
      <c r="AL109" s="39"/>
    </row>
    <row r="110" spans="1:38" x14ac:dyDescent="0.2">
      <c r="A110" s="2" t="s">
        <v>99</v>
      </c>
      <c r="B110" s="2" t="s">
        <v>119</v>
      </c>
      <c r="C110" s="26">
        <v>6000</v>
      </c>
      <c r="D110" s="57">
        <f t="shared" ref="D110:D114" si="897">C110/$C$124</f>
        <v>8.6277054259813607E-3</v>
      </c>
      <c r="E110" s="36"/>
      <c r="F110" s="40">
        <f t="shared" ref="F110:H114" si="898">E110*$D110</f>
        <v>0</v>
      </c>
      <c r="G110" s="36"/>
      <c r="H110" s="40">
        <f t="shared" si="898"/>
        <v>0</v>
      </c>
      <c r="I110" s="36"/>
      <c r="J110" s="40">
        <f t="shared" ref="J110" si="899">I110*$D110</f>
        <v>0</v>
      </c>
      <c r="K110" s="36"/>
      <c r="L110" s="40">
        <f t="shared" ref="L110" si="900">K110*$D110</f>
        <v>0</v>
      </c>
      <c r="M110" s="36"/>
      <c r="N110" s="40">
        <f t="shared" ref="N110" si="901">M110*$D110</f>
        <v>0</v>
      </c>
      <c r="O110" s="36"/>
      <c r="P110" s="40">
        <f t="shared" ref="P110" si="902">O110*$D110</f>
        <v>0</v>
      </c>
      <c r="Q110" s="36"/>
      <c r="R110" s="40">
        <f t="shared" ref="R110" si="903">Q110*$D110</f>
        <v>0</v>
      </c>
      <c r="S110" s="36"/>
      <c r="T110" s="40">
        <f t="shared" ref="T110" si="904">S110*$D110</f>
        <v>0</v>
      </c>
      <c r="U110" s="36"/>
      <c r="V110" s="40">
        <f t="shared" ref="V110" si="905">U110*$D110</f>
        <v>0</v>
      </c>
      <c r="W110" s="36"/>
      <c r="X110" s="40">
        <f t="shared" ref="X110" si="906">W110*$D110</f>
        <v>0</v>
      </c>
      <c r="Y110" s="36"/>
      <c r="Z110" s="40">
        <f t="shared" ref="Z110" si="907">Y110*$D110</f>
        <v>0</v>
      </c>
      <c r="AA110" s="36"/>
      <c r="AB110" s="40">
        <f t="shared" ref="AB110" si="908">AA110*$D110</f>
        <v>0</v>
      </c>
      <c r="AC110" s="36"/>
      <c r="AD110" s="40">
        <f t="shared" ref="AD110" si="909">AC110*$D110</f>
        <v>0</v>
      </c>
      <c r="AE110" s="36"/>
      <c r="AF110" s="40">
        <f t="shared" ref="AF110" si="910">AE110*$D110</f>
        <v>0</v>
      </c>
      <c r="AG110" s="36"/>
      <c r="AH110" s="40">
        <f t="shared" ref="AH110" si="911">AG110*$D110</f>
        <v>0</v>
      </c>
      <c r="AI110" s="36"/>
      <c r="AJ110" s="40">
        <f t="shared" ref="AJ110" si="912">AI110*$D110</f>
        <v>0</v>
      </c>
      <c r="AK110" s="36"/>
      <c r="AL110" s="40">
        <f t="shared" ref="AL110" si="913">AK110*$D110</f>
        <v>0</v>
      </c>
    </row>
    <row r="111" spans="1:38" x14ac:dyDescent="0.2">
      <c r="A111" s="2" t="s">
        <v>100</v>
      </c>
      <c r="B111" s="2" t="s">
        <v>169</v>
      </c>
      <c r="C111" s="26">
        <v>15000</v>
      </c>
      <c r="D111" s="57">
        <f t="shared" si="897"/>
        <v>2.1569263564953402E-2</v>
      </c>
      <c r="E111" s="36"/>
      <c r="F111" s="40">
        <f t="shared" si="898"/>
        <v>0</v>
      </c>
      <c r="G111" s="36"/>
      <c r="H111" s="40">
        <f t="shared" si="898"/>
        <v>0</v>
      </c>
      <c r="I111" s="36"/>
      <c r="J111" s="40">
        <f t="shared" ref="J111" si="914">I111*$D111</f>
        <v>0</v>
      </c>
      <c r="K111" s="36"/>
      <c r="L111" s="40">
        <f t="shared" ref="L111" si="915">K111*$D111</f>
        <v>0</v>
      </c>
      <c r="M111" s="36"/>
      <c r="N111" s="40">
        <f t="shared" ref="N111" si="916">M111*$D111</f>
        <v>0</v>
      </c>
      <c r="O111" s="36"/>
      <c r="P111" s="40">
        <f t="shared" ref="P111" si="917">O111*$D111</f>
        <v>0</v>
      </c>
      <c r="Q111" s="36"/>
      <c r="R111" s="40">
        <f t="shared" ref="R111" si="918">Q111*$D111</f>
        <v>0</v>
      </c>
      <c r="S111" s="36"/>
      <c r="T111" s="40">
        <f t="shared" ref="T111" si="919">S111*$D111</f>
        <v>0</v>
      </c>
      <c r="U111" s="36"/>
      <c r="V111" s="40">
        <f t="shared" ref="V111" si="920">U111*$D111</f>
        <v>0</v>
      </c>
      <c r="W111" s="36"/>
      <c r="X111" s="40">
        <f t="shared" ref="X111" si="921">W111*$D111</f>
        <v>0</v>
      </c>
      <c r="Y111" s="36"/>
      <c r="Z111" s="40">
        <f t="shared" ref="Z111" si="922">Y111*$D111</f>
        <v>0</v>
      </c>
      <c r="AA111" s="36"/>
      <c r="AB111" s="40">
        <f t="shared" ref="AB111" si="923">AA111*$D111</f>
        <v>0</v>
      </c>
      <c r="AC111" s="36"/>
      <c r="AD111" s="40">
        <f t="shared" ref="AD111" si="924">AC111*$D111</f>
        <v>0</v>
      </c>
      <c r="AE111" s="36"/>
      <c r="AF111" s="40">
        <f t="shared" ref="AF111" si="925">AE111*$D111</f>
        <v>0</v>
      </c>
      <c r="AG111" s="48">
        <v>1</v>
      </c>
      <c r="AH111" s="40">
        <f t="shared" ref="AH111" si="926">AG111*$D111</f>
        <v>2.1569263564953402E-2</v>
      </c>
      <c r="AI111" s="36"/>
      <c r="AJ111" s="40">
        <f t="shared" ref="AJ111" si="927">AI111*$D111</f>
        <v>0</v>
      </c>
      <c r="AK111" s="36"/>
      <c r="AL111" s="40">
        <f t="shared" ref="AL111" si="928">AK111*$D111</f>
        <v>0</v>
      </c>
    </row>
    <row r="112" spans="1:38" x14ac:dyDescent="0.2">
      <c r="A112" s="2" t="s">
        <v>101</v>
      </c>
      <c r="B112" s="2" t="s">
        <v>170</v>
      </c>
      <c r="C112" s="26">
        <v>23500</v>
      </c>
      <c r="D112" s="57">
        <f t="shared" si="897"/>
        <v>3.3791846251760328E-2</v>
      </c>
      <c r="E112" s="36"/>
      <c r="F112" s="40">
        <f t="shared" si="898"/>
        <v>0</v>
      </c>
      <c r="G112" s="36"/>
      <c r="H112" s="40">
        <f t="shared" si="898"/>
        <v>0</v>
      </c>
      <c r="I112" s="36"/>
      <c r="J112" s="40">
        <f t="shared" ref="J112" si="929">I112*$D112</f>
        <v>0</v>
      </c>
      <c r="K112" s="36"/>
      <c r="L112" s="40">
        <f t="shared" ref="L112" si="930">K112*$D112</f>
        <v>0</v>
      </c>
      <c r="M112" s="36"/>
      <c r="N112" s="40">
        <f t="shared" ref="N112" si="931">M112*$D112</f>
        <v>0</v>
      </c>
      <c r="O112" s="36"/>
      <c r="P112" s="40">
        <f t="shared" ref="P112" si="932">O112*$D112</f>
        <v>0</v>
      </c>
      <c r="Q112" s="36"/>
      <c r="R112" s="40">
        <f t="shared" ref="R112" si="933">Q112*$D112</f>
        <v>0</v>
      </c>
      <c r="S112" s="36"/>
      <c r="T112" s="40">
        <f t="shared" ref="T112" si="934">S112*$D112</f>
        <v>0</v>
      </c>
      <c r="U112" s="36"/>
      <c r="V112" s="40">
        <f t="shared" ref="V112" si="935">U112*$D112</f>
        <v>0</v>
      </c>
      <c r="W112" s="36"/>
      <c r="X112" s="40">
        <f t="shared" ref="X112" si="936">W112*$D112</f>
        <v>0</v>
      </c>
      <c r="Y112" s="36"/>
      <c r="Z112" s="40">
        <f t="shared" ref="Z112" si="937">Y112*$D112</f>
        <v>0</v>
      </c>
      <c r="AA112" s="47">
        <v>0.85</v>
      </c>
      <c r="AB112" s="40">
        <f t="shared" ref="AB112" si="938">AA112*$D112</f>
        <v>2.8723069313996277E-2</v>
      </c>
      <c r="AC112" s="47">
        <v>0.85</v>
      </c>
      <c r="AD112" s="40">
        <f t="shared" ref="AD112" si="939">AC112*$D112</f>
        <v>2.8723069313996277E-2</v>
      </c>
      <c r="AE112" s="36">
        <v>1</v>
      </c>
      <c r="AF112" s="40">
        <f t="shared" ref="AF112" si="940">AE112*$D112</f>
        <v>3.3791846251760328E-2</v>
      </c>
      <c r="AG112" s="36">
        <v>1</v>
      </c>
      <c r="AH112" s="40">
        <f t="shared" ref="AH112" si="941">AG112*$D112</f>
        <v>3.3791846251760328E-2</v>
      </c>
      <c r="AI112" s="36"/>
      <c r="AJ112" s="40">
        <f t="shared" ref="AJ112" si="942">AI112*$D112</f>
        <v>0</v>
      </c>
      <c r="AK112" s="36"/>
      <c r="AL112" s="40">
        <f t="shared" ref="AL112" si="943">AK112*$D112</f>
        <v>0</v>
      </c>
    </row>
    <row r="113" spans="1:38" x14ac:dyDescent="0.2">
      <c r="A113" s="2" t="s">
        <v>102</v>
      </c>
      <c r="B113" s="2" t="s">
        <v>168</v>
      </c>
      <c r="C113" s="26">
        <v>5000</v>
      </c>
      <c r="D113" s="57">
        <f t="shared" si="897"/>
        <v>7.1897545216511333E-3</v>
      </c>
      <c r="E113" s="36"/>
      <c r="F113" s="40">
        <f t="shared" si="898"/>
        <v>0</v>
      </c>
      <c r="G113" s="36"/>
      <c r="H113" s="40">
        <f t="shared" si="898"/>
        <v>0</v>
      </c>
      <c r="I113" s="36"/>
      <c r="J113" s="40">
        <f t="shared" ref="J113" si="944">I113*$D113</f>
        <v>0</v>
      </c>
      <c r="K113" s="36"/>
      <c r="L113" s="40">
        <f t="shared" ref="L113" si="945">K113*$D113</f>
        <v>0</v>
      </c>
      <c r="M113" s="36"/>
      <c r="N113" s="40">
        <f t="shared" ref="N113" si="946">M113*$D113</f>
        <v>0</v>
      </c>
      <c r="O113" s="36"/>
      <c r="P113" s="40">
        <f t="shared" ref="P113" si="947">O113*$D113</f>
        <v>0</v>
      </c>
      <c r="Q113" s="36"/>
      <c r="R113" s="40">
        <f t="shared" ref="R113" si="948">Q113*$D113</f>
        <v>0</v>
      </c>
      <c r="S113" s="36"/>
      <c r="T113" s="40">
        <f t="shared" ref="T113" si="949">S113*$D113</f>
        <v>0</v>
      </c>
      <c r="U113" s="36">
        <v>0.1</v>
      </c>
      <c r="V113" s="40">
        <f t="shared" ref="V113" si="950">U113*$D113</f>
        <v>7.1897545216511336E-4</v>
      </c>
      <c r="W113" s="36">
        <v>0.4</v>
      </c>
      <c r="X113" s="40">
        <f t="shared" ref="X113" si="951">W113*$D113</f>
        <v>2.8759018086604534E-3</v>
      </c>
      <c r="Y113" s="36">
        <v>0.4</v>
      </c>
      <c r="Z113" s="40">
        <f t="shared" ref="Z113" si="952">Y113*$D113</f>
        <v>2.8759018086604534E-3</v>
      </c>
      <c r="AA113" s="36">
        <v>0.4</v>
      </c>
      <c r="AB113" s="40">
        <f t="shared" ref="AB113" si="953">AA113*$D113</f>
        <v>2.8759018086604534E-3</v>
      </c>
      <c r="AC113" s="36">
        <v>0.4</v>
      </c>
      <c r="AD113" s="40">
        <f t="shared" ref="AD113" si="954">AC113*$D113</f>
        <v>2.8759018086604534E-3</v>
      </c>
      <c r="AE113" s="36">
        <v>0.5</v>
      </c>
      <c r="AF113" s="40">
        <f t="shared" ref="AF113" si="955">AE113*$D113</f>
        <v>3.5948772608255667E-3</v>
      </c>
      <c r="AG113" s="48">
        <v>1</v>
      </c>
      <c r="AH113" s="40">
        <f t="shared" ref="AH113" si="956">AG113*$D113</f>
        <v>7.1897545216511333E-3</v>
      </c>
      <c r="AI113" s="36"/>
      <c r="AJ113" s="40">
        <f t="shared" ref="AJ113" si="957">AI113*$D113</f>
        <v>0</v>
      </c>
      <c r="AK113" s="36"/>
      <c r="AL113" s="40">
        <f t="shared" ref="AL113" si="958">AK113*$D113</f>
        <v>0</v>
      </c>
    </row>
    <row r="114" spans="1:38" x14ac:dyDescent="0.2">
      <c r="A114" s="2" t="s">
        <v>103</v>
      </c>
      <c r="B114" s="2" t="s">
        <v>120</v>
      </c>
      <c r="C114" s="26">
        <v>1000</v>
      </c>
      <c r="D114" s="57">
        <f t="shared" si="897"/>
        <v>1.4379509043302267E-3</v>
      </c>
      <c r="E114" s="36"/>
      <c r="F114" s="40">
        <f t="shared" si="898"/>
        <v>0</v>
      </c>
      <c r="G114" s="36"/>
      <c r="H114" s="40">
        <f t="shared" si="898"/>
        <v>0</v>
      </c>
      <c r="I114" s="36"/>
      <c r="J114" s="40">
        <f t="shared" ref="J114" si="959">I114*$D114</f>
        <v>0</v>
      </c>
      <c r="K114" s="36"/>
      <c r="L114" s="40">
        <f t="shared" ref="L114" si="960">K114*$D114</f>
        <v>0</v>
      </c>
      <c r="M114" s="36"/>
      <c r="N114" s="40">
        <f t="shared" ref="N114" si="961">M114*$D114</f>
        <v>0</v>
      </c>
      <c r="O114" s="36"/>
      <c r="P114" s="40">
        <f t="shared" ref="P114" si="962">O114*$D114</f>
        <v>0</v>
      </c>
      <c r="Q114" s="36"/>
      <c r="R114" s="40">
        <f t="shared" ref="R114" si="963">Q114*$D114</f>
        <v>0</v>
      </c>
      <c r="S114" s="36"/>
      <c r="T114" s="40">
        <f t="shared" ref="T114" si="964">S114*$D114</f>
        <v>0</v>
      </c>
      <c r="U114" s="36"/>
      <c r="V114" s="40">
        <f t="shared" ref="V114" si="965">U114*$D114</f>
        <v>0</v>
      </c>
      <c r="W114" s="36"/>
      <c r="X114" s="40">
        <f t="shared" ref="X114" si="966">W114*$D114</f>
        <v>0</v>
      </c>
      <c r="Y114" s="36"/>
      <c r="Z114" s="40">
        <f t="shared" ref="Z114" si="967">Y114*$D114</f>
        <v>0</v>
      </c>
      <c r="AA114" s="36"/>
      <c r="AB114" s="40">
        <f t="shared" ref="AB114" si="968">AA114*$D114</f>
        <v>0</v>
      </c>
      <c r="AC114" s="36"/>
      <c r="AD114" s="40">
        <f t="shared" ref="AD114" si="969">AC114*$D114</f>
        <v>0</v>
      </c>
      <c r="AE114" s="36"/>
      <c r="AF114" s="40">
        <f t="shared" ref="AF114" si="970">AE114*$D114</f>
        <v>0</v>
      </c>
      <c r="AG114" s="36"/>
      <c r="AH114" s="40">
        <f t="shared" ref="AH114" si="971">AG114*$D114</f>
        <v>0</v>
      </c>
      <c r="AI114" s="36"/>
      <c r="AJ114" s="40">
        <f t="shared" ref="AJ114" si="972">AI114*$D114</f>
        <v>0</v>
      </c>
      <c r="AK114" s="36"/>
      <c r="AL114" s="40">
        <f t="shared" ref="AL114" si="973">AK114*$D114</f>
        <v>0</v>
      </c>
    </row>
    <row r="115" spans="1:38" x14ac:dyDescent="0.2">
      <c r="A115" s="2"/>
      <c r="B115" s="2"/>
      <c r="C115" s="26"/>
      <c r="D115" s="56"/>
      <c r="E115" s="36"/>
      <c r="F115" s="39"/>
      <c r="G115" s="36"/>
      <c r="H115" s="39"/>
      <c r="I115" s="36"/>
      <c r="J115" s="39"/>
      <c r="K115" s="36"/>
      <c r="L115" s="39"/>
      <c r="M115" s="36"/>
      <c r="N115" s="39"/>
      <c r="O115" s="36"/>
      <c r="P115" s="39"/>
      <c r="Q115" s="36"/>
      <c r="R115" s="39"/>
      <c r="S115" s="36"/>
      <c r="T115" s="39"/>
      <c r="U115" s="36"/>
      <c r="V115" s="39"/>
      <c r="W115" s="36"/>
      <c r="X115" s="39"/>
      <c r="Y115" s="36"/>
      <c r="Z115" s="39"/>
      <c r="AA115" s="36"/>
      <c r="AB115" s="39"/>
      <c r="AC115" s="36"/>
      <c r="AD115" s="39"/>
      <c r="AE115" s="36"/>
      <c r="AF115" s="39"/>
      <c r="AG115" s="36"/>
      <c r="AH115" s="39"/>
      <c r="AI115" s="36"/>
      <c r="AJ115" s="39"/>
      <c r="AK115" s="36"/>
      <c r="AL115" s="39"/>
    </row>
    <row r="116" spans="1:38" x14ac:dyDescent="0.2">
      <c r="A116" s="8" t="s">
        <v>104</v>
      </c>
      <c r="B116" s="8" t="s">
        <v>105</v>
      </c>
      <c r="C116" s="26"/>
      <c r="D116" s="56"/>
      <c r="E116" s="36"/>
      <c r="F116" s="39"/>
      <c r="G116" s="36"/>
      <c r="H116" s="39"/>
      <c r="I116" s="36"/>
      <c r="J116" s="39"/>
      <c r="K116" s="36"/>
      <c r="L116" s="39"/>
      <c r="M116" s="36"/>
      <c r="N116" s="39"/>
      <c r="O116" s="36"/>
      <c r="P116" s="39"/>
      <c r="Q116" s="36"/>
      <c r="R116" s="39"/>
      <c r="S116" s="36"/>
      <c r="T116" s="39"/>
      <c r="U116" s="36"/>
      <c r="V116" s="39"/>
      <c r="W116" s="36"/>
      <c r="X116" s="39"/>
      <c r="Y116" s="36"/>
      <c r="Z116" s="39"/>
      <c r="AA116" s="36"/>
      <c r="AB116" s="39"/>
      <c r="AC116" s="36"/>
      <c r="AD116" s="39"/>
      <c r="AE116" s="36"/>
      <c r="AF116" s="39"/>
      <c r="AG116" s="36"/>
      <c r="AH116" s="39"/>
      <c r="AI116" s="36"/>
      <c r="AJ116" s="39"/>
      <c r="AK116" s="36"/>
      <c r="AL116" s="39"/>
    </row>
    <row r="117" spans="1:38" x14ac:dyDescent="0.2">
      <c r="A117" s="2" t="s">
        <v>109</v>
      </c>
      <c r="B117" s="2" t="s">
        <v>108</v>
      </c>
      <c r="C117" s="26">
        <v>29200</v>
      </c>
      <c r="D117" s="57">
        <f t="shared" ref="D117:D118" si="974">C117/$C$124</f>
        <v>4.1988166406442623E-2</v>
      </c>
      <c r="E117" s="36"/>
      <c r="F117" s="40">
        <f t="shared" ref="F117:H118" si="975">E117*$D117</f>
        <v>0</v>
      </c>
      <c r="G117" s="36"/>
      <c r="H117" s="40">
        <f t="shared" si="975"/>
        <v>0</v>
      </c>
      <c r="I117" s="36"/>
      <c r="J117" s="40">
        <f t="shared" ref="J117" si="976">I117*$D117</f>
        <v>0</v>
      </c>
      <c r="K117" s="36"/>
      <c r="L117" s="40">
        <f t="shared" ref="L117" si="977">K117*$D117</f>
        <v>0</v>
      </c>
      <c r="M117" s="36"/>
      <c r="N117" s="40">
        <f t="shared" ref="N117" si="978">M117*$D117</f>
        <v>0</v>
      </c>
      <c r="O117" s="36"/>
      <c r="P117" s="40">
        <f t="shared" ref="P117" si="979">O117*$D117</f>
        <v>0</v>
      </c>
      <c r="Q117" s="36"/>
      <c r="R117" s="40">
        <f t="shared" ref="R117" si="980">Q117*$D117</f>
        <v>0</v>
      </c>
      <c r="S117" s="36"/>
      <c r="T117" s="40">
        <f t="shared" ref="T117" si="981">S117*$D117</f>
        <v>0</v>
      </c>
      <c r="U117" s="36"/>
      <c r="V117" s="40">
        <f t="shared" ref="V117" si="982">U117*$D117</f>
        <v>0</v>
      </c>
      <c r="W117" s="36"/>
      <c r="X117" s="40">
        <f t="shared" ref="X117" si="983">W117*$D117</f>
        <v>0</v>
      </c>
      <c r="Y117" s="36"/>
      <c r="Z117" s="40">
        <f t="shared" ref="Z117" si="984">Y117*$D117</f>
        <v>0</v>
      </c>
      <c r="AA117" s="36"/>
      <c r="AB117" s="40">
        <f t="shared" ref="AB117" si="985">AA117*$D117</f>
        <v>0</v>
      </c>
      <c r="AC117" s="36"/>
      <c r="AD117" s="40">
        <f t="shared" ref="AD117" si="986">AC117*$D117</f>
        <v>0</v>
      </c>
      <c r="AE117" s="36"/>
      <c r="AF117" s="40">
        <f t="shared" ref="AF117" si="987">AE117*$D117</f>
        <v>0</v>
      </c>
      <c r="AG117" s="48">
        <v>0.5</v>
      </c>
      <c r="AH117" s="40">
        <f t="shared" ref="AH117" si="988">AG117*$D117</f>
        <v>2.0994083203221311E-2</v>
      </c>
      <c r="AI117" s="36"/>
      <c r="AJ117" s="40">
        <f t="shared" ref="AJ117" si="989">AI117*$D117</f>
        <v>0</v>
      </c>
      <c r="AK117" s="36"/>
      <c r="AL117" s="40">
        <f t="shared" ref="AL117" si="990">AK117*$D117</f>
        <v>0</v>
      </c>
    </row>
    <row r="118" spans="1:38" x14ac:dyDescent="0.2">
      <c r="A118" s="2" t="s">
        <v>110</v>
      </c>
      <c r="B118" s="2" t="s">
        <v>111</v>
      </c>
      <c r="C118" s="26">
        <v>17800</v>
      </c>
      <c r="D118" s="57">
        <f t="shared" si="974"/>
        <v>2.5595526097078037E-2</v>
      </c>
      <c r="E118" s="36"/>
      <c r="F118" s="40">
        <f t="shared" si="975"/>
        <v>0</v>
      </c>
      <c r="G118" s="36"/>
      <c r="H118" s="40">
        <f t="shared" si="975"/>
        <v>0</v>
      </c>
      <c r="I118" s="36"/>
      <c r="J118" s="40">
        <f t="shared" ref="J118" si="991">I118*$D118</f>
        <v>0</v>
      </c>
      <c r="K118" s="36"/>
      <c r="L118" s="40">
        <f t="shared" ref="L118" si="992">K118*$D118</f>
        <v>0</v>
      </c>
      <c r="M118" s="36"/>
      <c r="N118" s="40">
        <f t="shared" ref="N118" si="993">M118*$D118</f>
        <v>0</v>
      </c>
      <c r="O118" s="36"/>
      <c r="P118" s="40">
        <f t="shared" ref="P118" si="994">O118*$D118</f>
        <v>0</v>
      </c>
      <c r="Q118" s="36"/>
      <c r="R118" s="40">
        <f t="shared" ref="R118" si="995">Q118*$D118</f>
        <v>0</v>
      </c>
      <c r="S118" s="36"/>
      <c r="T118" s="40">
        <f t="shared" ref="T118" si="996">S118*$D118</f>
        <v>0</v>
      </c>
      <c r="U118" s="36"/>
      <c r="V118" s="40">
        <f t="shared" ref="V118" si="997">U118*$D118</f>
        <v>0</v>
      </c>
      <c r="W118" s="36"/>
      <c r="X118" s="40">
        <f t="shared" ref="X118" si="998">W118*$D118</f>
        <v>0</v>
      </c>
      <c r="Y118" s="36"/>
      <c r="Z118" s="40">
        <f t="shared" ref="Z118" si="999">Y118*$D118</f>
        <v>0</v>
      </c>
      <c r="AA118" s="36"/>
      <c r="AB118" s="40">
        <f t="shared" ref="AB118" si="1000">AA118*$D118</f>
        <v>0</v>
      </c>
      <c r="AC118" s="36"/>
      <c r="AD118" s="40">
        <f t="shared" ref="AD118" si="1001">AC118*$D118</f>
        <v>0</v>
      </c>
      <c r="AE118" s="36"/>
      <c r="AF118" s="40">
        <f t="shared" ref="AF118" si="1002">AE118*$D118</f>
        <v>0</v>
      </c>
      <c r="AG118" s="36"/>
      <c r="AH118" s="40">
        <f t="shared" ref="AH118" si="1003">AG118*$D118</f>
        <v>0</v>
      </c>
      <c r="AI118" s="36"/>
      <c r="AJ118" s="40">
        <f t="shared" ref="AJ118" si="1004">AI118*$D118</f>
        <v>0</v>
      </c>
      <c r="AK118" s="36"/>
      <c r="AL118" s="40">
        <f t="shared" ref="AL118" si="1005">AK118*$D118</f>
        <v>0</v>
      </c>
    </row>
    <row r="119" spans="1:38" x14ac:dyDescent="0.2">
      <c r="A119" s="2"/>
      <c r="B119" s="2"/>
      <c r="C119" s="26"/>
      <c r="D119" s="56"/>
      <c r="E119" s="36"/>
      <c r="F119" s="39"/>
      <c r="G119" s="36"/>
      <c r="H119" s="39"/>
      <c r="I119" s="36"/>
      <c r="J119" s="39"/>
      <c r="K119" s="36"/>
      <c r="L119" s="39"/>
      <c r="M119" s="36"/>
      <c r="N119" s="39"/>
      <c r="O119" s="36"/>
      <c r="P119" s="39"/>
      <c r="Q119" s="36"/>
      <c r="R119" s="39"/>
      <c r="S119" s="36"/>
      <c r="T119" s="39"/>
      <c r="U119" s="36"/>
      <c r="V119" s="39"/>
      <c r="W119" s="36"/>
      <c r="X119" s="39"/>
      <c r="Y119" s="36"/>
      <c r="Z119" s="39"/>
      <c r="AA119" s="36"/>
      <c r="AB119" s="39"/>
      <c r="AC119" s="36"/>
      <c r="AD119" s="39"/>
      <c r="AE119" s="36"/>
      <c r="AF119" s="39"/>
      <c r="AG119" s="36"/>
      <c r="AH119" s="39"/>
      <c r="AI119" s="36"/>
      <c r="AJ119" s="39"/>
      <c r="AK119" s="36"/>
      <c r="AL119" s="39"/>
    </row>
    <row r="120" spans="1:38" x14ac:dyDescent="0.2">
      <c r="A120" s="8" t="s">
        <v>112</v>
      </c>
      <c r="B120" s="8" t="s">
        <v>113</v>
      </c>
      <c r="C120" s="26"/>
      <c r="D120" s="56"/>
      <c r="E120" s="36"/>
      <c r="F120" s="39"/>
      <c r="G120" s="36"/>
      <c r="H120" s="39"/>
      <c r="I120" s="36"/>
      <c r="J120" s="39"/>
      <c r="K120" s="36"/>
      <c r="L120" s="39"/>
      <c r="M120" s="36"/>
      <c r="N120" s="39"/>
      <c r="O120" s="36"/>
      <c r="P120" s="39"/>
      <c r="Q120" s="36"/>
      <c r="R120" s="39"/>
      <c r="S120" s="36"/>
      <c r="T120" s="39"/>
      <c r="U120" s="36"/>
      <c r="V120" s="39"/>
      <c r="W120" s="36"/>
      <c r="X120" s="39"/>
      <c r="Y120" s="36"/>
      <c r="Z120" s="39"/>
      <c r="AA120" s="36"/>
      <c r="AB120" s="39"/>
      <c r="AC120" s="36"/>
      <c r="AD120" s="39"/>
      <c r="AE120" s="36"/>
      <c r="AF120" s="39"/>
      <c r="AG120" s="36"/>
      <c r="AH120" s="39"/>
      <c r="AI120" s="36"/>
      <c r="AJ120" s="39"/>
      <c r="AK120" s="36"/>
      <c r="AL120" s="39"/>
    </row>
    <row r="121" spans="1:38" x14ac:dyDescent="0.2">
      <c r="A121" s="2" t="s">
        <v>114</v>
      </c>
      <c r="B121" s="2" t="s">
        <v>9</v>
      </c>
      <c r="C121" s="26">
        <v>3456</v>
      </c>
      <c r="D121" s="57">
        <f t="shared" ref="D121:D122" si="1006">C121/$C$124</f>
        <v>4.9695583253652632E-3</v>
      </c>
      <c r="E121" s="36"/>
      <c r="F121" s="40">
        <f t="shared" ref="F121:H122" si="1007">E121*$D121</f>
        <v>0</v>
      </c>
      <c r="G121" s="36"/>
      <c r="H121" s="40">
        <f t="shared" si="1007"/>
        <v>0</v>
      </c>
      <c r="I121" s="36"/>
      <c r="J121" s="40">
        <f t="shared" ref="J121" si="1008">I121*$D121</f>
        <v>0</v>
      </c>
      <c r="K121" s="36"/>
      <c r="L121" s="40">
        <f t="shared" ref="L121" si="1009">K121*$D121</f>
        <v>0</v>
      </c>
      <c r="M121" s="36"/>
      <c r="N121" s="40">
        <f t="shared" ref="N121" si="1010">M121*$D121</f>
        <v>0</v>
      </c>
      <c r="O121" s="36"/>
      <c r="P121" s="40">
        <f t="shared" ref="P121" si="1011">O121*$D121</f>
        <v>0</v>
      </c>
      <c r="Q121" s="36"/>
      <c r="R121" s="40">
        <f t="shared" ref="R121" si="1012">Q121*$D121</f>
        <v>0</v>
      </c>
      <c r="S121" s="36"/>
      <c r="T121" s="40">
        <f t="shared" ref="T121" si="1013">S121*$D121</f>
        <v>0</v>
      </c>
      <c r="U121" s="36"/>
      <c r="V121" s="40">
        <f t="shared" ref="V121" si="1014">U121*$D121</f>
        <v>0</v>
      </c>
      <c r="W121" s="36"/>
      <c r="X121" s="40">
        <f t="shared" ref="X121" si="1015">W121*$D121</f>
        <v>0</v>
      </c>
      <c r="Y121" s="36"/>
      <c r="Z121" s="40">
        <f t="shared" ref="Z121" si="1016">Y121*$D121</f>
        <v>0</v>
      </c>
      <c r="AA121" s="36"/>
      <c r="AB121" s="40">
        <f t="shared" ref="AB121" si="1017">AA121*$D121</f>
        <v>0</v>
      </c>
      <c r="AC121" s="36"/>
      <c r="AD121" s="40">
        <f t="shared" ref="AD121" si="1018">AC121*$D121</f>
        <v>0</v>
      </c>
      <c r="AE121" s="36"/>
      <c r="AF121" s="40">
        <f t="shared" ref="AF121" si="1019">AE121*$D121</f>
        <v>0</v>
      </c>
      <c r="AG121" s="36"/>
      <c r="AH121" s="40">
        <f t="shared" ref="AH121" si="1020">AG121*$D121</f>
        <v>0</v>
      </c>
      <c r="AI121" s="36"/>
      <c r="AJ121" s="40">
        <f t="shared" ref="AJ121" si="1021">AI121*$D121</f>
        <v>0</v>
      </c>
      <c r="AK121" s="36"/>
      <c r="AL121" s="40">
        <f t="shared" ref="AL121" si="1022">AK121*$D121</f>
        <v>0</v>
      </c>
    </row>
    <row r="122" spans="1:38" x14ac:dyDescent="0.2">
      <c r="A122" s="2" t="s">
        <v>117</v>
      </c>
      <c r="B122" s="2" t="s">
        <v>10</v>
      </c>
      <c r="C122" s="26">
        <v>1216</v>
      </c>
      <c r="D122" s="57">
        <f t="shared" si="1006"/>
        <v>1.7485482996655558E-3</v>
      </c>
      <c r="E122" s="36"/>
      <c r="F122" s="40">
        <f t="shared" si="1007"/>
        <v>0</v>
      </c>
      <c r="G122" s="36"/>
      <c r="H122" s="40">
        <f t="shared" si="1007"/>
        <v>0</v>
      </c>
      <c r="I122" s="36"/>
      <c r="J122" s="40">
        <f t="shared" ref="J122" si="1023">I122*$D122</f>
        <v>0</v>
      </c>
      <c r="K122" s="36"/>
      <c r="L122" s="40">
        <f t="shared" ref="L122" si="1024">K122*$D122</f>
        <v>0</v>
      </c>
      <c r="M122" s="36"/>
      <c r="N122" s="40">
        <f t="shared" ref="N122" si="1025">M122*$D122</f>
        <v>0</v>
      </c>
      <c r="O122" s="36"/>
      <c r="P122" s="40">
        <f t="shared" ref="P122" si="1026">O122*$D122</f>
        <v>0</v>
      </c>
      <c r="Q122" s="36"/>
      <c r="R122" s="40">
        <f t="shared" ref="R122" si="1027">Q122*$D122</f>
        <v>0</v>
      </c>
      <c r="S122" s="36"/>
      <c r="T122" s="40">
        <f t="shared" ref="T122" si="1028">S122*$D122</f>
        <v>0</v>
      </c>
      <c r="U122" s="36"/>
      <c r="V122" s="40">
        <f t="shared" ref="V122" si="1029">U122*$D122</f>
        <v>0</v>
      </c>
      <c r="W122" s="36"/>
      <c r="X122" s="40">
        <f t="shared" ref="X122" si="1030">W122*$D122</f>
        <v>0</v>
      </c>
      <c r="Y122" s="36">
        <v>1</v>
      </c>
      <c r="Z122" s="40">
        <f t="shared" ref="Z122" si="1031">Y122*$D122</f>
        <v>1.7485482996655558E-3</v>
      </c>
      <c r="AA122" s="36">
        <v>1</v>
      </c>
      <c r="AB122" s="40">
        <f t="shared" ref="AB122" si="1032">AA122*$D122</f>
        <v>1.7485482996655558E-3</v>
      </c>
      <c r="AC122" s="36">
        <v>1</v>
      </c>
      <c r="AD122" s="40">
        <f t="shared" ref="AD122" si="1033">AC122*$D122</f>
        <v>1.7485482996655558E-3</v>
      </c>
      <c r="AE122" s="36">
        <v>1</v>
      </c>
      <c r="AF122" s="40">
        <f t="shared" ref="AF122" si="1034">AE122*$D122</f>
        <v>1.7485482996655558E-3</v>
      </c>
      <c r="AG122" s="36">
        <v>1</v>
      </c>
      <c r="AH122" s="40">
        <f t="shared" ref="AH122" si="1035">AG122*$D122</f>
        <v>1.7485482996655558E-3</v>
      </c>
      <c r="AI122" s="36"/>
      <c r="AJ122" s="40">
        <f t="shared" ref="AJ122" si="1036">AI122*$D122</f>
        <v>0</v>
      </c>
      <c r="AK122" s="36"/>
      <c r="AL122" s="40">
        <f t="shared" ref="AL122" si="1037">AK122*$D122</f>
        <v>0</v>
      </c>
    </row>
    <row r="124" spans="1:38" x14ac:dyDescent="0.2">
      <c r="C124" s="31">
        <f>SUM(C6:C122)</f>
        <v>695434.03532666725</v>
      </c>
      <c r="D124" s="58">
        <f>SUM(D6:D122)</f>
        <v>0.99999999999999856</v>
      </c>
      <c r="E124" s="38"/>
      <c r="F124" s="38">
        <f>SUM(F6:F122)</f>
        <v>4.8403354293967235E-2</v>
      </c>
      <c r="G124" s="38"/>
      <c r="H124" s="38">
        <f>SUM(H6:H122)</f>
        <v>0.10623291582309803</v>
      </c>
      <c r="I124" s="38"/>
      <c r="J124" s="38">
        <f>SUM(J6:J122)</f>
        <v>0.1653075926576846</v>
      </c>
      <c r="K124" s="38"/>
      <c r="L124" s="38">
        <f>SUM(L6:L122)</f>
        <v>0.24067629530708357</v>
      </c>
      <c r="M124" s="38"/>
      <c r="N124" s="38">
        <f>SUM(N6:N122)</f>
        <v>0.27610674273647801</v>
      </c>
      <c r="O124" s="38"/>
      <c r="P124" s="38">
        <f>SUM(P6:P122)</f>
        <v>0.35243389147355247</v>
      </c>
      <c r="Q124" s="38"/>
      <c r="R124" s="38">
        <f>SUM(R6:R122)</f>
        <v>0.36674364586103758</v>
      </c>
      <c r="S124" s="38"/>
      <c r="T124" s="38">
        <f>SUM(T6:T122)</f>
        <v>0.38429258711545006</v>
      </c>
      <c r="U124" s="38"/>
      <c r="V124" s="38">
        <f>SUM(V6:V122)</f>
        <v>0.42514749035591926</v>
      </c>
      <c r="W124" s="38"/>
      <c r="X124" s="38">
        <f>SUM(X6:X122)</f>
        <v>0.45519303373514863</v>
      </c>
      <c r="Y124" s="38"/>
      <c r="Z124" s="38">
        <f>SUM(Z6:Z122)</f>
        <v>0.49068382412708911</v>
      </c>
      <c r="AA124" s="38"/>
      <c r="AB124" s="38">
        <f>SUM(AB6:AB122)</f>
        <v>0.58556604888539998</v>
      </c>
      <c r="AC124" s="38"/>
      <c r="AD124" s="38">
        <f>SUM(AD6:AD122)</f>
        <v>0.61657910102897096</v>
      </c>
      <c r="AE124" s="38"/>
      <c r="AF124" s="38">
        <f>SUM(AF6:AF122)</f>
        <v>0.72861054835869965</v>
      </c>
      <c r="AG124" s="38"/>
      <c r="AH124" s="38">
        <f>SUM(AH6:AH122)</f>
        <v>0.8288821060589846</v>
      </c>
      <c r="AI124" s="38"/>
      <c r="AJ124" s="38">
        <f>SUM(AJ6:AJ122)</f>
        <v>0</v>
      </c>
      <c r="AK124" s="38"/>
      <c r="AL124" s="38">
        <f>SUM(AL6:AL122)</f>
        <v>0</v>
      </c>
    </row>
    <row r="125" spans="1:38" x14ac:dyDescent="0.2">
      <c r="C125" s="29"/>
      <c r="D125" s="59"/>
      <c r="E125" s="30"/>
      <c r="F125" s="30">
        <f>F124</f>
        <v>4.8403354293967235E-2</v>
      </c>
      <c r="G125" s="30"/>
      <c r="H125" s="30">
        <f>H124-F124</f>
        <v>5.7829561529130796E-2</v>
      </c>
      <c r="I125" s="30"/>
      <c r="J125" s="30">
        <f>J124-H124</f>
        <v>5.9074676834586573E-2</v>
      </c>
      <c r="K125" s="30"/>
      <c r="L125" s="30">
        <f>L124-J124</f>
        <v>7.5368702649398961E-2</v>
      </c>
      <c r="M125" s="30"/>
      <c r="N125" s="30">
        <f>N124-L124</f>
        <v>3.543044742939444E-2</v>
      </c>
      <c r="O125" s="30"/>
      <c r="P125" s="30">
        <f>P124-N124</f>
        <v>7.6327148737074468E-2</v>
      </c>
      <c r="Q125" s="30"/>
      <c r="R125" s="30">
        <f>R124-P124</f>
        <v>1.4309754387485107E-2</v>
      </c>
      <c r="S125" s="30"/>
      <c r="T125" s="30">
        <f>T124-R124</f>
        <v>1.7548941254412476E-2</v>
      </c>
      <c r="U125" s="30"/>
      <c r="V125" s="30">
        <f>V124-T124</f>
        <v>4.0854903240469198E-2</v>
      </c>
      <c r="W125" s="30"/>
      <c r="X125" s="30">
        <f>X124-V124</f>
        <v>3.0045543379229378E-2</v>
      </c>
      <c r="Y125" s="30"/>
      <c r="Z125" s="30">
        <f>Z124-X124</f>
        <v>3.5490790391940474E-2</v>
      </c>
      <c r="AA125" s="30"/>
      <c r="AB125" s="30">
        <f>AB124-Z124</f>
        <v>9.4882224758310874E-2</v>
      </c>
      <c r="AC125" s="30"/>
      <c r="AD125" s="30">
        <f>AD124-AB124</f>
        <v>3.1013052143570974E-2</v>
      </c>
      <c r="AE125" s="30"/>
      <c r="AF125" s="30">
        <f>AF124-AD124</f>
        <v>0.1120314473297287</v>
      </c>
      <c r="AG125" s="30"/>
      <c r="AH125" s="30">
        <f>AH124-AF124</f>
        <v>0.10027155770028495</v>
      </c>
      <c r="AI125" s="30"/>
      <c r="AJ125" s="30">
        <f>AJ124-AH124</f>
        <v>-0.8288821060589846</v>
      </c>
      <c r="AK125" s="30"/>
      <c r="AL125" s="30">
        <f>AL124-AJ124</f>
        <v>0</v>
      </c>
    </row>
    <row r="126" spans="1:38" x14ac:dyDescent="0.2"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</row>
  </sheetData>
  <mergeCells count="34">
    <mergeCell ref="M3:N3"/>
    <mergeCell ref="G4:H4"/>
    <mergeCell ref="I4:J4"/>
    <mergeCell ref="K4:L4"/>
    <mergeCell ref="M4:N4"/>
    <mergeCell ref="E3:F3"/>
    <mergeCell ref="E4:F4"/>
    <mergeCell ref="G3:H3"/>
    <mergeCell ref="I3:J3"/>
    <mergeCell ref="K3:L3"/>
    <mergeCell ref="AK3:AL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4:AL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2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Cronograma x Orç.</vt:lpstr>
      <vt:lpstr>EAP - Cálculo Avanço</vt:lpstr>
      <vt:lpstr>Curva Avanço</vt:lpstr>
      <vt:lpstr>'Cronograma x Orç.'!Titulos_de_impressao</vt:lpstr>
      <vt:lpstr>'EAP - Cálculo Avanço'!Titulos_de_impressao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2021-11-20T19:12:55Z</dcterms:modified>
</cp:coreProperties>
</file>