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94354\OneDrive - Caixa Economica Federal\Área de Trabalho\"/>
    </mc:Choice>
  </mc:AlternateContent>
  <xr:revisionPtr revIDLastSave="51" documentId="8_{96B636F8-067E-49B5-B0B0-8F7C2B7BD3CA}" xr6:coauthVersionLast="45" xr6:coauthVersionMax="45" xr10:uidLastSave="{D8B7A73F-9210-4E52-985F-53D736D9A3A0}"/>
  <bookViews>
    <workbookView xWindow="-120" yWindow="-120" windowWidth="20730" windowHeight="11160" xr2:uid="{00741F63-73ED-4E3F-B6F0-8B160A410CCA}"/>
  </bookViews>
  <sheets>
    <sheet name="PARAMETRICO" sheetId="2" r:id="rId1"/>
    <sheet name="MO.MAT.EQ." sheetId="3" r:id="rId2"/>
    <sheet name="POR ETAP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 l="1"/>
  <c r="D20" i="1"/>
  <c r="C20" i="1"/>
  <c r="B20" i="1"/>
  <c r="F5" i="2" l="1"/>
  <c r="C14" i="2"/>
  <c r="F14" i="2" s="1"/>
  <c r="C6" i="2"/>
  <c r="F6" i="2" s="1"/>
  <c r="C12" i="2"/>
  <c r="F12" i="2" s="1"/>
  <c r="C13" i="2"/>
  <c r="F13" i="2" s="1"/>
  <c r="F17" i="2" l="1"/>
  <c r="F21" i="2" s="1"/>
  <c r="F25" i="2" l="1"/>
  <c r="F28" i="2" s="1"/>
  <c r="B4" i="3"/>
  <c r="B5" i="3" l="1"/>
  <c r="B6" i="3"/>
  <c r="F4" i="3"/>
  <c r="D4" i="3"/>
  <c r="C4" i="3"/>
  <c r="E4" i="3"/>
  <c r="F31" i="2" l="1"/>
  <c r="F6" i="3"/>
  <c r="D6" i="3"/>
  <c r="C6" i="3"/>
  <c r="E6" i="3"/>
  <c r="C5" i="3"/>
  <c r="F5" i="3"/>
  <c r="D5" i="3"/>
  <c r="E5" i="3"/>
  <c r="G6" i="1" l="1"/>
  <c r="E7" i="1"/>
  <c r="F8" i="1"/>
  <c r="E17" i="1"/>
  <c r="E6" i="1"/>
  <c r="G11" i="1"/>
  <c r="E12" i="1"/>
  <c r="F18" i="1"/>
  <c r="E13" i="1"/>
  <c r="G17" i="1"/>
  <c r="E14" i="1"/>
  <c r="F15" i="1"/>
  <c r="E19" i="1"/>
  <c r="G7" i="1"/>
  <c r="F10" i="1"/>
  <c r="G9" i="1"/>
  <c r="F17" i="1"/>
  <c r="G10" i="1"/>
  <c r="E11" i="1"/>
  <c r="F16" i="1"/>
  <c r="F12" i="1"/>
  <c r="E18" i="1"/>
  <c r="G15" i="1"/>
  <c r="E16" i="1"/>
  <c r="G8" i="1"/>
  <c r="E4" i="1"/>
  <c r="E10" i="1"/>
  <c r="F9" i="1"/>
  <c r="F5" i="1"/>
  <c r="F19" i="1"/>
  <c r="F11" i="1"/>
  <c r="G14" i="1"/>
  <c r="E15" i="1"/>
  <c r="B7" i="3"/>
  <c r="G5" i="1"/>
  <c r="F14" i="1"/>
  <c r="G19" i="1"/>
  <c r="G4" i="1"/>
  <c r="G16" i="1"/>
  <c r="F4" i="1"/>
  <c r="F6" i="1"/>
  <c r="F13" i="1"/>
  <c r="F7" i="1"/>
  <c r="G18" i="1"/>
  <c r="E5" i="1"/>
  <c r="G13" i="1"/>
  <c r="E8" i="1"/>
  <c r="E9" i="1"/>
  <c r="G12" i="1"/>
  <c r="J18" i="1" l="1"/>
  <c r="S18" i="1"/>
  <c r="P18" i="1"/>
  <c r="M18" i="1"/>
  <c r="J14" i="1"/>
  <c r="M14" i="1"/>
  <c r="P14" i="1"/>
  <c r="S14" i="1"/>
  <c r="I16" i="1"/>
  <c r="O16" i="1"/>
  <c r="R16" i="1"/>
  <c r="L16" i="1"/>
  <c r="H17" i="1"/>
  <c r="K17" i="1"/>
  <c r="N17" i="1"/>
  <c r="Q17" i="1"/>
  <c r="H8" i="1"/>
  <c r="K8" i="1"/>
  <c r="N8" i="1"/>
  <c r="Q8" i="1"/>
  <c r="L7" i="1"/>
  <c r="R7" i="1"/>
  <c r="I7" i="1"/>
  <c r="O7" i="1"/>
  <c r="J16" i="1"/>
  <c r="P16" i="1"/>
  <c r="M16" i="1"/>
  <c r="S16" i="1"/>
  <c r="J5" i="1"/>
  <c r="M5" i="1"/>
  <c r="P5" i="1"/>
  <c r="S5" i="1"/>
  <c r="L11" i="1"/>
  <c r="R11" i="1"/>
  <c r="O11" i="1"/>
  <c r="I11" i="1"/>
  <c r="H10" i="1"/>
  <c r="K10" i="1"/>
  <c r="N10" i="1"/>
  <c r="Q10" i="1"/>
  <c r="J15" i="1"/>
  <c r="S15" i="1"/>
  <c r="M15" i="1"/>
  <c r="P15" i="1"/>
  <c r="H11" i="1"/>
  <c r="K11" i="1"/>
  <c r="N11" i="1"/>
  <c r="Q11" i="1"/>
  <c r="I10" i="1"/>
  <c r="O10" i="1"/>
  <c r="L10" i="1"/>
  <c r="R10" i="1"/>
  <c r="H14" i="1"/>
  <c r="K14" i="1"/>
  <c r="Q14" i="1"/>
  <c r="N14" i="1"/>
  <c r="H12" i="1"/>
  <c r="K12" i="1"/>
  <c r="N12" i="1"/>
  <c r="Q12" i="1"/>
  <c r="I8" i="1"/>
  <c r="R8" i="1"/>
  <c r="L8" i="1"/>
  <c r="O8" i="1"/>
  <c r="H9" i="1"/>
  <c r="N9" i="1"/>
  <c r="Q9" i="1"/>
  <c r="K9" i="1"/>
  <c r="I14" i="1"/>
  <c r="R14" i="1"/>
  <c r="L14" i="1"/>
  <c r="O14" i="1"/>
  <c r="R9" i="1"/>
  <c r="I9" i="1"/>
  <c r="O9" i="1"/>
  <c r="L9" i="1"/>
  <c r="J9" i="1"/>
  <c r="P9" i="1"/>
  <c r="M9" i="1"/>
  <c r="S9" i="1"/>
  <c r="I18" i="1"/>
  <c r="R18" i="1"/>
  <c r="L18" i="1"/>
  <c r="O18" i="1"/>
  <c r="J13" i="1"/>
  <c r="P13" i="1"/>
  <c r="M13" i="1"/>
  <c r="S13" i="1"/>
  <c r="O13" i="1"/>
  <c r="I13" i="1"/>
  <c r="R13" i="1"/>
  <c r="L13" i="1"/>
  <c r="J4" i="1"/>
  <c r="P4" i="1"/>
  <c r="S4" i="1"/>
  <c r="G20" i="1"/>
  <c r="M4" i="1"/>
  <c r="C7" i="3"/>
  <c r="D7" i="3"/>
  <c r="F7" i="3"/>
  <c r="E7" i="3"/>
  <c r="I19" i="1"/>
  <c r="L19" i="1"/>
  <c r="H4" i="1"/>
  <c r="Q4" i="1"/>
  <c r="K4" i="1"/>
  <c r="N4" i="1"/>
  <c r="E20" i="1"/>
  <c r="H18" i="1"/>
  <c r="N18" i="1"/>
  <c r="Q18" i="1"/>
  <c r="K18" i="1"/>
  <c r="J10" i="1"/>
  <c r="M10" i="1"/>
  <c r="S10" i="1"/>
  <c r="P10" i="1"/>
  <c r="J7" i="1"/>
  <c r="S7" i="1"/>
  <c r="M7" i="1"/>
  <c r="P7" i="1"/>
  <c r="J17" i="1"/>
  <c r="S17" i="1"/>
  <c r="P17" i="1"/>
  <c r="M17" i="1"/>
  <c r="J11" i="1"/>
  <c r="S11" i="1"/>
  <c r="M11" i="1"/>
  <c r="P11" i="1"/>
  <c r="H7" i="1"/>
  <c r="N7" i="1"/>
  <c r="Q7" i="1"/>
  <c r="K7" i="1"/>
  <c r="I4" i="1"/>
  <c r="O4" i="1"/>
  <c r="L4" i="1"/>
  <c r="R4" i="1"/>
  <c r="F20" i="1"/>
  <c r="H16" i="1"/>
  <c r="N16" i="1"/>
  <c r="Q16" i="1"/>
  <c r="K16" i="1"/>
  <c r="O15" i="1"/>
  <c r="R15" i="1"/>
  <c r="L15" i="1"/>
  <c r="I15" i="1"/>
  <c r="J12" i="1"/>
  <c r="S12" i="1"/>
  <c r="M12" i="1"/>
  <c r="P12" i="1"/>
  <c r="H5" i="1"/>
  <c r="K5" i="1"/>
  <c r="Q5" i="1"/>
  <c r="N5" i="1"/>
  <c r="I6" i="1"/>
  <c r="O6" i="1"/>
  <c r="R6" i="1"/>
  <c r="L6" i="1"/>
  <c r="J19" i="1"/>
  <c r="M19" i="1"/>
  <c r="S19" i="1"/>
  <c r="H15" i="1"/>
  <c r="Q15" i="1"/>
  <c r="N15" i="1"/>
  <c r="K15" i="1"/>
  <c r="I5" i="1"/>
  <c r="O5" i="1"/>
  <c r="R5" i="1"/>
  <c r="L5" i="1"/>
  <c r="J8" i="1"/>
  <c r="P8" i="1"/>
  <c r="S8" i="1"/>
  <c r="M8" i="1"/>
  <c r="I12" i="1"/>
  <c r="R12" i="1"/>
  <c r="L12" i="1"/>
  <c r="O12" i="1"/>
  <c r="I17" i="1"/>
  <c r="R17" i="1"/>
  <c r="L17" i="1"/>
  <c r="O17" i="1"/>
  <c r="H19" i="1"/>
  <c r="K19" i="1"/>
  <c r="Q19" i="1"/>
  <c r="H13" i="1"/>
  <c r="Q13" i="1"/>
  <c r="K13" i="1"/>
  <c r="N13" i="1"/>
  <c r="H6" i="1"/>
  <c r="N6" i="1"/>
  <c r="Q6" i="1"/>
  <c r="K6" i="1"/>
  <c r="J6" i="1"/>
  <c r="P6" i="1"/>
  <c r="S6" i="1"/>
  <c r="M6" i="1"/>
  <c r="K20" i="1" l="1"/>
  <c r="L20" i="1"/>
  <c r="N20" i="1"/>
  <c r="S20" i="1"/>
  <c r="M20" i="1"/>
  <c r="R20" i="1"/>
  <c r="H20" i="1"/>
  <c r="Q20" i="1"/>
  <c r="P20" i="1"/>
  <c r="O20" i="1"/>
  <c r="I20" i="1"/>
  <c r="J20" i="1"/>
</calcChain>
</file>

<file path=xl/sharedStrings.xml><?xml version="1.0" encoding="utf-8"?>
<sst xmlns="http://schemas.openxmlformats.org/spreadsheetml/2006/main" count="76" uniqueCount="58">
  <si>
    <t>L Inf.</t>
  </si>
  <si>
    <t>Média</t>
  </si>
  <si>
    <t>L. superior</t>
  </si>
  <si>
    <t>Serviços Preliminares</t>
  </si>
  <si>
    <t>Movimento de terra</t>
  </si>
  <si>
    <t>Fundações Especiais</t>
  </si>
  <si>
    <t>Infraestrutura</t>
  </si>
  <si>
    <t>Superestrutura</t>
  </si>
  <si>
    <t>Alvenaria</t>
  </si>
  <si>
    <t>Esquadrias</t>
  </si>
  <si>
    <t>Cobertura</t>
  </si>
  <si>
    <t>Instalações Hidraulicas</t>
  </si>
  <si>
    <t>Instalações Elétricas</t>
  </si>
  <si>
    <t>Impermeabilização</t>
  </si>
  <si>
    <t>Revestimentos (pisos, paredes e forros)</t>
  </si>
  <si>
    <t>Vidros</t>
  </si>
  <si>
    <t>Pintura</t>
  </si>
  <si>
    <t>Serviços Complementares</t>
  </si>
  <si>
    <t>Elevadores</t>
  </si>
  <si>
    <t>Materiais</t>
  </si>
  <si>
    <t>Mão de obra</t>
  </si>
  <si>
    <t>Despesas administrativas</t>
  </si>
  <si>
    <t>Equipamentos</t>
  </si>
  <si>
    <t>Garagem (subsolo)</t>
  </si>
  <si>
    <t>Varandas</t>
  </si>
  <si>
    <t>Terraços ou Área descobertas sobre laje</t>
  </si>
  <si>
    <t>Estacionamento sobre terreno</t>
  </si>
  <si>
    <t>Barrilete</t>
  </si>
  <si>
    <t>Caixa dágua</t>
  </si>
  <si>
    <t>Casa de máquinas</t>
  </si>
  <si>
    <t>Quintais, calçadas, jardins e etc</t>
  </si>
  <si>
    <t>L Inf</t>
  </si>
  <si>
    <t>Media</t>
  </si>
  <si>
    <t>L sup</t>
  </si>
  <si>
    <t>Área Padrão</t>
  </si>
  <si>
    <t>Área</t>
  </si>
  <si>
    <t>Área Eq.</t>
  </si>
  <si>
    <t>Calculo da área Padrão diferente</t>
  </si>
  <si>
    <t>Área Equivalente</t>
  </si>
  <si>
    <t>CUB</t>
  </si>
  <si>
    <t>Custos Diretos</t>
  </si>
  <si>
    <t>Custos Indiretos</t>
  </si>
  <si>
    <t xml:space="preserve">Custos Indiretos (5 a 30%) </t>
  </si>
  <si>
    <t>Referência: Livro Como preparar Orçamento de Obras</t>
  </si>
  <si>
    <t>BDI (20 a 25%)</t>
  </si>
  <si>
    <t>Referência: Acórdão 2622/2013 TCU para Orçamentos não desonerados</t>
  </si>
  <si>
    <t>TOTAL</t>
  </si>
  <si>
    <t>PREÇO DE VENDA</t>
  </si>
  <si>
    <t>Estimativa de divisão por tipo de custo</t>
  </si>
  <si>
    <t>BDI</t>
  </si>
  <si>
    <t>Material</t>
  </si>
  <si>
    <t>Mão de Obra</t>
  </si>
  <si>
    <t>Desp. Admin.</t>
  </si>
  <si>
    <t>ETAPA</t>
  </si>
  <si>
    <t>Área de serviço - residência unifamiliar padrão baixo (aberta)</t>
  </si>
  <si>
    <t>Obs. 1: No cálculo da área equivalente foi considerado a média dos coeficientes. O Orçamentista tem liberdade de utilizar outros coeficientes a seu critério técnico.</t>
  </si>
  <si>
    <t>Piscina</t>
  </si>
  <si>
    <t>Custos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</si>
</sst>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7" xfId="0" applyBorder="1"/>
    <xf numFmtId="0" fontId="0" fillId="0" borderId="9" xfId="0" applyBorder="1"/>
    <xf numFmtId="0" fontId="0" fillId="2" borderId="9" xfId="0" applyFill="1" applyBorder="1"/>
    <xf numFmtId="0" fontId="0" fillId="2" borderId="13" xfId="0" applyFill="1" applyBorder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3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2" borderId="13" xfId="1" applyFont="1" applyFill="1" applyBorder="1"/>
    <xf numFmtId="44" fontId="2" fillId="3" borderId="13" xfId="1" applyFont="1" applyFill="1" applyBorder="1"/>
    <xf numFmtId="9" fontId="2" fillId="2" borderId="12" xfId="2" applyFont="1" applyFill="1" applyBorder="1" applyAlignment="1"/>
    <xf numFmtId="44" fontId="2" fillId="3" borderId="13" xfId="0" applyNumberFormat="1" applyFont="1" applyFill="1" applyBorder="1"/>
    <xf numFmtId="44" fontId="0" fillId="0" borderId="0" xfId="0" applyNumberFormat="1"/>
    <xf numFmtId="0" fontId="0" fillId="3" borderId="7" xfId="0" applyFill="1" applyBorder="1"/>
    <xf numFmtId="0" fontId="0" fillId="3" borderId="10" xfId="0" applyFill="1" applyBorder="1"/>
    <xf numFmtId="10" fontId="0" fillId="0" borderId="1" xfId="2" applyNumberFormat="1" applyFont="1" applyBorder="1" applyAlignment="1">
      <alignment horizontal="center"/>
    </xf>
    <xf numFmtId="10" fontId="0" fillId="0" borderId="1" xfId="0" applyNumberFormat="1" applyBorder="1"/>
    <xf numFmtId="44" fontId="0" fillId="0" borderId="1" xfId="0" applyNumberFormat="1" applyBorder="1"/>
    <xf numFmtId="44" fontId="2" fillId="0" borderId="1" xfId="0" applyNumberFormat="1" applyFont="1" applyBorder="1"/>
    <xf numFmtId="10" fontId="2" fillId="0" borderId="1" xfId="2" applyNumberFormat="1" applyFont="1" applyBorder="1"/>
    <xf numFmtId="44" fontId="2" fillId="0" borderId="1" xfId="1" applyFont="1" applyBorder="1"/>
    <xf numFmtId="9" fontId="2" fillId="0" borderId="1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2" fillId="0" borderId="8" xfId="1" applyFont="1" applyBorder="1"/>
    <xf numFmtId="44" fontId="2" fillId="0" borderId="9" xfId="1" applyFont="1" applyBorder="1"/>
    <xf numFmtId="44" fontId="2" fillId="0" borderId="10" xfId="1" applyFont="1" applyBorder="1"/>
    <xf numFmtId="9" fontId="2" fillId="0" borderId="3" xfId="2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4" fontId="1" fillId="0" borderId="6" xfId="1" applyFont="1" applyBorder="1"/>
    <xf numFmtId="44" fontId="1" fillId="0" borderId="7" xfId="1" applyFont="1" applyBorder="1"/>
    <xf numFmtId="10" fontId="0" fillId="0" borderId="6" xfId="2" applyNumberFormat="1" applyFont="1" applyBorder="1"/>
    <xf numFmtId="10" fontId="0" fillId="0" borderId="7" xfId="2" applyNumberFormat="1" applyFont="1" applyBorder="1"/>
    <xf numFmtId="10" fontId="2" fillId="0" borderId="8" xfId="2" applyNumberFormat="1" applyFont="1" applyBorder="1"/>
    <xf numFmtId="10" fontId="2" fillId="0" borderId="9" xfId="2" applyNumberFormat="1" applyFont="1" applyBorder="1"/>
    <xf numFmtId="10" fontId="2" fillId="0" borderId="10" xfId="2" applyNumberFormat="1" applyFont="1" applyBorder="1"/>
    <xf numFmtId="0" fontId="2" fillId="0" borderId="2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44" fontId="2" fillId="0" borderId="0" xfId="1" applyFont="1" applyFill="1" applyBorder="1"/>
    <xf numFmtId="10" fontId="0" fillId="0" borderId="1" xfId="2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10" fontId="2" fillId="0" borderId="24" xfId="0" applyNumberFormat="1" applyFont="1" applyBorder="1" applyAlignment="1">
      <alignment horizontal="center"/>
    </xf>
    <xf numFmtId="10" fontId="2" fillId="0" borderId="20" xfId="0" applyNumberFormat="1" applyFont="1" applyBorder="1" applyAlignment="1">
      <alignment horizontal="center"/>
    </xf>
    <xf numFmtId="10" fontId="2" fillId="0" borderId="2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9D79-0E60-4C93-8C4D-32DBAA02F3C1}">
  <dimension ref="A1:H31"/>
  <sheetViews>
    <sheetView tabSelected="1" workbookViewId="0">
      <selection activeCell="A15" sqref="A15:F15"/>
    </sheetView>
  </sheetViews>
  <sheetFormatPr defaultRowHeight="15" x14ac:dyDescent="0.25"/>
  <cols>
    <col min="1" max="1" width="56.42578125" bestFit="1" customWidth="1"/>
    <col min="6" max="6" width="18" bestFit="1" customWidth="1"/>
    <col min="8" max="8" width="14.28515625" bestFit="1" customWidth="1"/>
  </cols>
  <sheetData>
    <row r="1" spans="1:8" ht="15.75" thickBot="1" x14ac:dyDescent="0.3">
      <c r="A1" s="54" t="s">
        <v>34</v>
      </c>
      <c r="B1" s="55"/>
      <c r="C1" s="55"/>
      <c r="D1" s="55"/>
      <c r="E1" s="55"/>
      <c r="F1" s="8">
        <v>120</v>
      </c>
    </row>
    <row r="2" spans="1:8" ht="15.75" thickBot="1" x14ac:dyDescent="0.3"/>
    <row r="3" spans="1:8" x14ac:dyDescent="0.25">
      <c r="A3" s="56" t="s">
        <v>37</v>
      </c>
      <c r="B3" s="57"/>
      <c r="C3" s="57"/>
      <c r="D3" s="57"/>
      <c r="E3" s="57"/>
      <c r="F3" s="58"/>
    </row>
    <row r="4" spans="1:8" x14ac:dyDescent="0.25">
      <c r="A4" s="9"/>
      <c r="B4" s="12" t="s">
        <v>31</v>
      </c>
      <c r="C4" s="12" t="s">
        <v>32</v>
      </c>
      <c r="D4" s="12" t="s">
        <v>33</v>
      </c>
      <c r="E4" s="12" t="s">
        <v>35</v>
      </c>
      <c r="F4" s="13" t="s">
        <v>36</v>
      </c>
      <c r="H4" s="15"/>
    </row>
    <row r="5" spans="1:8" x14ac:dyDescent="0.25">
      <c r="A5" s="9" t="s">
        <v>54</v>
      </c>
      <c r="B5" s="3">
        <v>0.5</v>
      </c>
      <c r="C5" s="3">
        <v>0.5</v>
      </c>
      <c r="D5" s="3">
        <v>0.5</v>
      </c>
      <c r="E5" s="4"/>
      <c r="F5" s="22">
        <f>E5*C5</f>
        <v>0</v>
      </c>
    </row>
    <row r="6" spans="1:8" x14ac:dyDescent="0.25">
      <c r="A6" s="9" t="s">
        <v>24</v>
      </c>
      <c r="B6" s="3">
        <v>0.75</v>
      </c>
      <c r="C6" s="3">
        <f t="shared" ref="C6:C13" si="0">AVERAGE(B6,D6)</f>
        <v>0.875</v>
      </c>
      <c r="D6" s="3">
        <v>1</v>
      </c>
      <c r="E6" s="4"/>
      <c r="F6" s="22">
        <f t="shared" ref="F6:F14" si="1">E6*C6</f>
        <v>0</v>
      </c>
    </row>
    <row r="7" spans="1:8" x14ac:dyDescent="0.25">
      <c r="A7" s="9" t="s">
        <v>23</v>
      </c>
      <c r="B7" s="3">
        <v>0.5</v>
      </c>
      <c r="C7" s="3">
        <v>0.625</v>
      </c>
      <c r="D7" s="3">
        <v>0.75</v>
      </c>
      <c r="E7" s="4"/>
      <c r="F7" s="22">
        <f t="shared" si="1"/>
        <v>0</v>
      </c>
    </row>
    <row r="8" spans="1:8" x14ac:dyDescent="0.25">
      <c r="A8" s="9" t="s">
        <v>27</v>
      </c>
      <c r="B8" s="3">
        <v>0.5</v>
      </c>
      <c r="C8" s="3">
        <v>0.625</v>
      </c>
      <c r="D8" s="3">
        <v>0.75</v>
      </c>
      <c r="E8" s="4"/>
      <c r="F8" s="22">
        <f t="shared" si="1"/>
        <v>0</v>
      </c>
    </row>
    <row r="9" spans="1:8" x14ac:dyDescent="0.25">
      <c r="A9" s="9" t="s">
        <v>28</v>
      </c>
      <c r="B9" s="3">
        <v>0.5</v>
      </c>
      <c r="C9" s="3">
        <v>0.625</v>
      </c>
      <c r="D9" s="3">
        <v>0.75</v>
      </c>
      <c r="E9" s="4"/>
      <c r="F9" s="22">
        <f t="shared" si="1"/>
        <v>0</v>
      </c>
    </row>
    <row r="10" spans="1:8" x14ac:dyDescent="0.25">
      <c r="A10" s="9" t="s">
        <v>29</v>
      </c>
      <c r="B10" s="3">
        <v>0.5</v>
      </c>
      <c r="C10" s="3">
        <v>0.625</v>
      </c>
      <c r="D10" s="3">
        <v>0.75</v>
      </c>
      <c r="E10" s="4"/>
      <c r="F10" s="22">
        <f t="shared" si="1"/>
        <v>0</v>
      </c>
    </row>
    <row r="11" spans="1:8" x14ac:dyDescent="0.25">
      <c r="A11" s="9" t="s">
        <v>56</v>
      </c>
      <c r="B11" s="3">
        <v>0.5</v>
      </c>
      <c r="C11" s="3">
        <v>0.625</v>
      </c>
      <c r="D11" s="3">
        <v>0.75</v>
      </c>
      <c r="E11" s="4"/>
      <c r="F11" s="22">
        <f t="shared" si="1"/>
        <v>0</v>
      </c>
    </row>
    <row r="12" spans="1:8" x14ac:dyDescent="0.25">
      <c r="A12" s="9" t="s">
        <v>25</v>
      </c>
      <c r="B12" s="3">
        <v>0.3</v>
      </c>
      <c r="C12" s="3">
        <f t="shared" si="0"/>
        <v>0.44999999999999996</v>
      </c>
      <c r="D12" s="3">
        <v>0.6</v>
      </c>
      <c r="E12" s="4"/>
      <c r="F12" s="22">
        <f t="shared" si="1"/>
        <v>0</v>
      </c>
    </row>
    <row r="13" spans="1:8" x14ac:dyDescent="0.25">
      <c r="A13" s="9" t="s">
        <v>26</v>
      </c>
      <c r="B13" s="3">
        <v>0.05</v>
      </c>
      <c r="C13" s="3">
        <f t="shared" si="0"/>
        <v>7.5000000000000011E-2</v>
      </c>
      <c r="D13" s="3">
        <v>0.1</v>
      </c>
      <c r="E13" s="4"/>
      <c r="F13" s="22">
        <f t="shared" si="1"/>
        <v>0</v>
      </c>
    </row>
    <row r="14" spans="1:8" ht="15.75" thickBot="1" x14ac:dyDescent="0.3">
      <c r="A14" s="10" t="s">
        <v>30</v>
      </c>
      <c r="B14" s="6">
        <v>0.1</v>
      </c>
      <c r="C14" s="6">
        <f t="shared" ref="C14" si="2">AVERAGE(B14,D14)</f>
        <v>0.2</v>
      </c>
      <c r="D14" s="6">
        <v>0.3</v>
      </c>
      <c r="E14" s="7"/>
      <c r="F14" s="23">
        <f t="shared" si="1"/>
        <v>0</v>
      </c>
    </row>
    <row r="15" spans="1:8" ht="30" customHeight="1" thickBot="1" x14ac:dyDescent="0.3">
      <c r="A15" s="59" t="s">
        <v>55</v>
      </c>
      <c r="B15" s="60"/>
      <c r="C15" s="60"/>
      <c r="D15" s="60"/>
      <c r="E15" s="60"/>
      <c r="F15" s="61"/>
    </row>
    <row r="16" spans="1:8" ht="15.75" thickBot="1" x14ac:dyDescent="0.3"/>
    <row r="17" spans="1:8" ht="15.75" thickBot="1" x14ac:dyDescent="0.3">
      <c r="A17" s="54" t="s">
        <v>38</v>
      </c>
      <c r="B17" s="55"/>
      <c r="C17" s="55"/>
      <c r="D17" s="55"/>
      <c r="E17" s="55"/>
      <c r="F17" s="14">
        <f>F1+SUM(F5:F14)</f>
        <v>120</v>
      </c>
    </row>
    <row r="18" spans="1:8" ht="15.75" thickBot="1" x14ac:dyDescent="0.3"/>
    <row r="19" spans="1:8" ht="15.75" thickBot="1" x14ac:dyDescent="0.3">
      <c r="A19" s="54" t="s">
        <v>39</v>
      </c>
      <c r="B19" s="55"/>
      <c r="C19" s="55"/>
      <c r="D19" s="55"/>
      <c r="E19" s="55"/>
      <c r="F19" s="17">
        <v>2142.38</v>
      </c>
    </row>
    <row r="20" spans="1:8" ht="15.75" thickBot="1" x14ac:dyDescent="0.3"/>
    <row r="21" spans="1:8" ht="15.75" thickBot="1" x14ac:dyDescent="0.3">
      <c r="A21" s="54" t="s">
        <v>40</v>
      </c>
      <c r="B21" s="55"/>
      <c r="C21" s="55"/>
      <c r="D21" s="55"/>
      <c r="E21" s="55"/>
      <c r="F21" s="18">
        <f>F17*F19</f>
        <v>257085.6</v>
      </c>
    </row>
    <row r="22" spans="1:8" ht="15.75" thickBot="1" x14ac:dyDescent="0.3">
      <c r="A22" s="16"/>
      <c r="B22" s="16"/>
      <c r="C22" s="16"/>
      <c r="D22" s="16"/>
      <c r="E22" s="16"/>
      <c r="F22" s="52"/>
    </row>
    <row r="23" spans="1:8" ht="15.75" thickBot="1" x14ac:dyDescent="0.3">
      <c r="A23" s="54" t="s">
        <v>57</v>
      </c>
      <c r="B23" s="55"/>
      <c r="C23" s="55"/>
      <c r="D23" s="55"/>
      <c r="E23" s="55"/>
      <c r="F23" s="17"/>
    </row>
    <row r="24" spans="1:8" ht="15.75" thickBot="1" x14ac:dyDescent="0.3">
      <c r="A24" s="16"/>
      <c r="B24" s="16"/>
      <c r="C24" s="16"/>
      <c r="D24" s="16"/>
      <c r="E24" s="16"/>
      <c r="F24" s="52"/>
    </row>
    <row r="25" spans="1:8" ht="15.75" thickBot="1" x14ac:dyDescent="0.3">
      <c r="A25" s="62" t="s">
        <v>42</v>
      </c>
      <c r="B25" s="63"/>
      <c r="C25" s="63"/>
      <c r="D25" s="64"/>
      <c r="E25" s="19">
        <v>0.1</v>
      </c>
      <c r="F25" s="20">
        <f>(E25+F23)*F21</f>
        <v>25708.560000000001</v>
      </c>
      <c r="H25" s="21"/>
    </row>
    <row r="26" spans="1:8" ht="15.75" thickBot="1" x14ac:dyDescent="0.3">
      <c r="A26" s="59" t="s">
        <v>43</v>
      </c>
      <c r="B26" s="60"/>
      <c r="C26" s="60"/>
      <c r="D26" s="60"/>
      <c r="E26" s="60"/>
      <c r="F26" s="61"/>
    </row>
    <row r="27" spans="1:8" ht="15.75" thickBot="1" x14ac:dyDescent="0.3"/>
    <row r="28" spans="1:8" ht="15.75" thickBot="1" x14ac:dyDescent="0.3">
      <c r="A28" s="62" t="s">
        <v>44</v>
      </c>
      <c r="B28" s="63"/>
      <c r="C28" s="63"/>
      <c r="D28" s="64"/>
      <c r="E28" s="19">
        <v>0.2</v>
      </c>
      <c r="F28" s="20">
        <f>(F21+F25+F23)*E28</f>
        <v>56558.832000000009</v>
      </c>
    </row>
    <row r="29" spans="1:8" ht="15.75" thickBot="1" x14ac:dyDescent="0.3">
      <c r="A29" s="59" t="s">
        <v>45</v>
      </c>
      <c r="B29" s="60"/>
      <c r="C29" s="60"/>
      <c r="D29" s="60"/>
      <c r="E29" s="60"/>
      <c r="F29" s="61"/>
    </row>
    <row r="30" spans="1:8" ht="15.75" thickBot="1" x14ac:dyDescent="0.3"/>
    <row r="31" spans="1:8" ht="15.75" thickBot="1" x14ac:dyDescent="0.3">
      <c r="A31" s="54" t="s">
        <v>47</v>
      </c>
      <c r="B31" s="55"/>
      <c r="C31" s="55"/>
      <c r="D31" s="55"/>
      <c r="E31" s="55"/>
      <c r="F31" s="18">
        <f>F21+F25+F28</f>
        <v>339352.99200000003</v>
      </c>
    </row>
  </sheetData>
  <mergeCells count="12">
    <mergeCell ref="A29:F29"/>
    <mergeCell ref="A31:E31"/>
    <mergeCell ref="A21:E21"/>
    <mergeCell ref="A15:F15"/>
    <mergeCell ref="A26:F26"/>
    <mergeCell ref="A25:D25"/>
    <mergeCell ref="A28:D28"/>
    <mergeCell ref="A1:E1"/>
    <mergeCell ref="A3:F3"/>
    <mergeCell ref="A17:E17"/>
    <mergeCell ref="A19:E19"/>
    <mergeCell ref="A23:E23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76F9-C4F3-4945-BF55-D65A5C65C76C}">
  <dimension ref="A1:G7"/>
  <sheetViews>
    <sheetView workbookViewId="0">
      <selection activeCell="D3" sqref="D3"/>
    </sheetView>
  </sheetViews>
  <sheetFormatPr defaultRowHeight="15" x14ac:dyDescent="0.25"/>
  <cols>
    <col min="1" max="1" width="15.42578125" bestFit="1" customWidth="1"/>
    <col min="2" max="4" width="14.28515625" bestFit="1" customWidth="1"/>
    <col min="5" max="5" width="12.85546875" bestFit="1" customWidth="1"/>
    <col min="6" max="6" width="13.85546875" bestFit="1" customWidth="1"/>
  </cols>
  <sheetData>
    <row r="1" spans="1:7" x14ac:dyDescent="0.25">
      <c r="A1" s="65" t="s">
        <v>48</v>
      </c>
      <c r="B1" s="65"/>
      <c r="C1" s="65"/>
      <c r="D1" s="65"/>
      <c r="E1" s="65"/>
      <c r="F1" s="65"/>
    </row>
    <row r="2" spans="1:7" x14ac:dyDescent="0.25">
      <c r="A2" s="66"/>
      <c r="B2" s="65" t="s">
        <v>46</v>
      </c>
      <c r="C2" s="12" t="s">
        <v>50</v>
      </c>
      <c r="D2" s="12" t="s">
        <v>51</v>
      </c>
      <c r="E2" s="12" t="s">
        <v>52</v>
      </c>
      <c r="F2" s="12" t="s">
        <v>22</v>
      </c>
    </row>
    <row r="3" spans="1:7" x14ac:dyDescent="0.25">
      <c r="A3" s="67"/>
      <c r="B3" s="65"/>
      <c r="C3" s="24">
        <v>0.6018</v>
      </c>
      <c r="D3" s="25">
        <v>0.3589</v>
      </c>
      <c r="E3" s="53">
        <v>3.8899999999999997E-2</v>
      </c>
      <c r="F3" s="25">
        <v>2.9999999999999997E-4</v>
      </c>
      <c r="G3" s="1"/>
    </row>
    <row r="4" spans="1:7" x14ac:dyDescent="0.25">
      <c r="A4" s="3" t="s">
        <v>40</v>
      </c>
      <c r="B4" s="26">
        <f>PARAMETRICO!F21</f>
        <v>257085.6</v>
      </c>
      <c r="C4" s="26">
        <f>$C$3*B4</f>
        <v>154714.11408</v>
      </c>
      <c r="D4" s="26">
        <f>$D$3*B4</f>
        <v>92268.021840000001</v>
      </c>
      <c r="E4" s="26">
        <f>$E$3*B4</f>
        <v>10000.62984</v>
      </c>
      <c r="F4" s="26">
        <f>$F$3*B4</f>
        <v>77.125679999999988</v>
      </c>
    </row>
    <row r="5" spans="1:7" x14ac:dyDescent="0.25">
      <c r="A5" s="3" t="s">
        <v>41</v>
      </c>
      <c r="B5" s="26">
        <f>PARAMETRICO!F25</f>
        <v>25708.560000000001</v>
      </c>
      <c r="C5" s="26">
        <f t="shared" ref="C5:C7" si="0">$C$3*B5</f>
        <v>15471.411408</v>
      </c>
      <c r="D5" s="26">
        <f t="shared" ref="D5:D7" si="1">$D$3*B5</f>
        <v>9226.8021840000001</v>
      </c>
      <c r="E5" s="26">
        <f t="shared" ref="E5:E7" si="2">$E$3*B5</f>
        <v>1000.062984</v>
      </c>
      <c r="F5" s="26">
        <f t="shared" ref="F5:F7" si="3">$F$3*B5</f>
        <v>7.7125680000000001</v>
      </c>
    </row>
    <row r="6" spans="1:7" x14ac:dyDescent="0.25">
      <c r="A6" s="3" t="s">
        <v>49</v>
      </c>
      <c r="B6" s="26">
        <f>PARAMETRICO!F28</f>
        <v>56558.832000000009</v>
      </c>
      <c r="C6" s="26">
        <f t="shared" si="0"/>
        <v>34037.105097600004</v>
      </c>
      <c r="D6" s="26">
        <f t="shared" si="1"/>
        <v>20298.964804800002</v>
      </c>
      <c r="E6" s="26">
        <f t="shared" si="2"/>
        <v>2200.1385648</v>
      </c>
      <c r="F6" s="26">
        <f t="shared" si="3"/>
        <v>16.967649600000001</v>
      </c>
    </row>
    <row r="7" spans="1:7" x14ac:dyDescent="0.25">
      <c r="A7" s="11" t="s">
        <v>46</v>
      </c>
      <c r="B7" s="27">
        <f>PARAMETRICO!F31</f>
        <v>339352.99200000003</v>
      </c>
      <c r="C7" s="27">
        <f t="shared" si="0"/>
        <v>204222.63058560001</v>
      </c>
      <c r="D7" s="27">
        <f t="shared" si="1"/>
        <v>121793.78882880001</v>
      </c>
      <c r="E7" s="27">
        <f t="shared" si="2"/>
        <v>13200.831388799999</v>
      </c>
      <c r="F7" s="27">
        <f t="shared" si="3"/>
        <v>101.80589759999999</v>
      </c>
    </row>
  </sheetData>
  <mergeCells count="3">
    <mergeCell ref="A1:F1"/>
    <mergeCell ref="B2:B3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1BFB-FEB2-4D2C-A35D-A35FCE57DFB8}">
  <dimension ref="A1:S20"/>
  <sheetViews>
    <sheetView workbookViewId="0">
      <selection activeCell="F3" sqref="F3"/>
    </sheetView>
  </sheetViews>
  <sheetFormatPr defaultRowHeight="15" x14ac:dyDescent="0.25"/>
  <cols>
    <col min="1" max="1" width="37" bestFit="1" customWidth="1"/>
    <col min="2" max="2" width="7.140625" bestFit="1" customWidth="1"/>
    <col min="4" max="4" width="10.28515625" bestFit="1" customWidth="1"/>
    <col min="5" max="7" width="17" bestFit="1" customWidth="1"/>
    <col min="8" max="8" width="16.85546875" customWidth="1"/>
    <col min="9" max="10" width="13.42578125" bestFit="1" customWidth="1"/>
    <col min="11" max="11" width="13.28515625" customWidth="1"/>
    <col min="12" max="13" width="13.42578125" bestFit="1" customWidth="1"/>
    <col min="14" max="14" width="13.28515625" customWidth="1"/>
    <col min="15" max="15" width="23.85546875" bestFit="1" customWidth="1"/>
    <col min="16" max="16" width="12.28515625" bestFit="1" customWidth="1"/>
    <col min="17" max="17" width="12.140625" customWidth="1"/>
    <col min="18" max="18" width="14" bestFit="1" customWidth="1"/>
    <col min="19" max="19" width="12.140625" bestFit="1" customWidth="1"/>
  </cols>
  <sheetData>
    <row r="1" spans="1:19" x14ac:dyDescent="0.25">
      <c r="B1" s="80"/>
      <c r="C1" s="80"/>
      <c r="D1" s="80"/>
      <c r="E1" s="2"/>
      <c r="F1" s="2"/>
      <c r="G1" s="2"/>
      <c r="H1" s="68" t="s">
        <v>19</v>
      </c>
      <c r="I1" s="69"/>
      <c r="J1" s="70"/>
      <c r="K1" s="68" t="s">
        <v>20</v>
      </c>
      <c r="L1" s="69"/>
      <c r="M1" s="70"/>
      <c r="N1" s="68" t="s">
        <v>21</v>
      </c>
      <c r="O1" s="69"/>
      <c r="P1" s="70"/>
      <c r="Q1" s="77" t="s">
        <v>22</v>
      </c>
      <c r="R1" s="78"/>
      <c r="S1" s="79"/>
    </row>
    <row r="2" spans="1:19" ht="15.75" thickBot="1" x14ac:dyDescent="0.3">
      <c r="B2" s="80"/>
      <c r="C2" s="80"/>
      <c r="D2" s="80"/>
      <c r="E2" s="2"/>
      <c r="F2" s="2"/>
      <c r="G2" s="2"/>
      <c r="H2" s="81">
        <v>0.6018</v>
      </c>
      <c r="I2" s="82"/>
      <c r="J2" s="83"/>
      <c r="K2" s="84">
        <v>0.3589</v>
      </c>
      <c r="L2" s="85"/>
      <c r="M2" s="86"/>
      <c r="N2" s="71">
        <v>3.8899999999999997E-2</v>
      </c>
      <c r="O2" s="72"/>
      <c r="P2" s="73"/>
      <c r="Q2" s="74">
        <v>2.9999999999999997E-4</v>
      </c>
      <c r="R2" s="75"/>
      <c r="S2" s="76"/>
    </row>
    <row r="3" spans="1:19" ht="15.75" thickBot="1" x14ac:dyDescent="0.3">
      <c r="A3" s="48" t="s">
        <v>53</v>
      </c>
      <c r="B3" s="38" t="s">
        <v>0</v>
      </c>
      <c r="C3" s="39" t="s">
        <v>1</v>
      </c>
      <c r="D3" s="40" t="s">
        <v>2</v>
      </c>
      <c r="E3" s="38" t="s">
        <v>0</v>
      </c>
      <c r="F3" s="39" t="s">
        <v>1</v>
      </c>
      <c r="G3" s="40" t="s">
        <v>2</v>
      </c>
      <c r="H3" s="31" t="s">
        <v>0</v>
      </c>
      <c r="I3" s="30" t="s">
        <v>1</v>
      </c>
      <c r="J3" s="32" t="s">
        <v>2</v>
      </c>
      <c r="K3" s="31" t="s">
        <v>0</v>
      </c>
      <c r="L3" s="30" t="s">
        <v>1</v>
      </c>
      <c r="M3" s="32" t="s">
        <v>2</v>
      </c>
      <c r="N3" s="31" t="s">
        <v>0</v>
      </c>
      <c r="O3" s="30" t="s">
        <v>1</v>
      </c>
      <c r="P3" s="32" t="s">
        <v>2</v>
      </c>
      <c r="Q3" s="31" t="s">
        <v>0</v>
      </c>
      <c r="R3" s="30" t="s">
        <v>1</v>
      </c>
      <c r="S3" s="32" t="s">
        <v>2</v>
      </c>
    </row>
    <row r="4" spans="1:19" x14ac:dyDescent="0.25">
      <c r="A4" s="49" t="s">
        <v>3</v>
      </c>
      <c r="B4" s="43">
        <v>2.5999999999999999E-2</v>
      </c>
      <c r="C4" s="28">
        <v>3.1E-2</v>
      </c>
      <c r="D4" s="44">
        <v>3.5999999999999997E-2</v>
      </c>
      <c r="E4" s="41">
        <f>B4*PARAMETRICO!$F$31</f>
        <v>8823.1777920000004</v>
      </c>
      <c r="F4" s="29">
        <f>C4*PARAMETRICO!$F$31</f>
        <v>10519.942752000001</v>
      </c>
      <c r="G4" s="42">
        <f>D4*PARAMETRICO!$F$31</f>
        <v>12216.707711999999</v>
      </c>
      <c r="H4" s="33">
        <f t="shared" ref="H4:H19" si="0">E4*$H$2</f>
        <v>5309.7883952256007</v>
      </c>
      <c r="I4" s="27">
        <f t="shared" ref="I4:I19" si="1">F4*$H$2</f>
        <v>6330.9015481536007</v>
      </c>
      <c r="J4" s="34">
        <f t="shared" ref="J4:J19" si="2">G4*$H$2</f>
        <v>7352.0147010815999</v>
      </c>
      <c r="K4" s="33">
        <f t="shared" ref="K4:K19" si="3">$K$2*E4</f>
        <v>3166.6385095487999</v>
      </c>
      <c r="L4" s="27">
        <f t="shared" ref="L4:L19" si="4">$K$2*F4</f>
        <v>3775.6074536928004</v>
      </c>
      <c r="M4" s="34">
        <f t="shared" ref="M4:M19" si="5">$K$2*G4</f>
        <v>4384.5763978367995</v>
      </c>
      <c r="N4" s="33">
        <f t="shared" ref="N4:N18" si="6">$N$2*E4</f>
        <v>343.22161610879999</v>
      </c>
      <c r="O4" s="27">
        <f t="shared" ref="O4:O18" si="7">$N$2*F4</f>
        <v>409.22577305279998</v>
      </c>
      <c r="P4" s="34">
        <f t="shared" ref="P4:P18" si="8">$N$2*G4</f>
        <v>475.22992999679997</v>
      </c>
      <c r="Q4" s="33">
        <f t="shared" ref="Q4:Q18" si="9">$Q$2*E4</f>
        <v>2.6469533375999998</v>
      </c>
      <c r="R4" s="27">
        <f t="shared" ref="R4:R18" si="10">$Q$2*F4</f>
        <v>3.1559828255999998</v>
      </c>
      <c r="S4" s="34">
        <f t="shared" ref="S4:S18" si="11">$Q$2*G4</f>
        <v>3.6650123135999997</v>
      </c>
    </row>
    <row r="5" spans="1:19" x14ac:dyDescent="0.25">
      <c r="A5" s="50" t="s">
        <v>4</v>
      </c>
      <c r="B5" s="43">
        <v>0</v>
      </c>
      <c r="C5" s="28">
        <v>5.0000000000000001E-3</v>
      </c>
      <c r="D5" s="44">
        <v>0.01</v>
      </c>
      <c r="E5" s="41">
        <f>B5*PARAMETRICO!$F$31</f>
        <v>0</v>
      </c>
      <c r="F5" s="29">
        <f>C5*PARAMETRICO!$F$31</f>
        <v>1696.7649600000002</v>
      </c>
      <c r="G5" s="42">
        <f>D5*PARAMETRICO!$F$31</f>
        <v>3393.5299200000004</v>
      </c>
      <c r="H5" s="33">
        <f t="shared" si="0"/>
        <v>0</v>
      </c>
      <c r="I5" s="27">
        <f t="shared" si="1"/>
        <v>1021.1131529280001</v>
      </c>
      <c r="J5" s="34">
        <f t="shared" si="2"/>
        <v>2042.2263058560002</v>
      </c>
      <c r="K5" s="33">
        <f t="shared" si="3"/>
        <v>0</v>
      </c>
      <c r="L5" s="27">
        <f t="shared" si="4"/>
        <v>608.96894414400003</v>
      </c>
      <c r="M5" s="34">
        <f t="shared" si="5"/>
        <v>1217.9378882880001</v>
      </c>
      <c r="N5" s="33">
        <f t="shared" si="6"/>
        <v>0</v>
      </c>
      <c r="O5" s="27">
        <f t="shared" si="7"/>
        <v>66.004156944000002</v>
      </c>
      <c r="P5" s="34">
        <f t="shared" si="8"/>
        <v>132.008313888</v>
      </c>
      <c r="Q5" s="33">
        <f t="shared" si="9"/>
        <v>0</v>
      </c>
      <c r="R5" s="27">
        <f t="shared" si="10"/>
        <v>0.50902948800000003</v>
      </c>
      <c r="S5" s="34">
        <f t="shared" si="11"/>
        <v>1.0180589760000001</v>
      </c>
    </row>
    <row r="6" spans="1:19" x14ac:dyDescent="0.25">
      <c r="A6" s="50" t="s">
        <v>5</v>
      </c>
      <c r="B6" s="43">
        <v>0</v>
      </c>
      <c r="C6" s="28">
        <v>0</v>
      </c>
      <c r="D6" s="44">
        <v>0</v>
      </c>
      <c r="E6" s="41">
        <f>B6*PARAMETRICO!$F$31</f>
        <v>0</v>
      </c>
      <c r="F6" s="29">
        <f>C6*PARAMETRICO!$F$31</f>
        <v>0</v>
      </c>
      <c r="G6" s="42">
        <f>D6*PARAMETRICO!$F$31</f>
        <v>0</v>
      </c>
      <c r="H6" s="33">
        <f t="shared" si="0"/>
        <v>0</v>
      </c>
      <c r="I6" s="27">
        <f t="shared" si="1"/>
        <v>0</v>
      </c>
      <c r="J6" s="34">
        <f t="shared" si="2"/>
        <v>0</v>
      </c>
      <c r="K6" s="33">
        <f t="shared" si="3"/>
        <v>0</v>
      </c>
      <c r="L6" s="27">
        <f t="shared" si="4"/>
        <v>0</v>
      </c>
      <c r="M6" s="34">
        <f t="shared" si="5"/>
        <v>0</v>
      </c>
      <c r="N6" s="33">
        <f t="shared" si="6"/>
        <v>0</v>
      </c>
      <c r="O6" s="27">
        <f t="shared" si="7"/>
        <v>0</v>
      </c>
      <c r="P6" s="34">
        <f t="shared" si="8"/>
        <v>0</v>
      </c>
      <c r="Q6" s="33">
        <f t="shared" si="9"/>
        <v>0</v>
      </c>
      <c r="R6" s="27">
        <f t="shared" si="10"/>
        <v>0</v>
      </c>
      <c r="S6" s="34">
        <f t="shared" si="11"/>
        <v>0</v>
      </c>
    </row>
    <row r="7" spans="1:19" x14ac:dyDescent="0.25">
      <c r="A7" s="50" t="s">
        <v>6</v>
      </c>
      <c r="B7" s="43">
        <v>6.7000000000000004E-2</v>
      </c>
      <c r="C7" s="28">
        <v>6.9500000000000006E-2</v>
      </c>
      <c r="D7" s="44">
        <v>7.1999999999999995E-2</v>
      </c>
      <c r="E7" s="41">
        <f>B7*PARAMETRICO!$F$31</f>
        <v>22736.650464000002</v>
      </c>
      <c r="F7" s="29">
        <f>C7*PARAMETRICO!$F$31</f>
        <v>23585.032944000002</v>
      </c>
      <c r="G7" s="42">
        <f>D7*PARAMETRICO!$F$31</f>
        <v>24433.415423999999</v>
      </c>
      <c r="H7" s="33">
        <f t="shared" si="0"/>
        <v>13682.916249235201</v>
      </c>
      <c r="I7" s="27">
        <f t="shared" si="1"/>
        <v>14193.472825699202</v>
      </c>
      <c r="J7" s="34">
        <f t="shared" si="2"/>
        <v>14704.0294021632</v>
      </c>
      <c r="K7" s="33">
        <f t="shared" si="3"/>
        <v>8160.1838515296004</v>
      </c>
      <c r="L7" s="27">
        <f t="shared" si="4"/>
        <v>8464.6683236016015</v>
      </c>
      <c r="M7" s="34">
        <f t="shared" si="5"/>
        <v>8769.152795673599</v>
      </c>
      <c r="N7" s="33">
        <f t="shared" si="6"/>
        <v>884.45570304960006</v>
      </c>
      <c r="O7" s="27">
        <f t="shared" si="7"/>
        <v>917.45778152160005</v>
      </c>
      <c r="P7" s="34">
        <f t="shared" si="8"/>
        <v>950.45985999359993</v>
      </c>
      <c r="Q7" s="33">
        <f t="shared" si="9"/>
        <v>6.8209951391999999</v>
      </c>
      <c r="R7" s="27">
        <f t="shared" si="10"/>
        <v>7.0755098832000005</v>
      </c>
      <c r="S7" s="34">
        <f t="shared" si="11"/>
        <v>7.3300246271999994</v>
      </c>
    </row>
    <row r="8" spans="1:19" x14ac:dyDescent="0.25">
      <c r="A8" s="50" t="s">
        <v>7</v>
      </c>
      <c r="B8" s="43">
        <v>0.151</v>
      </c>
      <c r="C8" s="28">
        <v>0.16399999999999998</v>
      </c>
      <c r="D8" s="44">
        <v>0.17699999999999999</v>
      </c>
      <c r="E8" s="41">
        <f>B8*PARAMETRICO!$F$31</f>
        <v>51242.301792000006</v>
      </c>
      <c r="F8" s="29">
        <f>C8*PARAMETRICO!$F$31</f>
        <v>55653.890687999999</v>
      </c>
      <c r="G8" s="42">
        <f>D8*PARAMETRICO!$F$31</f>
        <v>60065.479584000001</v>
      </c>
      <c r="H8" s="33">
        <f t="shared" si="0"/>
        <v>30837.617218425603</v>
      </c>
      <c r="I8" s="27">
        <f t="shared" si="1"/>
        <v>33492.511416038396</v>
      </c>
      <c r="J8" s="34">
        <f t="shared" si="2"/>
        <v>36147.405613651201</v>
      </c>
      <c r="K8" s="33">
        <f t="shared" si="3"/>
        <v>18390.862113148803</v>
      </c>
      <c r="L8" s="27">
        <f t="shared" si="4"/>
        <v>19974.1813679232</v>
      </c>
      <c r="M8" s="34">
        <f t="shared" si="5"/>
        <v>21557.5006226976</v>
      </c>
      <c r="N8" s="33">
        <f t="shared" si="6"/>
        <v>1993.3255397088001</v>
      </c>
      <c r="O8" s="27">
        <f t="shared" si="7"/>
        <v>2164.9363477631996</v>
      </c>
      <c r="P8" s="34">
        <f t="shared" si="8"/>
        <v>2336.5471558176</v>
      </c>
      <c r="Q8" s="33">
        <f t="shared" si="9"/>
        <v>15.3726905376</v>
      </c>
      <c r="R8" s="27">
        <f t="shared" si="10"/>
        <v>16.696167206399998</v>
      </c>
      <c r="S8" s="34">
        <f t="shared" si="11"/>
        <v>18.0196438752</v>
      </c>
    </row>
    <row r="9" spans="1:19" x14ac:dyDescent="0.25">
      <c r="A9" s="50" t="s">
        <v>8</v>
      </c>
      <c r="B9" s="43">
        <v>4.8000000000000001E-2</v>
      </c>
      <c r="C9" s="28">
        <v>6.4000000000000001E-2</v>
      </c>
      <c r="D9" s="44">
        <v>0.08</v>
      </c>
      <c r="E9" s="41">
        <f>B9*PARAMETRICO!$F$31</f>
        <v>16288.943616000002</v>
      </c>
      <c r="F9" s="29">
        <f>C9*PARAMETRICO!$F$31</f>
        <v>21718.591488000002</v>
      </c>
      <c r="G9" s="42">
        <f>D9*PARAMETRICO!$F$31</f>
        <v>27148.239360000003</v>
      </c>
      <c r="H9" s="33">
        <f t="shared" si="0"/>
        <v>9802.6862681088005</v>
      </c>
      <c r="I9" s="27">
        <f t="shared" si="1"/>
        <v>13070.248357478402</v>
      </c>
      <c r="J9" s="34">
        <f t="shared" si="2"/>
        <v>16337.810446848001</v>
      </c>
      <c r="K9" s="33">
        <f t="shared" si="3"/>
        <v>5846.1018637824009</v>
      </c>
      <c r="L9" s="27">
        <f t="shared" si="4"/>
        <v>7794.8024850432002</v>
      </c>
      <c r="M9" s="34">
        <f t="shared" si="5"/>
        <v>9743.5031063040005</v>
      </c>
      <c r="N9" s="33">
        <f t="shared" si="6"/>
        <v>633.63990666239999</v>
      </c>
      <c r="O9" s="27">
        <f t="shared" si="7"/>
        <v>844.85320888319995</v>
      </c>
      <c r="P9" s="34">
        <f t="shared" si="8"/>
        <v>1056.066511104</v>
      </c>
      <c r="Q9" s="33">
        <f t="shared" si="9"/>
        <v>4.8866830848000005</v>
      </c>
      <c r="R9" s="27">
        <f t="shared" si="10"/>
        <v>6.5155774464</v>
      </c>
      <c r="S9" s="34">
        <f t="shared" si="11"/>
        <v>8.1444718080000005</v>
      </c>
    </row>
    <row r="10" spans="1:19" x14ac:dyDescent="0.25">
      <c r="A10" s="50" t="s">
        <v>9</v>
      </c>
      <c r="B10" s="43">
        <v>2.9000000000000001E-2</v>
      </c>
      <c r="C10" s="28">
        <v>4.3500000000000004E-2</v>
      </c>
      <c r="D10" s="44">
        <v>5.8000000000000003E-2</v>
      </c>
      <c r="E10" s="41">
        <f>B10*PARAMETRICO!$F$31</f>
        <v>9841.2367680000007</v>
      </c>
      <c r="F10" s="29">
        <f>C10*PARAMETRICO!$F$31</f>
        <v>14761.855152000002</v>
      </c>
      <c r="G10" s="42">
        <f>D10*PARAMETRICO!$F$31</f>
        <v>19682.473536000001</v>
      </c>
      <c r="H10" s="33">
        <f t="shared" si="0"/>
        <v>5922.4562869824003</v>
      </c>
      <c r="I10" s="27">
        <f t="shared" si="1"/>
        <v>8883.6844304736005</v>
      </c>
      <c r="J10" s="34">
        <f t="shared" si="2"/>
        <v>11844.912573964801</v>
      </c>
      <c r="K10" s="33">
        <f t="shared" si="3"/>
        <v>3532.0198760352</v>
      </c>
      <c r="L10" s="27">
        <f t="shared" si="4"/>
        <v>5298.0298140528002</v>
      </c>
      <c r="M10" s="34">
        <f t="shared" si="5"/>
        <v>7064.0397520704</v>
      </c>
      <c r="N10" s="33">
        <f t="shared" si="6"/>
        <v>382.82411027519998</v>
      </c>
      <c r="O10" s="27">
        <f t="shared" si="7"/>
        <v>574.23616541280001</v>
      </c>
      <c r="P10" s="34">
        <f t="shared" si="8"/>
        <v>765.64822055039997</v>
      </c>
      <c r="Q10" s="33">
        <f t="shared" si="9"/>
        <v>2.9523710304000002</v>
      </c>
      <c r="R10" s="27">
        <f t="shared" si="10"/>
        <v>4.4285565456000002</v>
      </c>
      <c r="S10" s="34">
        <f t="shared" si="11"/>
        <v>5.9047420608000003</v>
      </c>
    </row>
    <row r="11" spans="1:19" x14ac:dyDescent="0.25">
      <c r="A11" s="50" t="s">
        <v>10</v>
      </c>
      <c r="B11" s="43">
        <v>0</v>
      </c>
      <c r="C11" s="28">
        <v>2E-3</v>
      </c>
      <c r="D11" s="44">
        <v>4.0000000000000001E-3</v>
      </c>
      <c r="E11" s="41">
        <f>B11*PARAMETRICO!$F$31</f>
        <v>0</v>
      </c>
      <c r="F11" s="29">
        <f>C11*PARAMETRICO!$F$31</f>
        <v>678.70598400000006</v>
      </c>
      <c r="G11" s="42">
        <f>D11*PARAMETRICO!$F$31</f>
        <v>1357.4119680000001</v>
      </c>
      <c r="H11" s="33">
        <f t="shared" si="0"/>
        <v>0</v>
      </c>
      <c r="I11" s="27">
        <f t="shared" si="1"/>
        <v>408.44526117120006</v>
      </c>
      <c r="J11" s="34">
        <f t="shared" si="2"/>
        <v>816.89052234240012</v>
      </c>
      <c r="K11" s="33">
        <f t="shared" si="3"/>
        <v>0</v>
      </c>
      <c r="L11" s="27">
        <f t="shared" si="4"/>
        <v>243.58757765760001</v>
      </c>
      <c r="M11" s="34">
        <f t="shared" si="5"/>
        <v>487.17515531520002</v>
      </c>
      <c r="N11" s="33">
        <f t="shared" si="6"/>
        <v>0</v>
      </c>
      <c r="O11" s="27">
        <f t="shared" si="7"/>
        <v>26.401662777599999</v>
      </c>
      <c r="P11" s="34">
        <f t="shared" si="8"/>
        <v>52.803325555199997</v>
      </c>
      <c r="Q11" s="33">
        <f t="shared" si="9"/>
        <v>0</v>
      </c>
      <c r="R11" s="27">
        <f t="shared" si="10"/>
        <v>0.2036117952</v>
      </c>
      <c r="S11" s="34">
        <f t="shared" si="11"/>
        <v>0.4072235904</v>
      </c>
    </row>
    <row r="12" spans="1:19" x14ac:dyDescent="0.25">
      <c r="A12" s="50" t="s">
        <v>11</v>
      </c>
      <c r="B12" s="43">
        <v>0.108</v>
      </c>
      <c r="C12" s="28">
        <v>0.11749999999999999</v>
      </c>
      <c r="D12" s="44">
        <v>0.127</v>
      </c>
      <c r="E12" s="41">
        <f>B12*PARAMETRICO!$F$31</f>
        <v>36650.123136000002</v>
      </c>
      <c r="F12" s="29">
        <f>C12*PARAMETRICO!$F$31</f>
        <v>39873.976560000003</v>
      </c>
      <c r="G12" s="42">
        <f>D12*PARAMETRICO!$F$31</f>
        <v>43097.829984000004</v>
      </c>
      <c r="H12" s="33">
        <f t="shared" si="0"/>
        <v>22056.0441032448</v>
      </c>
      <c r="I12" s="27">
        <f t="shared" si="1"/>
        <v>23996.159093808001</v>
      </c>
      <c r="J12" s="34">
        <f t="shared" si="2"/>
        <v>25936.274084371202</v>
      </c>
      <c r="K12" s="33">
        <f t="shared" si="3"/>
        <v>13153.7291935104</v>
      </c>
      <c r="L12" s="27">
        <f t="shared" si="4"/>
        <v>14310.770187384001</v>
      </c>
      <c r="M12" s="34">
        <f t="shared" si="5"/>
        <v>15467.811181257601</v>
      </c>
      <c r="N12" s="33">
        <f t="shared" si="6"/>
        <v>1425.6897899904</v>
      </c>
      <c r="O12" s="27">
        <f t="shared" si="7"/>
        <v>1551.0976881839999</v>
      </c>
      <c r="P12" s="34">
        <f t="shared" si="8"/>
        <v>1676.5055863775999</v>
      </c>
      <c r="Q12" s="33">
        <f t="shared" si="9"/>
        <v>10.9950369408</v>
      </c>
      <c r="R12" s="27">
        <f t="shared" si="10"/>
        <v>11.962192968</v>
      </c>
      <c r="S12" s="34">
        <f t="shared" si="11"/>
        <v>12.9293489952</v>
      </c>
    </row>
    <row r="13" spans="1:19" x14ac:dyDescent="0.25">
      <c r="A13" s="50" t="s">
        <v>12</v>
      </c>
      <c r="B13" s="43">
        <v>3.7999999999999999E-2</v>
      </c>
      <c r="C13" s="28">
        <v>4.2999999999999997E-2</v>
      </c>
      <c r="D13" s="44">
        <v>4.8000000000000001E-2</v>
      </c>
      <c r="E13" s="41">
        <f>B13*PARAMETRICO!$F$31</f>
        <v>12895.413696000001</v>
      </c>
      <c r="F13" s="29">
        <f>C13*PARAMETRICO!$F$31</f>
        <v>14592.178656</v>
      </c>
      <c r="G13" s="42">
        <f>D13*PARAMETRICO!$F$31</f>
        <v>16288.943616000002</v>
      </c>
      <c r="H13" s="33">
        <f t="shared" si="0"/>
        <v>7760.4599622528012</v>
      </c>
      <c r="I13" s="27">
        <f t="shared" si="1"/>
        <v>8781.5731151807995</v>
      </c>
      <c r="J13" s="34">
        <f t="shared" si="2"/>
        <v>9802.6862681088005</v>
      </c>
      <c r="K13" s="33">
        <f t="shared" si="3"/>
        <v>4628.1639754944008</v>
      </c>
      <c r="L13" s="27">
        <f t="shared" si="4"/>
        <v>5237.1329196384004</v>
      </c>
      <c r="M13" s="34">
        <f t="shared" si="5"/>
        <v>5846.1018637824009</v>
      </c>
      <c r="N13" s="33">
        <f t="shared" si="6"/>
        <v>501.63159277440002</v>
      </c>
      <c r="O13" s="27">
        <f t="shared" si="7"/>
        <v>567.63574971840001</v>
      </c>
      <c r="P13" s="34">
        <f t="shared" si="8"/>
        <v>633.63990666239999</v>
      </c>
      <c r="Q13" s="33">
        <f t="shared" si="9"/>
        <v>3.8686241088000002</v>
      </c>
      <c r="R13" s="27">
        <f t="shared" si="10"/>
        <v>4.3776535967999992</v>
      </c>
      <c r="S13" s="34">
        <f t="shared" si="11"/>
        <v>4.8866830848000005</v>
      </c>
    </row>
    <row r="14" spans="1:19" x14ac:dyDescent="0.25">
      <c r="A14" s="50" t="s">
        <v>13</v>
      </c>
      <c r="B14" s="43">
        <v>0.10100000000000001</v>
      </c>
      <c r="C14" s="28">
        <v>0.11650000000000001</v>
      </c>
      <c r="D14" s="44">
        <v>0.13200000000000001</v>
      </c>
      <c r="E14" s="41">
        <f>B14*PARAMETRICO!$F$31</f>
        <v>34274.652192000001</v>
      </c>
      <c r="F14" s="29">
        <f>C14*PARAMETRICO!$F$31</f>
        <v>39534.623568000003</v>
      </c>
      <c r="G14" s="42">
        <f>D14*PARAMETRICO!$F$31</f>
        <v>44794.594944000004</v>
      </c>
      <c r="H14" s="33">
        <f t="shared" si="0"/>
        <v>20626.4856891456</v>
      </c>
      <c r="I14" s="27">
        <f t="shared" si="1"/>
        <v>23791.936463222402</v>
      </c>
      <c r="J14" s="34">
        <f t="shared" si="2"/>
        <v>26957.387237299201</v>
      </c>
      <c r="K14" s="33">
        <f t="shared" si="3"/>
        <v>12301.1726717088</v>
      </c>
      <c r="L14" s="27">
        <f t="shared" si="4"/>
        <v>14188.976398555202</v>
      </c>
      <c r="M14" s="34">
        <f t="shared" si="5"/>
        <v>16076.780125401601</v>
      </c>
      <c r="N14" s="33">
        <f t="shared" si="6"/>
        <v>1333.2839702688</v>
      </c>
      <c r="O14" s="27">
        <f t="shared" si="7"/>
        <v>1537.8968567951999</v>
      </c>
      <c r="P14" s="34">
        <f t="shared" si="8"/>
        <v>1742.5097433216001</v>
      </c>
      <c r="Q14" s="33">
        <f t="shared" si="9"/>
        <v>10.282395657599999</v>
      </c>
      <c r="R14" s="27">
        <f t="shared" si="10"/>
        <v>11.8603870704</v>
      </c>
      <c r="S14" s="34">
        <f t="shared" si="11"/>
        <v>13.438378483199999</v>
      </c>
    </row>
    <row r="15" spans="1:19" x14ac:dyDescent="0.25">
      <c r="A15" s="50" t="s">
        <v>14</v>
      </c>
      <c r="B15" s="43">
        <v>0.20599999999999999</v>
      </c>
      <c r="C15" s="28">
        <v>0.24249999999999999</v>
      </c>
      <c r="D15" s="44">
        <v>0.27900000000000003</v>
      </c>
      <c r="E15" s="41">
        <f>B15*PARAMETRICO!$F$31</f>
        <v>69906.716352000003</v>
      </c>
      <c r="F15" s="29">
        <f>C15*PARAMETRICO!$F$31</f>
        <v>82293.100560000006</v>
      </c>
      <c r="G15" s="42">
        <f>D15*PARAMETRICO!$F$31</f>
        <v>94679.484768000009</v>
      </c>
      <c r="H15" s="33">
        <f t="shared" si="0"/>
        <v>42069.861900633601</v>
      </c>
      <c r="I15" s="27">
        <f t="shared" si="1"/>
        <v>49523.987917008002</v>
      </c>
      <c r="J15" s="34">
        <f t="shared" si="2"/>
        <v>56978.113933382403</v>
      </c>
      <c r="K15" s="33">
        <f t="shared" si="3"/>
        <v>25089.5204987328</v>
      </c>
      <c r="L15" s="27">
        <f t="shared" si="4"/>
        <v>29534.993790984001</v>
      </c>
      <c r="M15" s="34">
        <f t="shared" si="5"/>
        <v>33980.467083235206</v>
      </c>
      <c r="N15" s="33">
        <f t="shared" si="6"/>
        <v>2719.3712660927999</v>
      </c>
      <c r="O15" s="27">
        <f t="shared" si="7"/>
        <v>3201.2016117839999</v>
      </c>
      <c r="P15" s="34">
        <f t="shared" si="8"/>
        <v>3683.0319574752002</v>
      </c>
      <c r="Q15" s="33">
        <f t="shared" si="9"/>
        <v>20.972014905599998</v>
      </c>
      <c r="R15" s="27">
        <f t="shared" si="10"/>
        <v>24.687930168000001</v>
      </c>
      <c r="S15" s="34">
        <f t="shared" si="11"/>
        <v>28.403845430400001</v>
      </c>
    </row>
    <row r="16" spans="1:19" x14ac:dyDescent="0.25">
      <c r="A16" s="50" t="s">
        <v>15</v>
      </c>
      <c r="B16" s="43">
        <v>1.7999999999999999E-2</v>
      </c>
      <c r="C16" s="28">
        <v>2.6000000000000002E-2</v>
      </c>
      <c r="D16" s="44">
        <v>3.4000000000000002E-2</v>
      </c>
      <c r="E16" s="41">
        <f>B16*PARAMETRICO!$F$31</f>
        <v>6108.3538559999997</v>
      </c>
      <c r="F16" s="29">
        <f>C16*PARAMETRICO!$F$31</f>
        <v>8823.1777920000022</v>
      </c>
      <c r="G16" s="42">
        <f>D16*PARAMETRICO!$F$31</f>
        <v>11538.001728000001</v>
      </c>
      <c r="H16" s="33">
        <f t="shared" si="0"/>
        <v>3676.0073505408</v>
      </c>
      <c r="I16" s="27">
        <f t="shared" si="1"/>
        <v>5309.7883952256016</v>
      </c>
      <c r="J16" s="34">
        <f t="shared" si="2"/>
        <v>6943.5694399104004</v>
      </c>
      <c r="K16" s="33">
        <f t="shared" si="3"/>
        <v>2192.2881989183998</v>
      </c>
      <c r="L16" s="27">
        <f t="shared" si="4"/>
        <v>3166.6385095488008</v>
      </c>
      <c r="M16" s="34">
        <f t="shared" si="5"/>
        <v>4140.9888201792</v>
      </c>
      <c r="N16" s="33">
        <f t="shared" si="6"/>
        <v>237.61496499839998</v>
      </c>
      <c r="O16" s="27">
        <f t="shared" si="7"/>
        <v>343.22161610880005</v>
      </c>
      <c r="P16" s="34">
        <f t="shared" si="8"/>
        <v>448.82826721920003</v>
      </c>
      <c r="Q16" s="33">
        <f t="shared" si="9"/>
        <v>1.8325061567999998</v>
      </c>
      <c r="R16" s="27">
        <f t="shared" si="10"/>
        <v>2.6469533376000003</v>
      </c>
      <c r="S16" s="34">
        <f t="shared" si="11"/>
        <v>3.4614005184000001</v>
      </c>
    </row>
    <row r="17" spans="1:19" x14ac:dyDescent="0.25">
      <c r="A17" s="50" t="s">
        <v>16</v>
      </c>
      <c r="B17" s="43">
        <v>0.04</v>
      </c>
      <c r="C17" s="28">
        <v>4.8500000000000001E-2</v>
      </c>
      <c r="D17" s="44">
        <v>5.7000000000000002E-2</v>
      </c>
      <c r="E17" s="41">
        <f>B17*PARAMETRICO!$F$31</f>
        <v>13574.119680000002</v>
      </c>
      <c r="F17" s="29">
        <f>C17*PARAMETRICO!$F$31</f>
        <v>16458.620112000001</v>
      </c>
      <c r="G17" s="42">
        <f>D17*PARAMETRICO!$F$31</f>
        <v>19343.120544000001</v>
      </c>
      <c r="H17" s="33">
        <f t="shared" si="0"/>
        <v>8168.9052234240007</v>
      </c>
      <c r="I17" s="27">
        <f t="shared" si="1"/>
        <v>9904.7975834015997</v>
      </c>
      <c r="J17" s="34">
        <f t="shared" si="2"/>
        <v>11640.6899433792</v>
      </c>
      <c r="K17" s="33">
        <f t="shared" si="3"/>
        <v>4871.7515531520003</v>
      </c>
      <c r="L17" s="27">
        <f t="shared" si="4"/>
        <v>5906.9987581967998</v>
      </c>
      <c r="M17" s="34">
        <f t="shared" si="5"/>
        <v>6942.2459632416003</v>
      </c>
      <c r="N17" s="33">
        <f t="shared" si="6"/>
        <v>528.03325555200001</v>
      </c>
      <c r="O17" s="27">
        <f t="shared" si="7"/>
        <v>640.24032235679999</v>
      </c>
      <c r="P17" s="34">
        <f t="shared" si="8"/>
        <v>752.44738916159997</v>
      </c>
      <c r="Q17" s="33">
        <f t="shared" si="9"/>
        <v>4.0722359040000002</v>
      </c>
      <c r="R17" s="27">
        <f t="shared" si="10"/>
        <v>4.9375860335999997</v>
      </c>
      <c r="S17" s="34">
        <f t="shared" si="11"/>
        <v>5.8029361632000001</v>
      </c>
    </row>
    <row r="18" spans="1:19" x14ac:dyDescent="0.25">
      <c r="A18" s="50" t="s">
        <v>17</v>
      </c>
      <c r="B18" s="43">
        <v>2.1000000000000001E-2</v>
      </c>
      <c r="C18" s="28">
        <v>2.6500000000000003E-2</v>
      </c>
      <c r="D18" s="44">
        <v>3.2000000000000001E-2</v>
      </c>
      <c r="E18" s="41">
        <f>B18*PARAMETRICO!$F$31</f>
        <v>7126.4128320000009</v>
      </c>
      <c r="F18" s="29">
        <f>C18*PARAMETRICO!$F$31</f>
        <v>8992.8542880000023</v>
      </c>
      <c r="G18" s="42">
        <f>D18*PARAMETRICO!$F$31</f>
        <v>10859.295744000001</v>
      </c>
      <c r="H18" s="33">
        <f t="shared" si="0"/>
        <v>4288.6752422976006</v>
      </c>
      <c r="I18" s="27">
        <f t="shared" si="1"/>
        <v>5411.8997105184017</v>
      </c>
      <c r="J18" s="34">
        <f t="shared" si="2"/>
        <v>6535.1241787392009</v>
      </c>
      <c r="K18" s="33">
        <f t="shared" si="3"/>
        <v>2557.6695654048003</v>
      </c>
      <c r="L18" s="27">
        <f t="shared" si="4"/>
        <v>3227.5354039632007</v>
      </c>
      <c r="M18" s="34">
        <f t="shared" si="5"/>
        <v>3897.4012425216001</v>
      </c>
      <c r="N18" s="33">
        <f t="shared" si="6"/>
        <v>277.2174591648</v>
      </c>
      <c r="O18" s="27">
        <f t="shared" si="7"/>
        <v>349.82203180320005</v>
      </c>
      <c r="P18" s="34">
        <f t="shared" si="8"/>
        <v>422.42660444159998</v>
      </c>
      <c r="Q18" s="33">
        <f t="shared" si="9"/>
        <v>2.1379238495999999</v>
      </c>
      <c r="R18" s="27">
        <f t="shared" si="10"/>
        <v>2.6978562864000004</v>
      </c>
      <c r="S18" s="34">
        <f t="shared" si="11"/>
        <v>3.2577887232</v>
      </c>
    </row>
    <row r="19" spans="1:19" ht="15.75" thickBot="1" x14ac:dyDescent="0.3">
      <c r="A19" s="51" t="s">
        <v>18</v>
      </c>
      <c r="B19" s="43">
        <v>0</v>
      </c>
      <c r="C19" s="28">
        <v>0</v>
      </c>
      <c r="D19" s="44">
        <v>0</v>
      </c>
      <c r="E19" s="41">
        <f>B19*PARAMETRICO!$F$31</f>
        <v>0</v>
      </c>
      <c r="F19" s="29">
        <f>C19*PARAMETRICO!$F$31</f>
        <v>0</v>
      </c>
      <c r="G19" s="42">
        <f>D19*PARAMETRICO!$F$31</f>
        <v>0</v>
      </c>
      <c r="H19" s="33">
        <f t="shared" si="0"/>
        <v>0</v>
      </c>
      <c r="I19" s="27">
        <f t="shared" si="1"/>
        <v>0</v>
      </c>
      <c r="J19" s="34">
        <f t="shared" si="2"/>
        <v>0</v>
      </c>
      <c r="K19" s="33">
        <f t="shared" si="3"/>
        <v>0</v>
      </c>
      <c r="L19" s="27">
        <f t="shared" si="4"/>
        <v>0</v>
      </c>
      <c r="M19" s="34">
        <f t="shared" si="5"/>
        <v>0</v>
      </c>
      <c r="N19" s="33"/>
      <c r="O19" s="3"/>
      <c r="P19" s="5"/>
      <c r="Q19" s="33">
        <f>$Q$2*E19</f>
        <v>0</v>
      </c>
      <c r="R19" s="11"/>
      <c r="S19" s="34">
        <f>$Q$2*G19</f>
        <v>0</v>
      </c>
    </row>
    <row r="20" spans="1:19" ht="15.75" thickBot="1" x14ac:dyDescent="0.3">
      <c r="B20" s="45">
        <f>SUM(B4:B19)</f>
        <v>0.85299999999999998</v>
      </c>
      <c r="C20" s="46">
        <f>SUM(C4:C19)</f>
        <v>0.99950000000000006</v>
      </c>
      <c r="D20" s="47">
        <f>SUM(D4:D19)</f>
        <v>1.1460000000000001</v>
      </c>
      <c r="E20" s="35">
        <f t="shared" ref="E20" si="12">SUM(E4:E19)</f>
        <v>289468.10217600001</v>
      </c>
      <c r="F20" s="36">
        <f t="shared" ref="F20" si="13">SUM(F4:F19)</f>
        <v>339183.31550400006</v>
      </c>
      <c r="G20" s="37">
        <f t="shared" ref="G20" si="14">SUM(G4:G19)</f>
        <v>388898.52883200004</v>
      </c>
      <c r="H20" s="35">
        <f t="shared" ref="H20" si="15">SUM(H4:H19)</f>
        <v>174201.90388951683</v>
      </c>
      <c r="I20" s="36">
        <f t="shared" ref="I20" si="16">SUM(I4:I19)</f>
        <v>204120.51927030721</v>
      </c>
      <c r="J20" s="37">
        <f t="shared" ref="J20" si="17">SUM(J4:J19)</f>
        <v>234039.13465109761</v>
      </c>
      <c r="K20" s="35">
        <f t="shared" ref="K20" si="18">SUM(K4:K19)</f>
        <v>103890.10187096641</v>
      </c>
      <c r="L20" s="36">
        <f t="shared" ref="L20" si="19">SUM(L4:L19)</f>
        <v>121732.89193438563</v>
      </c>
      <c r="M20" s="37">
        <f t="shared" ref="M20" si="20">SUM(M4:M19)</f>
        <v>139575.68199780482</v>
      </c>
      <c r="N20" s="35">
        <f t="shared" ref="N20" si="21">SUM(N4:N19)</f>
        <v>11260.3091746464</v>
      </c>
      <c r="O20" s="36">
        <f t="shared" ref="O20" si="22">SUM(O4:O19)</f>
        <v>13194.230973105598</v>
      </c>
      <c r="P20" s="37">
        <f t="shared" ref="P20" si="23">SUM(P4:P19)</f>
        <v>15128.152771564801</v>
      </c>
      <c r="Q20" s="35">
        <f t="shared" ref="Q20" si="24">SUM(Q4:Q19)</f>
        <v>86.840430652799995</v>
      </c>
      <c r="R20" s="36">
        <f t="shared" ref="R20" si="25">SUM(R4:R19)</f>
        <v>101.75499465119999</v>
      </c>
      <c r="S20" s="37">
        <f t="shared" ref="S20" si="26">SUM(S4:S19)</f>
        <v>116.66955864959999</v>
      </c>
    </row>
  </sheetData>
  <mergeCells count="9">
    <mergeCell ref="N1:P1"/>
    <mergeCell ref="N2:P2"/>
    <mergeCell ref="Q2:S2"/>
    <mergeCell ref="Q1:S1"/>
    <mergeCell ref="B1:D2"/>
    <mergeCell ref="H1:J1"/>
    <mergeCell ref="H2:J2"/>
    <mergeCell ref="K1:M1"/>
    <mergeCell ref="K2:M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FD41664CBA7647869857DDFDC2814D" ma:contentTypeVersion="9" ma:contentTypeDescription="Crie um novo documento." ma:contentTypeScope="" ma:versionID="8e350fce7f8dd8abc1476d26a4f2b8a2">
  <xsd:schema xmlns:xsd="http://www.w3.org/2001/XMLSchema" xmlns:xs="http://www.w3.org/2001/XMLSchema" xmlns:p="http://schemas.microsoft.com/office/2006/metadata/properties" xmlns:ns1="http://schemas.microsoft.com/sharepoint/v3" xmlns:ns3="26c9d628-b3d2-46bd-8abb-b4cd05045f96" xmlns:ns4="2ac5d31a-a8db-47d7-8c6d-7080883e5724" targetNamespace="http://schemas.microsoft.com/office/2006/metadata/properties" ma:root="true" ma:fieldsID="b2d290ee1131e85a6d06a5e380c3209e" ns1:_="" ns3:_="" ns4:_="">
    <xsd:import namespace="http://schemas.microsoft.com/sharepoint/v3"/>
    <xsd:import namespace="26c9d628-b3d2-46bd-8abb-b4cd05045f96"/>
    <xsd:import namespace="2ac5d31a-a8db-47d7-8c6d-7080883e5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d628-b3d2-46bd-8abb-b4cd05045f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5d31a-a8db-47d7-8c6d-7080883e5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7DC1D7-0AD2-4DCC-A84A-1BBF5D834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c9d628-b3d2-46bd-8abb-b4cd05045f96"/>
    <ds:schemaRef ds:uri="2ac5d31a-a8db-47d7-8c6d-7080883e5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56AE2-50FA-42C9-B12D-B1CD4896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81C55-47C7-442C-A6EE-881193755B1A}">
  <ds:schemaRefs>
    <ds:schemaRef ds:uri="http://schemas.microsoft.com/sharepoint/v3"/>
    <ds:schemaRef ds:uri="http://purl.org/dc/terms/"/>
    <ds:schemaRef ds:uri="26c9d628-b3d2-46bd-8abb-b4cd05045f9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ac5d31a-a8db-47d7-8c6d-7080883e57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PARAMETRICO</vt:lpstr>
      <vt:lpstr>MO.MAT.EQ.</vt:lpstr>
      <vt:lpstr>POR ETAPA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Murilo Moura dos Reis</dc:creator>
  <cp:lastModifiedBy>Jose Murilo Moura dos Reis</cp:lastModifiedBy>
  <dcterms:created xsi:type="dcterms:W3CDTF">2022-03-16T18:51:53Z</dcterms:created>
  <dcterms:modified xsi:type="dcterms:W3CDTF">2022-03-21T12:49:02Z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0x010100B7FD41664CBA7647869857DDFDC2814D</vt:lpwstr>
  </property>
  <property fmtid="{D5CDD505-2E9C-101B-9397-08002B2CF9AE}" pid="3" name="MSIP_Label_9333b259-87ee-4762-9a8c-7b0d155dd87f_Enabled">
    <vt:lpwstr>true</vt:lpwstr>
  </property>
  <property fmtid="{D5CDD505-2E9C-101B-9397-08002B2CF9AE}" pid="4" name="MSIP_Label_9333b259-87ee-4762-9a8c-7b0d155dd87f_SetDate">
    <vt:lpwstr>2022-03-17T12:48:02Z</vt:lpwstr>
  </property>
  <property fmtid="{D5CDD505-2E9C-101B-9397-08002B2CF9AE}" pid="5" name="MSIP_Label_9333b259-87ee-4762-9a8c-7b0d155dd87f_Method">
    <vt:lpwstr>Privileged</vt:lpwstr>
  </property>
  <property fmtid="{D5CDD505-2E9C-101B-9397-08002B2CF9AE}" pid="6" name="MSIP_Label_9333b259-87ee-4762-9a8c-7b0d155dd87f_Name">
    <vt:lpwstr>_PESSOAL</vt:lpwstr>
  </property>
  <property fmtid="{D5CDD505-2E9C-101B-9397-08002B2CF9AE}" pid="7" name="MSIP_Label_9333b259-87ee-4762-9a8c-7b0d155dd87f_SiteId">
    <vt:lpwstr>ab9bba98-684a-43fb-add8-9c2bebede229</vt:lpwstr>
  </property>
  <property fmtid="{D5CDD505-2E9C-101B-9397-08002B2CF9AE}" pid="8" name="MSIP_Label_9333b259-87ee-4762-9a8c-7b0d155dd87f_ActionId">
    <vt:lpwstr>05814681-3ee5-403a-bfe3-8ebd3e75cf48</vt:lpwstr>
  </property>
  <property fmtid="{D5CDD505-2E9C-101B-9397-08002B2CF9AE}" pid="9" name="MSIP_Label_9333b259-87ee-4762-9a8c-7b0d155dd87f_ContentBits">
    <vt:lpwstr>1</vt:lpwstr>
  </property>
</Properties>
</file>