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Curso Excel Online/Curso/FP 2020 v2.0/Projeto-01_ControleFinanceiro/Projeto-01_vAula/"/>
    </mc:Choice>
  </mc:AlternateContent>
  <xr:revisionPtr revIDLastSave="1" documentId="13_ncr:1_{A6C40A3B-F3DA-4B67-91A4-345F0629C6A9}" xr6:coauthVersionLast="45" xr6:coauthVersionMax="45" xr10:uidLastSave="{EBB1CEA9-E04D-409D-A2AA-2E2F825C4C71}"/>
  <bookViews>
    <workbookView xWindow="-15480" yWindow="-120" windowWidth="15600" windowHeight="11160" xr2:uid="{02B0976C-FC40-4F45-B5B9-CEF4EB5E8CE0}"/>
  </bookViews>
  <sheets>
    <sheet name="Aula" sheetId="7" r:id="rId1"/>
    <sheet name="Exercícios" sheetId="8" r:id="rId2"/>
    <sheet name="ParaCasa-1" sheetId="11" r:id="rId3"/>
    <sheet name="ParaCasa-2" sheetId="9" r:id="rId4"/>
    <sheet name="ParaCasa-1-Resolvido" sheetId="12" r:id="rId5"/>
    <sheet name="ParaCasa-2-Resolvido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8" l="1"/>
  <c r="K9" i="8"/>
  <c r="K10" i="8"/>
  <c r="K11" i="8"/>
  <c r="K12" i="8"/>
  <c r="K7" i="8"/>
  <c r="J12" i="8"/>
  <c r="F12" i="8"/>
  <c r="G9" i="8" s="1"/>
  <c r="C12" i="8"/>
  <c r="C10" i="8"/>
  <c r="D21" i="7"/>
  <c r="D20" i="7"/>
  <c r="G21" i="7"/>
  <c r="D16" i="7"/>
  <c r="D15" i="7"/>
  <c r="H16" i="7"/>
  <c r="G16" i="7"/>
  <c r="I11" i="7"/>
  <c r="D11" i="7"/>
  <c r="D7" i="7"/>
  <c r="I6" i="7"/>
  <c r="H31" i="13"/>
  <c r="G31" i="13"/>
  <c r="G26" i="13"/>
  <c r="G25" i="13"/>
  <c r="G24" i="13"/>
  <c r="G23" i="13"/>
  <c r="G22" i="13"/>
  <c r="G21" i="13"/>
  <c r="D31" i="13"/>
  <c r="E31" i="13"/>
  <c r="F31" i="13"/>
  <c r="C31" i="13"/>
  <c r="H27" i="13"/>
  <c r="H22" i="13"/>
  <c r="H23" i="13"/>
  <c r="H24" i="13"/>
  <c r="H25" i="13"/>
  <c r="H26" i="13"/>
  <c r="H21" i="13"/>
  <c r="G16" i="13"/>
  <c r="G15" i="13"/>
  <c r="G14" i="13"/>
  <c r="G13" i="13"/>
  <c r="G12" i="13"/>
  <c r="G11" i="13"/>
  <c r="G10" i="13"/>
  <c r="G9" i="13"/>
  <c r="G8" i="13"/>
  <c r="G7" i="13"/>
  <c r="G17" i="13" s="1"/>
  <c r="G6" i="13"/>
  <c r="F27" i="13"/>
  <c r="F22" i="13"/>
  <c r="F23" i="13"/>
  <c r="F24" i="13"/>
  <c r="F25" i="13"/>
  <c r="F26" i="13"/>
  <c r="F21" i="13"/>
  <c r="D27" i="13"/>
  <c r="E27" i="13"/>
  <c r="C27" i="13"/>
  <c r="H17" i="13"/>
  <c r="H7" i="13"/>
  <c r="H8" i="13"/>
  <c r="H9" i="13"/>
  <c r="H10" i="13"/>
  <c r="H11" i="13"/>
  <c r="H12" i="13"/>
  <c r="H13" i="13"/>
  <c r="H14" i="13"/>
  <c r="H15" i="13"/>
  <c r="H16" i="13"/>
  <c r="H6" i="13"/>
  <c r="D17" i="13"/>
  <c r="E17" i="13"/>
  <c r="F17" i="13"/>
  <c r="C17" i="13"/>
  <c r="F7" i="13"/>
  <c r="F8" i="13"/>
  <c r="F9" i="13"/>
  <c r="F10" i="13"/>
  <c r="F11" i="13"/>
  <c r="F12" i="13"/>
  <c r="F13" i="13"/>
  <c r="F14" i="13"/>
  <c r="F15" i="13"/>
  <c r="F16" i="13"/>
  <c r="F6" i="13"/>
  <c r="E28" i="12"/>
  <c r="F28" i="12"/>
  <c r="G28" i="12"/>
  <c r="H28" i="12"/>
  <c r="I28" i="12"/>
  <c r="D28" i="12"/>
  <c r="I27" i="12"/>
  <c r="H27" i="12"/>
  <c r="G27" i="12"/>
  <c r="F27" i="12"/>
  <c r="E27" i="12"/>
  <c r="D27" i="12"/>
  <c r="I26" i="12"/>
  <c r="H26" i="12"/>
  <c r="G26" i="12"/>
  <c r="F26" i="12"/>
  <c r="E26" i="12"/>
  <c r="D26" i="12"/>
  <c r="I25" i="12"/>
  <c r="H25" i="12"/>
  <c r="G25" i="12"/>
  <c r="F25" i="12"/>
  <c r="E25" i="12"/>
  <c r="D25" i="12"/>
  <c r="I24" i="12"/>
  <c r="H24" i="12"/>
  <c r="G24" i="12"/>
  <c r="F24" i="12"/>
  <c r="E24" i="12"/>
  <c r="D24" i="12"/>
  <c r="I23" i="12"/>
  <c r="H23" i="12"/>
  <c r="G23" i="12"/>
  <c r="F23" i="12"/>
  <c r="E23" i="12"/>
  <c r="D23" i="12"/>
  <c r="I22" i="12"/>
  <c r="H22" i="12"/>
  <c r="G22" i="12"/>
  <c r="F22" i="12"/>
  <c r="E22" i="12"/>
  <c r="D22" i="12"/>
  <c r="I21" i="12"/>
  <c r="H21" i="12"/>
  <c r="G21" i="12"/>
  <c r="F21" i="12"/>
  <c r="E21" i="12"/>
  <c r="D21" i="12"/>
  <c r="I20" i="12"/>
  <c r="H20" i="12"/>
  <c r="G20" i="12"/>
  <c r="F20" i="12"/>
  <c r="E20" i="12"/>
  <c r="D20" i="12"/>
  <c r="I19" i="12"/>
  <c r="H19" i="12"/>
  <c r="G19" i="12"/>
  <c r="F19" i="12"/>
  <c r="E19" i="12"/>
  <c r="D19" i="12"/>
  <c r="I18" i="12"/>
  <c r="H18" i="12"/>
  <c r="G18" i="12"/>
  <c r="F18" i="12"/>
  <c r="E18" i="12"/>
  <c r="D18" i="12"/>
  <c r="I17" i="12"/>
  <c r="H17" i="12"/>
  <c r="G17" i="12"/>
  <c r="F17" i="12"/>
  <c r="E17" i="12"/>
  <c r="D17" i="12"/>
  <c r="C28" i="12"/>
  <c r="K9" i="12"/>
  <c r="K10" i="12"/>
  <c r="K11" i="12" s="1"/>
  <c r="K12" i="12" s="1"/>
  <c r="K8" i="12"/>
  <c r="H9" i="12"/>
  <c r="H10" i="12" s="1"/>
  <c r="H11" i="12" s="1"/>
  <c r="H12" i="12" s="1"/>
  <c r="H8" i="12"/>
  <c r="E12" i="12"/>
  <c r="E10" i="12"/>
  <c r="E8" i="12"/>
  <c r="E9" i="12"/>
  <c r="E7" i="12"/>
  <c r="G8" i="8" l="1"/>
  <c r="G10" i="8"/>
  <c r="G7" i="8"/>
  <c r="G11" i="8"/>
  <c r="G27" i="13"/>
  <c r="G12" i="8" l="1"/>
</calcChain>
</file>

<file path=xl/sharedStrings.xml><?xml version="1.0" encoding="utf-8"?>
<sst xmlns="http://schemas.openxmlformats.org/spreadsheetml/2006/main" count="228" uniqueCount="77">
  <si>
    <t>Valor de um Percentual</t>
  </si>
  <si>
    <t>Demonstração</t>
  </si>
  <si>
    <t>Venda</t>
  </si>
  <si>
    <t>Comissão</t>
  </si>
  <si>
    <t>Valor</t>
  </si>
  <si>
    <t>Percentual de um Valor</t>
  </si>
  <si>
    <t>Desconto</t>
  </si>
  <si>
    <t>Acrescentar Percentual</t>
  </si>
  <si>
    <t>Vendas 2019</t>
  </si>
  <si>
    <t>Acréscimo</t>
  </si>
  <si>
    <t>Meta 2020</t>
  </si>
  <si>
    <t>Diminuir Percentual</t>
  </si>
  <si>
    <t>Custos 2019</t>
  </si>
  <si>
    <t>Redução</t>
  </si>
  <si>
    <t>Calcule o Preço de Venda</t>
  </si>
  <si>
    <t>Receitas</t>
  </si>
  <si>
    <t>Acréscimo 3% Projeção das Receitas</t>
  </si>
  <si>
    <t>Insumos</t>
  </si>
  <si>
    <t>Mês</t>
  </si>
  <si>
    <t>%</t>
  </si>
  <si>
    <t>Projeção</t>
  </si>
  <si>
    <t>Tecido</t>
  </si>
  <si>
    <t>Janeiro</t>
  </si>
  <si>
    <t>Linha</t>
  </si>
  <si>
    <t>Fevereiro</t>
  </si>
  <si>
    <t>Botão</t>
  </si>
  <si>
    <t>Março</t>
  </si>
  <si>
    <t>Total Insumos</t>
  </si>
  <si>
    <t>Abril</t>
  </si>
  <si>
    <t>MarkUp</t>
  </si>
  <si>
    <t>Maio</t>
  </si>
  <si>
    <t>Preço Venda</t>
  </si>
  <si>
    <t>Total</t>
  </si>
  <si>
    <t>Pedido de Venda</t>
  </si>
  <si>
    <t>Crescimento 5% Meta Anterior</t>
  </si>
  <si>
    <t>Redução 1% Meta Anterior</t>
  </si>
  <si>
    <t>Produto</t>
  </si>
  <si>
    <t>Qt</t>
  </si>
  <si>
    <t>Vendas</t>
  </si>
  <si>
    <t>Custos</t>
  </si>
  <si>
    <t>Camisa</t>
  </si>
  <si>
    <t>Calça</t>
  </si>
  <si>
    <t>Bermuda</t>
  </si>
  <si>
    <t>Total:</t>
  </si>
  <si>
    <t>Desconto:</t>
  </si>
  <si>
    <t>Total com Desconto:</t>
  </si>
  <si>
    <t>Junho</t>
  </si>
  <si>
    <t>Projeção dos Produtos Aumento de % em relação ao Primeiro Mês</t>
  </si>
  <si>
    <t>Produtos</t>
  </si>
  <si>
    <t>Tênis</t>
  </si>
  <si>
    <t>Camiseta</t>
  </si>
  <si>
    <t>Meia</t>
  </si>
  <si>
    <t>Camisa Social</t>
  </si>
  <si>
    <t>Camisa Polo</t>
  </si>
  <si>
    <t>Tênis Social</t>
  </si>
  <si>
    <t>Cueca</t>
  </si>
  <si>
    <t>1º Mês</t>
  </si>
  <si>
    <t>Média</t>
  </si>
  <si>
    <t>Despesas</t>
  </si>
  <si>
    <t>Aluguel</t>
  </si>
  <si>
    <t>Salários</t>
  </si>
  <si>
    <t>Fornedores</t>
  </si>
  <si>
    <t>Impostos</t>
  </si>
  <si>
    <t>Água</t>
  </si>
  <si>
    <t>Luz</t>
  </si>
  <si>
    <t>Resultado</t>
  </si>
  <si>
    <t>Jan</t>
  </si>
  <si>
    <t>Fev</t>
  </si>
  <si>
    <t>Mar</t>
  </si>
  <si>
    <t>Part. %</t>
  </si>
  <si>
    <t>x</t>
  </si>
  <si>
    <t>1x=</t>
  </si>
  <si>
    <t>x=</t>
  </si>
  <si>
    <t>Valor %</t>
  </si>
  <si>
    <t>1.000x=</t>
  </si>
  <si>
    <t>100/100</t>
  </si>
  <si>
    <t>100%x=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</si>
</sst>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$&quot;#,##0.00;[Red]\-&quot;R$&quot;#,##0.00"/>
    <numFmt numFmtId="165" formatCode="#,##0.00_ ;[Red]\-#,##0.00\ "/>
    <numFmt numFmtId="166" formatCode="0.0%"/>
    <numFmt numFmtId="167" formatCode="#,##0_ ;[Red]\-#,##0\ "/>
  </numFmts>
  <fonts count="9" x14ac:knownFonts="1">
    <font>
      <sz val="10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sz val="10"/>
      <color theme="1"/>
      <name val="Segoe UI"/>
      <family val="2"/>
    </font>
    <font>
      <sz val="12"/>
      <name val="Segoe UI"/>
      <family val="2"/>
    </font>
    <font>
      <b/>
      <sz val="10"/>
      <color theme="1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8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82D68E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165" fontId="1" fillId="4" borderId="1" xfId="0" applyNumberFormat="1" applyFont="1" applyFill="1" applyBorder="1" applyAlignment="1">
      <alignment horizontal="left" vertical="center" indent="1"/>
    </xf>
    <xf numFmtId="166" fontId="1" fillId="4" borderId="1" xfId="1" applyNumberFormat="1" applyFont="1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0" fontId="0" fillId="4" borderId="1" xfId="1" applyNumberFormat="1" applyFont="1" applyFill="1" applyBorder="1" applyAlignment="1">
      <alignment horizontal="center" vertical="center"/>
    </xf>
    <xf numFmtId="165" fontId="0" fillId="4" borderId="1" xfId="1" applyNumberFormat="1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7" fontId="0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10" fontId="0" fillId="2" borderId="1" xfId="0" applyNumberForma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indent="1"/>
    </xf>
    <xf numFmtId="165" fontId="6" fillId="5" borderId="3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indent="1"/>
    </xf>
    <xf numFmtId="165" fontId="6" fillId="6" borderId="3" xfId="0" applyNumberFormat="1" applyFont="1" applyFill="1" applyBorder="1" applyAlignment="1">
      <alignment horizontal="center" vertical="center"/>
    </xf>
    <xf numFmtId="165" fontId="6" fillId="6" borderId="4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 indent="1"/>
    </xf>
    <xf numFmtId="0" fontId="7" fillId="4" borderId="1" xfId="0" applyNumberFormat="1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/>
    </xf>
    <xf numFmtId="10" fontId="5" fillId="4" borderId="1" xfId="1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0" fontId="7" fillId="4" borderId="1" xfId="1" applyNumberFormat="1" applyFont="1" applyFill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5" fontId="0" fillId="2" borderId="2" xfId="0" applyNumberFormat="1" applyFill="1" applyBorder="1" applyAlignment="1">
      <alignment horizontal="right" vertical="center" indent="1"/>
    </xf>
    <xf numFmtId="165" fontId="0" fillId="2" borderId="3" xfId="0" applyNumberFormat="1" applyFill="1" applyBorder="1" applyAlignment="1">
      <alignment horizontal="right" vertical="center" indent="1"/>
    </xf>
    <xf numFmtId="165" fontId="0" fillId="2" borderId="4" xfId="0" applyNumberFormat="1" applyFill="1" applyBorder="1" applyAlignment="1">
      <alignment horizontal="right" vertical="center" inden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82D68E"/>
      <color rgb="FF5CE2BF"/>
      <color rgb="FFFFB3B3"/>
      <color rgb="FFFF898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94590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35EFC1F-79F3-4C94-933C-E5E7A3B6AF0A}"/>
            </a:ext>
          </a:extLst>
        </xdr:cNvPr>
        <xdr:cNvGrpSpPr/>
      </xdr:nvGrpSpPr>
      <xdr:grpSpPr>
        <a:xfrm>
          <a:off x="0" y="0"/>
          <a:ext cx="7993536" cy="734786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923DF8AC-C929-4AF9-BFE9-23263A48B87A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6712B77A-7622-410B-9695-583049E0BC2F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A2A77F55-691B-4C7B-BF58-183DFEAA9DF8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0726F5CF-E62D-4E66-BC5B-B6D9D28518FF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797BC00B-0585-4271-BEC3-4EFC2E88C821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DFFE8506-9DDC-4BE8-8D94-437C85678A5E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F3404B82-115C-4CD8-AD6C-072423F8037D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1CB7ACC4-B5B6-4574-8CCF-05416C98CAC4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E423FCDE-CC8F-448E-8C9D-2864A1B998F7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B6F6314B-5261-44D1-889B-8C42ADD617FF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6DD76173-9558-4DE1-BE00-163D8747D6E5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A4A7EAC1-E91B-4559-B69F-F6079A4D5610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PORCENTAGEM BÁSICA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539090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4A1788D-1DF6-4FA2-BA37-9C08F81C306C}"/>
            </a:ext>
          </a:extLst>
        </xdr:cNvPr>
        <xdr:cNvGrpSpPr/>
      </xdr:nvGrpSpPr>
      <xdr:grpSpPr>
        <a:xfrm>
          <a:off x="0" y="0"/>
          <a:ext cx="7985399" cy="7395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C11A2663-E0C6-4262-9976-022AA150430B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5F3837A0-CCE8-49FE-84C6-0E0C5F109E13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42CF5D78-507E-4231-91E9-AE81D7FB630D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F96D9044-4E0B-4DF4-89A2-5AC5F0592190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5B0C616A-9432-4590-83C3-8B6433B61C11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B0AFF23E-70A1-47B5-96E9-1DEA6488B1E6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FDCAD32D-BABF-4E46-AB66-74E208CFF8CE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2C163A1C-AB57-41B2-B6F0-414714624ECF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A69F66D8-75B4-4EA3-8CCA-CBEC24EB4EB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7D8F2581-ED86-4B2B-AB84-89F9FEA0E4CF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2C50A856-1B2C-4F39-B93B-3AB7D34B41C3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59FCDF26-A7AF-4E16-8A25-09BD884B48D8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PORCENTAGEM BÁSICA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539090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D8C9EEA-9951-4F8D-BB6F-0CE8A9234D42}"/>
            </a:ext>
          </a:extLst>
        </xdr:cNvPr>
        <xdr:cNvGrpSpPr/>
      </xdr:nvGrpSpPr>
      <xdr:grpSpPr>
        <a:xfrm>
          <a:off x="0" y="0"/>
          <a:ext cx="7989001" cy="734786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C1C658DD-9622-445E-84EA-A34AFB07C01E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9FF87A72-FC6C-4A04-B270-C37495BA5A60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09BE1422-E796-4D7B-A033-93B300816376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3334D20A-5B49-4F18-A754-12E4AA0E76CE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A3086DF3-33BE-47AC-85FB-AA21450E440E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DFAC3F2C-13B8-449C-AF08-1C64F3A7E686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03766E72-C589-4888-9284-843F11121B6C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8137B180-6EBA-472A-B333-5238FC558CC4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8D043747-7FF6-42B7-A45E-D040B0C4FFF9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9E52EA79-712F-49FE-B6E2-15A7F8C0BC4F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BABB540F-39AC-426B-A7DA-7B49D8FC45AD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12FF9C86-568F-4797-AC7B-6CFB028CB218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PORCENTAGEM BÁSICA</a:t>
              </a: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539090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BAD3FF1-1A85-40A4-BAB8-64CBD5F49B59}"/>
            </a:ext>
          </a:extLst>
        </xdr:cNvPr>
        <xdr:cNvGrpSpPr/>
      </xdr:nvGrpSpPr>
      <xdr:grpSpPr>
        <a:xfrm>
          <a:off x="0" y="0"/>
          <a:ext cx="7984465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5C226B06-9F6D-4BD8-8359-948212CE1F7A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7FB2FC9E-6045-47B5-9C15-1416551C8555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49774DAC-090D-4C20-902E-821E3AF43CDC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CFDD00E2-44B0-43B5-BFE5-8F2253118C28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21C98210-412E-4904-AED4-6624211DB4F9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74E4D172-33F5-47C4-B3C1-3B36EDE3D03B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A5B48701-322D-4C88-BB89-55E184E018B6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E94BCC79-710C-42D0-8A3E-FD82CC3C903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A315B7DB-B4E8-418E-8FF0-996252DEA2CE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CC1E92C6-CCCC-41FC-87C1-448647FE92DD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0E52A1F5-7510-40B8-A573-0AC1C5446E5A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33B06BC6-B198-42F8-BFAA-91C7D309016C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PORCENTAGEM BÁSICA</a:t>
              </a: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539090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385D51C-248D-4EE5-B77C-E211A964BC0F}"/>
            </a:ext>
          </a:extLst>
        </xdr:cNvPr>
        <xdr:cNvGrpSpPr/>
      </xdr:nvGrpSpPr>
      <xdr:grpSpPr>
        <a:xfrm>
          <a:off x="0" y="0"/>
          <a:ext cx="7984465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85AC10DB-A6B9-4B80-9901-419C6ECB75D8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13ACFA5D-00D1-4E7A-93B1-43B29FB11991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8B14C01B-623A-4BE9-80E1-73CAC578BD32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2587074F-5069-45D8-BCA9-79DF2AD7E0F0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280B7C62-123A-4251-AE74-69FE32BC1FC0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4004C5D1-9033-4E16-9EF5-9717E6019093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978A4183-6009-4F7D-B8F5-94EF2B52ED27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60E6E524-7D31-426C-ACAD-58099AE0DD4D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A0C83879-2AB7-4F91-8452-4FA49830703A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5EB4E607-CE9F-42B6-8C54-E879C8DBFAD7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B581ABEA-862A-4AF9-9E0A-AD133A18491A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FCBE3F7D-AF29-492C-8D05-AE901F61F9B9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PORCENTAGEM BÁSICA</a:t>
              </a:r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539090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3FDDA38-0A1F-4185-97D0-8765689475CE}"/>
            </a:ext>
          </a:extLst>
        </xdr:cNvPr>
        <xdr:cNvGrpSpPr/>
      </xdr:nvGrpSpPr>
      <xdr:grpSpPr>
        <a:xfrm>
          <a:off x="0" y="0"/>
          <a:ext cx="7984465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6440E660-2FE0-4E41-98CB-72EF6CEC6225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392AFEC5-5E44-4665-BDAD-1DE1F47F27C6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46B60716-1C62-46E6-A923-16C623200D9A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6F99C18A-0B94-4FF2-ABE7-8D75A3F6438D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4B19A2F5-CAA9-4A4C-9486-77C6BCA85B5A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145040CB-E0EB-44B1-88C4-2CD7430DEFEF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FDD40443-BBF5-443F-8168-398BD1F33071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52055601-39D9-491D-866F-30110E53847F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75634F56-B684-4D83-A410-15107630758E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9ECE0181-D49D-4334-9240-63CED98AA728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716FD9F7-78F7-4605-AADD-4CA473D8965E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56145AFF-E4AE-4FFB-8731-D885B0E709C0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PORCENTAGEM BÁSICA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3306D-59DC-43C8-BB6A-291C1A4EAC68}">
  <dimension ref="A1:J21"/>
  <sheetViews>
    <sheetView showGridLines="0" tabSelected="1" topLeftCell="A11" zoomScale="140" zoomScaleNormal="140" workbookViewId="0">
      <selection activeCell="D15" sqref="D15"/>
    </sheetView>
  </sheetViews>
  <sheetFormatPr defaultColWidth="10.7109375" defaultRowHeight="20.100000000000001" customHeight="1" x14ac:dyDescent="0.25"/>
  <cols>
    <col min="1" max="1" width="1.7109375" style="2" customWidth="1"/>
    <col min="2" max="3" width="15.7109375" style="2" customWidth="1"/>
    <col min="4" max="4" width="20.7109375" style="2" customWidth="1"/>
    <col min="5" max="5" width="1.7109375" style="2" customWidth="1"/>
    <col min="6" max="9" width="15.7109375" style="12" customWidth="1"/>
    <col min="10" max="13" width="15.7109375" style="2" customWidth="1"/>
    <col min="14" max="16384" width="10.7109375" style="2"/>
  </cols>
  <sheetData>
    <row r="1" spans="1:10" ht="20.100000000000001" customHeight="1" x14ac:dyDescent="0.25">
      <c r="A1" s="1"/>
      <c r="B1" s="1"/>
      <c r="C1" s="1"/>
      <c r="D1" s="1"/>
      <c r="E1" s="1"/>
      <c r="F1" s="8"/>
      <c r="G1" s="8"/>
      <c r="H1" s="8"/>
      <c r="I1" s="8"/>
      <c r="J1" s="1"/>
    </row>
    <row r="2" spans="1:10" ht="20.100000000000001" customHeight="1" x14ac:dyDescent="0.25">
      <c r="A2" s="1"/>
      <c r="B2" s="1"/>
      <c r="C2" s="1"/>
      <c r="D2" s="1"/>
      <c r="E2" s="1"/>
      <c r="F2" s="8"/>
      <c r="G2" s="8"/>
      <c r="H2" s="8"/>
      <c r="I2" s="8"/>
      <c r="J2" s="1"/>
    </row>
    <row r="3" spans="1:10" ht="20.100000000000001" customHeight="1" x14ac:dyDescent="0.25">
      <c r="A3" s="1"/>
      <c r="B3" s="1"/>
      <c r="C3" s="1"/>
      <c r="D3" s="1"/>
      <c r="E3" s="1"/>
      <c r="F3" s="8"/>
      <c r="G3" s="8"/>
      <c r="H3" s="8"/>
      <c r="I3" s="8"/>
      <c r="J3" s="1"/>
    </row>
    <row r="4" spans="1:10" ht="20.100000000000001" customHeight="1" x14ac:dyDescent="0.25">
      <c r="A4" s="3"/>
      <c r="B4" s="3"/>
      <c r="C4" s="3"/>
      <c r="D4" s="3"/>
      <c r="E4" s="3"/>
      <c r="F4" s="9"/>
      <c r="G4" s="9"/>
      <c r="H4" s="9"/>
      <c r="I4" s="9"/>
      <c r="J4" s="3"/>
    </row>
    <row r="5" spans="1:10" customFormat="1" ht="39.950000000000003" customHeight="1" x14ac:dyDescent="0.25">
      <c r="B5" s="55" t="s">
        <v>0</v>
      </c>
      <c r="C5" s="55"/>
      <c r="D5" s="55"/>
      <c r="E5" s="4"/>
      <c r="F5" s="56" t="s">
        <v>1</v>
      </c>
      <c r="G5" s="57"/>
      <c r="H5" s="57"/>
      <c r="I5" s="58"/>
    </row>
    <row r="6" spans="1:10" customFormat="1" ht="39.950000000000003" customHeight="1" x14ac:dyDescent="0.25">
      <c r="B6" s="5" t="s">
        <v>2</v>
      </c>
      <c r="C6" s="5" t="s">
        <v>3</v>
      </c>
      <c r="D6" s="5" t="s">
        <v>4</v>
      </c>
      <c r="E6" s="4"/>
      <c r="F6" s="10">
        <v>1000</v>
      </c>
      <c r="G6" s="48">
        <v>1</v>
      </c>
      <c r="H6" s="10" t="s">
        <v>71</v>
      </c>
      <c r="I6" s="10">
        <f>1000*5%</f>
        <v>50</v>
      </c>
    </row>
    <row r="7" spans="1:10" customFormat="1" ht="39.950000000000003" customHeight="1" x14ac:dyDescent="0.25">
      <c r="B7" s="6">
        <v>1000</v>
      </c>
      <c r="C7" s="7">
        <v>0.05</v>
      </c>
      <c r="D7" s="13">
        <f>B7*C7</f>
        <v>50</v>
      </c>
      <c r="E7" s="4"/>
      <c r="F7" s="10" t="s">
        <v>70</v>
      </c>
      <c r="G7" s="48">
        <v>0.05</v>
      </c>
      <c r="H7" s="10" t="s">
        <v>72</v>
      </c>
      <c r="I7" s="10">
        <v>50</v>
      </c>
    </row>
    <row r="8" spans="1:10" customFormat="1" ht="20.100000000000001" customHeight="1" x14ac:dyDescent="0.25">
      <c r="E8" s="4"/>
      <c r="F8" s="11"/>
      <c r="G8" s="11"/>
      <c r="H8" s="11"/>
      <c r="I8" s="11"/>
    </row>
    <row r="9" spans="1:10" customFormat="1" ht="39.950000000000003" customHeight="1" x14ac:dyDescent="0.25">
      <c r="B9" s="55" t="s">
        <v>5</v>
      </c>
      <c r="C9" s="55"/>
      <c r="D9" s="55"/>
      <c r="E9" s="4"/>
      <c r="F9" s="56" t="s">
        <v>1</v>
      </c>
      <c r="G9" s="57"/>
      <c r="H9" s="57"/>
      <c r="I9" s="58"/>
    </row>
    <row r="10" spans="1:10" customFormat="1" ht="39.950000000000003" customHeight="1" x14ac:dyDescent="0.25">
      <c r="B10" s="5" t="s">
        <v>2</v>
      </c>
      <c r="C10" s="5" t="s">
        <v>6</v>
      </c>
      <c r="D10" s="5" t="s">
        <v>73</v>
      </c>
      <c r="E10" s="4"/>
      <c r="F10" s="10">
        <v>1000</v>
      </c>
      <c r="G10" s="47">
        <v>1</v>
      </c>
      <c r="H10" s="10" t="s">
        <v>74</v>
      </c>
      <c r="I10" s="10">
        <v>100</v>
      </c>
    </row>
    <row r="11" spans="1:10" customFormat="1" ht="39.950000000000003" customHeight="1" x14ac:dyDescent="0.25">
      <c r="B11" s="6">
        <v>1000</v>
      </c>
      <c r="C11" s="6">
        <v>100</v>
      </c>
      <c r="D11" s="14">
        <f>C11/B11</f>
        <v>0.1</v>
      </c>
      <c r="E11" s="4"/>
      <c r="F11" s="10">
        <v>100</v>
      </c>
      <c r="G11" s="10" t="s">
        <v>70</v>
      </c>
      <c r="H11" s="10" t="s">
        <v>72</v>
      </c>
      <c r="I11" s="47">
        <f>100/1000</f>
        <v>0.1</v>
      </c>
    </row>
    <row r="12" spans="1:10" customFormat="1" ht="20.100000000000001" customHeight="1" x14ac:dyDescent="0.25">
      <c r="E12" s="4"/>
      <c r="F12" s="11"/>
      <c r="G12" s="11"/>
      <c r="H12" s="11"/>
      <c r="I12" s="11"/>
    </row>
    <row r="13" spans="1:10" customFormat="1" ht="39.950000000000003" customHeight="1" x14ac:dyDescent="0.25">
      <c r="B13" s="55" t="s">
        <v>7</v>
      </c>
      <c r="C13" s="55"/>
      <c r="D13" s="55"/>
      <c r="E13" s="4"/>
      <c r="F13" s="56" t="s">
        <v>1</v>
      </c>
      <c r="G13" s="57"/>
      <c r="H13" s="57"/>
      <c r="I13" s="58"/>
    </row>
    <row r="14" spans="1:10" customFormat="1" ht="39.950000000000003" customHeight="1" x14ac:dyDescent="0.25">
      <c r="B14" s="5" t="s">
        <v>8</v>
      </c>
      <c r="C14" s="5" t="s">
        <v>9</v>
      </c>
      <c r="D14" s="5" t="s">
        <v>10</v>
      </c>
      <c r="E14" s="4"/>
      <c r="F14" s="50">
        <v>100000</v>
      </c>
      <c r="G14" s="51">
        <v>1</v>
      </c>
      <c r="H14" s="52" t="s">
        <v>75</v>
      </c>
      <c r="I14" s="52">
        <v>1</v>
      </c>
    </row>
    <row r="15" spans="1:10" customFormat="1" ht="39.950000000000003" customHeight="1" x14ac:dyDescent="0.25">
      <c r="B15" s="6">
        <v>100000</v>
      </c>
      <c r="C15" s="7">
        <v>7.0000000000000007E-2</v>
      </c>
      <c r="D15" s="13">
        <f>B15+(B15*C15)</f>
        <v>107000</v>
      </c>
      <c r="E15" s="4"/>
      <c r="F15" s="10" t="s">
        <v>70</v>
      </c>
      <c r="G15" s="49">
        <v>0.05</v>
      </c>
      <c r="H15" s="10"/>
      <c r="I15" s="10"/>
    </row>
    <row r="16" spans="1:10" customFormat="1" ht="39.950000000000003" customHeight="1" x14ac:dyDescent="0.25">
      <c r="B16" s="6">
        <v>100000</v>
      </c>
      <c r="C16" s="7">
        <v>7.0000000000000007E-2</v>
      </c>
      <c r="D16" s="13">
        <f>B16*(1+C16)</f>
        <v>107000</v>
      </c>
      <c r="E16" s="4"/>
      <c r="F16" s="10" t="s">
        <v>71</v>
      </c>
      <c r="G16" s="10">
        <f>100000*5%</f>
        <v>5000</v>
      </c>
      <c r="H16" s="10">
        <f>100000+G16</f>
        <v>105000</v>
      </c>
      <c r="I16" s="10"/>
    </row>
    <row r="17" spans="2:9" customFormat="1" ht="20.100000000000001" customHeight="1" x14ac:dyDescent="0.25">
      <c r="E17" s="4"/>
      <c r="F17" s="11"/>
      <c r="G17" s="11"/>
      <c r="H17" s="11"/>
      <c r="I17" s="11"/>
    </row>
    <row r="18" spans="2:9" customFormat="1" ht="39.950000000000003" customHeight="1" x14ac:dyDescent="0.25">
      <c r="B18" s="55" t="s">
        <v>11</v>
      </c>
      <c r="C18" s="55"/>
      <c r="D18" s="55"/>
      <c r="E18" s="4"/>
      <c r="F18" s="56" t="s">
        <v>1</v>
      </c>
      <c r="G18" s="57"/>
      <c r="H18" s="57"/>
      <c r="I18" s="58"/>
    </row>
    <row r="19" spans="2:9" customFormat="1" ht="39.950000000000003" customHeight="1" x14ac:dyDescent="0.25">
      <c r="B19" s="5" t="s">
        <v>12</v>
      </c>
      <c r="C19" s="5" t="s">
        <v>13</v>
      </c>
      <c r="D19" s="5" t="s">
        <v>4</v>
      </c>
      <c r="E19" s="4"/>
      <c r="F19" s="50">
        <v>90000</v>
      </c>
      <c r="G19" s="49">
        <v>1</v>
      </c>
      <c r="H19" s="10"/>
      <c r="I19" s="10"/>
    </row>
    <row r="20" spans="2:9" customFormat="1" ht="39.950000000000003" customHeight="1" x14ac:dyDescent="0.25">
      <c r="B20" s="6">
        <v>90000</v>
      </c>
      <c r="C20" s="7">
        <v>0.1</v>
      </c>
      <c r="D20" s="13">
        <f>B20-(B20*C20)</f>
        <v>81000</v>
      </c>
      <c r="E20" s="4"/>
      <c r="F20" s="10" t="s">
        <v>70</v>
      </c>
      <c r="G20" s="49">
        <v>0.1</v>
      </c>
      <c r="H20" s="10"/>
      <c r="I20" s="10"/>
    </row>
    <row r="21" spans="2:9" customFormat="1" ht="39.950000000000003" customHeight="1" x14ac:dyDescent="0.25">
      <c r="B21" s="6">
        <v>90000</v>
      </c>
      <c r="C21" s="7">
        <v>0.1</v>
      </c>
      <c r="D21" s="13">
        <f>B21*(1-C21)</f>
        <v>81000</v>
      </c>
      <c r="E21" s="4"/>
      <c r="F21" s="10" t="s">
        <v>76</v>
      </c>
      <c r="G21" s="10">
        <f>90000*10%</f>
        <v>9000</v>
      </c>
      <c r="H21" s="10"/>
      <c r="I21" s="10"/>
    </row>
  </sheetData>
  <mergeCells count="8">
    <mergeCell ref="B18:D18"/>
    <mergeCell ref="F18:I18"/>
    <mergeCell ref="B5:D5"/>
    <mergeCell ref="F5:I5"/>
    <mergeCell ref="B9:D9"/>
    <mergeCell ref="F9:I9"/>
    <mergeCell ref="B13:D13"/>
    <mergeCell ref="F13:I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4AA9A-4BB2-4267-89CF-2FAD2097307E}">
  <dimension ref="A1:K14"/>
  <sheetViews>
    <sheetView showGridLines="0" topLeftCell="I4" zoomScale="170" zoomScaleNormal="170" workbookViewId="0">
      <selection activeCell="K7" sqref="K7:K11"/>
    </sheetView>
  </sheetViews>
  <sheetFormatPr defaultColWidth="10.7109375" defaultRowHeight="20.100000000000001" customHeight="1" x14ac:dyDescent="0.25"/>
  <cols>
    <col min="1" max="1" width="1.7109375" style="2" customWidth="1"/>
    <col min="2" max="5" width="15.7109375" style="2" customWidth="1"/>
    <col min="6" max="9" width="15.7109375" style="12" customWidth="1"/>
    <col min="10" max="13" width="15.7109375" style="2" customWidth="1"/>
    <col min="14" max="16384" width="10.7109375" style="2"/>
  </cols>
  <sheetData>
    <row r="1" spans="1:11" ht="20.100000000000001" customHeight="1" x14ac:dyDescent="0.25">
      <c r="A1" s="1"/>
      <c r="B1" s="1"/>
      <c r="C1" s="1"/>
      <c r="D1" s="1"/>
      <c r="E1" s="1"/>
      <c r="F1" s="8"/>
      <c r="G1" s="8"/>
      <c r="H1" s="8"/>
      <c r="I1" s="8"/>
      <c r="J1" s="1"/>
    </row>
    <row r="2" spans="1:11" ht="20.100000000000001" customHeight="1" x14ac:dyDescent="0.25">
      <c r="A2" s="1"/>
      <c r="B2" s="1"/>
      <c r="C2" s="1"/>
      <c r="D2" s="1"/>
      <c r="E2" s="1"/>
      <c r="F2" s="8"/>
      <c r="G2" s="8"/>
      <c r="H2" s="8"/>
      <c r="I2" s="8"/>
      <c r="J2" s="1"/>
    </row>
    <row r="3" spans="1:11" ht="20.100000000000001" customHeight="1" x14ac:dyDescent="0.25">
      <c r="A3" s="1"/>
      <c r="B3" s="1"/>
      <c r="C3" s="1"/>
      <c r="D3" s="1"/>
      <c r="E3" s="1"/>
      <c r="F3" s="8"/>
      <c r="G3" s="8"/>
      <c r="H3" s="8"/>
      <c r="I3" s="8"/>
      <c r="J3" s="1"/>
    </row>
    <row r="4" spans="1:11" ht="20.100000000000001" customHeight="1" x14ac:dyDescent="0.25">
      <c r="A4" s="3"/>
      <c r="B4" s="3"/>
      <c r="C4" s="3"/>
      <c r="D4" s="3"/>
      <c r="E4" s="3"/>
      <c r="F4" s="9"/>
      <c r="G4" s="9"/>
      <c r="H4" s="9"/>
      <c r="I4" s="9"/>
      <c r="J4" s="3"/>
    </row>
    <row r="5" spans="1:11" ht="20.100000000000001" customHeight="1" x14ac:dyDescent="0.25">
      <c r="B5" s="59" t="s">
        <v>14</v>
      </c>
      <c r="C5" s="59"/>
      <c r="E5" s="60" t="s">
        <v>15</v>
      </c>
      <c r="F5" s="61"/>
      <c r="G5" s="62"/>
      <c r="H5" s="2"/>
      <c r="I5" s="60" t="s">
        <v>16</v>
      </c>
      <c r="J5" s="61"/>
      <c r="K5" s="62"/>
    </row>
    <row r="6" spans="1:11" ht="20.100000000000001" customHeight="1" x14ac:dyDescent="0.25">
      <c r="B6" s="15" t="s">
        <v>17</v>
      </c>
      <c r="C6" s="16" t="s">
        <v>4</v>
      </c>
      <c r="E6" s="15" t="s">
        <v>18</v>
      </c>
      <c r="F6" s="16" t="s">
        <v>4</v>
      </c>
      <c r="G6" s="16" t="s">
        <v>19</v>
      </c>
      <c r="H6" s="2"/>
      <c r="I6" s="15" t="s">
        <v>18</v>
      </c>
      <c r="J6" s="16" t="s">
        <v>4</v>
      </c>
      <c r="K6" s="16" t="s">
        <v>20</v>
      </c>
    </row>
    <row r="7" spans="1:11" ht="20.100000000000001" customHeight="1" x14ac:dyDescent="0.25">
      <c r="B7" s="17" t="s">
        <v>21</v>
      </c>
      <c r="C7" s="18">
        <v>5</v>
      </c>
      <c r="E7" s="17" t="s">
        <v>22</v>
      </c>
      <c r="F7" s="19">
        <v>30116</v>
      </c>
      <c r="G7" s="20">
        <f>F7/F12</f>
        <v>0.21715398204564301</v>
      </c>
      <c r="H7" s="2"/>
      <c r="I7" s="17" t="s">
        <v>22</v>
      </c>
      <c r="J7" s="19">
        <v>30116</v>
      </c>
      <c r="K7" s="21">
        <f>J7+(J7*3%)</f>
        <v>31019.48</v>
      </c>
    </row>
    <row r="8" spans="1:11" ht="20.100000000000001" customHeight="1" x14ac:dyDescent="0.25">
      <c r="B8" s="17" t="s">
        <v>23</v>
      </c>
      <c r="C8" s="18">
        <v>2</v>
      </c>
      <c r="E8" s="17" t="s">
        <v>24</v>
      </c>
      <c r="F8" s="19">
        <v>21797</v>
      </c>
      <c r="G8" s="20">
        <f>F8/F12</f>
        <v>0.15716912427443486</v>
      </c>
      <c r="H8" s="2"/>
      <c r="I8" s="17" t="s">
        <v>24</v>
      </c>
      <c r="J8" s="19">
        <v>21797</v>
      </c>
      <c r="K8" s="21">
        <f t="shared" ref="K8:K12" si="0">J8+(J8*3%)</f>
        <v>22450.91</v>
      </c>
    </row>
    <row r="9" spans="1:11" ht="20.100000000000001" customHeight="1" x14ac:dyDescent="0.25">
      <c r="B9" s="17" t="s">
        <v>25</v>
      </c>
      <c r="C9" s="18">
        <v>3</v>
      </c>
      <c r="E9" s="17" t="s">
        <v>26</v>
      </c>
      <c r="F9" s="19">
        <v>35288</v>
      </c>
      <c r="G9" s="20">
        <f>F9/F12</f>
        <v>0.25444712838446842</v>
      </c>
      <c r="H9" s="2"/>
      <c r="I9" s="17" t="s">
        <v>26</v>
      </c>
      <c r="J9" s="19">
        <v>35288</v>
      </c>
      <c r="K9" s="21">
        <f t="shared" si="0"/>
        <v>36346.639999999999</v>
      </c>
    </row>
    <row r="10" spans="1:11" ht="20.100000000000001" customHeight="1" x14ac:dyDescent="0.25">
      <c r="B10" s="17" t="s">
        <v>27</v>
      </c>
      <c r="C10" s="22">
        <f>SUM(C7:C9)</f>
        <v>10</v>
      </c>
      <c r="E10" s="17" t="s">
        <v>28</v>
      </c>
      <c r="F10" s="19">
        <v>19103</v>
      </c>
      <c r="G10" s="20">
        <f>F10/F12</f>
        <v>0.1377438079100119</v>
      </c>
      <c r="H10" s="2"/>
      <c r="I10" s="17" t="s">
        <v>28</v>
      </c>
      <c r="J10" s="19">
        <v>19103</v>
      </c>
      <c r="K10" s="21">
        <f t="shared" si="0"/>
        <v>19676.09</v>
      </c>
    </row>
    <row r="11" spans="1:11" ht="20.100000000000001" customHeight="1" x14ac:dyDescent="0.25">
      <c r="B11" s="17" t="s">
        <v>29</v>
      </c>
      <c r="C11" s="23">
        <v>1.5</v>
      </c>
      <c r="E11" s="17" t="s">
        <v>30</v>
      </c>
      <c r="F11" s="19">
        <v>32381</v>
      </c>
      <c r="G11" s="20">
        <f>F11/F12</f>
        <v>0.23348595738544184</v>
      </c>
      <c r="H11" s="2"/>
      <c r="I11" s="17" t="s">
        <v>30</v>
      </c>
      <c r="J11" s="19">
        <v>32381</v>
      </c>
      <c r="K11" s="21">
        <f t="shared" si="0"/>
        <v>33352.43</v>
      </c>
    </row>
    <row r="12" spans="1:11" ht="20.100000000000001" customHeight="1" x14ac:dyDescent="0.25">
      <c r="B12" s="17" t="s">
        <v>31</v>
      </c>
      <c r="C12" s="22">
        <f>C10*(1+C11)</f>
        <v>25</v>
      </c>
      <c r="E12" s="17" t="s">
        <v>32</v>
      </c>
      <c r="F12" s="24">
        <f>SUM(F7:F11)</f>
        <v>138685</v>
      </c>
      <c r="G12" s="20">
        <f>SUM(G7:G11)</f>
        <v>1</v>
      </c>
      <c r="H12" s="2"/>
      <c r="I12" s="17" t="s">
        <v>32</v>
      </c>
      <c r="J12" s="24">
        <f>SUM(J7:J11)</f>
        <v>138685</v>
      </c>
      <c r="K12" s="21">
        <f t="shared" si="0"/>
        <v>142845.54999999999</v>
      </c>
    </row>
    <row r="13" spans="1:11" ht="20.100000000000001" customHeight="1" x14ac:dyDescent="0.25">
      <c r="F13" s="2"/>
      <c r="G13" s="2"/>
      <c r="H13" s="2"/>
      <c r="I13" s="2"/>
    </row>
    <row r="14" spans="1:11" ht="20.100000000000001" customHeight="1" x14ac:dyDescent="0.25">
      <c r="F14" s="2"/>
      <c r="G14" s="2"/>
      <c r="H14" s="2"/>
      <c r="I14"/>
      <c r="J14"/>
    </row>
  </sheetData>
  <mergeCells count="3">
    <mergeCell ref="B5:C5"/>
    <mergeCell ref="E5:G5"/>
    <mergeCell ref="I5:K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85A02-92B8-41E6-9554-71E91A1DA198}">
  <dimension ref="A1:K28"/>
  <sheetViews>
    <sheetView showGridLines="0" topLeftCell="A15" zoomScale="140" zoomScaleNormal="140" workbookViewId="0">
      <selection activeCell="D17" sqref="D17"/>
    </sheetView>
  </sheetViews>
  <sheetFormatPr defaultColWidth="10.7109375" defaultRowHeight="20.100000000000001" customHeight="1" x14ac:dyDescent="0.25"/>
  <cols>
    <col min="1" max="1" width="1.7109375" style="2" customWidth="1"/>
    <col min="2" max="5" width="15.7109375" style="2" customWidth="1"/>
    <col min="6" max="9" width="15.7109375" style="12" customWidth="1"/>
    <col min="10" max="13" width="15.7109375" style="2" customWidth="1"/>
    <col min="14" max="16384" width="10.7109375" style="2"/>
  </cols>
  <sheetData>
    <row r="1" spans="1:11" ht="20.100000000000001" customHeight="1" x14ac:dyDescent="0.25">
      <c r="A1" s="1"/>
      <c r="B1" s="1"/>
      <c r="C1" s="1"/>
      <c r="D1" s="1"/>
      <c r="E1" s="1"/>
      <c r="F1" s="8"/>
      <c r="G1" s="8"/>
      <c r="H1" s="8"/>
      <c r="I1" s="8"/>
      <c r="J1" s="1"/>
    </row>
    <row r="2" spans="1:11" ht="20.100000000000001" customHeight="1" x14ac:dyDescent="0.25">
      <c r="A2" s="1"/>
      <c r="B2" s="1"/>
      <c r="C2" s="1"/>
      <c r="D2" s="1"/>
      <c r="E2" s="1"/>
      <c r="F2" s="8"/>
      <c r="G2" s="8"/>
      <c r="H2" s="8"/>
      <c r="I2" s="8"/>
      <c r="J2" s="1"/>
    </row>
    <row r="3" spans="1:11" ht="20.100000000000001" customHeight="1" x14ac:dyDescent="0.25">
      <c r="A3" s="1"/>
      <c r="B3" s="1"/>
      <c r="C3" s="1"/>
      <c r="D3" s="1"/>
      <c r="E3" s="1"/>
      <c r="F3" s="8"/>
      <c r="G3" s="8"/>
      <c r="H3" s="8"/>
      <c r="I3" s="8"/>
      <c r="J3" s="1"/>
    </row>
    <row r="4" spans="1:11" ht="20.100000000000001" customHeight="1" x14ac:dyDescent="0.25">
      <c r="A4" s="3"/>
      <c r="B4" s="3"/>
      <c r="C4" s="3"/>
      <c r="D4" s="3"/>
      <c r="E4" s="3"/>
      <c r="F4" s="9"/>
      <c r="G4" s="9"/>
      <c r="H4" s="9"/>
      <c r="I4" s="9"/>
      <c r="J4" s="3"/>
    </row>
    <row r="5" spans="1:11" ht="20.100000000000001" customHeight="1" x14ac:dyDescent="0.25">
      <c r="B5" s="60" t="s">
        <v>33</v>
      </c>
      <c r="C5" s="61"/>
      <c r="D5" s="61"/>
      <c r="E5" s="62"/>
      <c r="F5" s="2"/>
      <c r="G5" s="60" t="s">
        <v>34</v>
      </c>
      <c r="H5" s="61"/>
      <c r="I5"/>
      <c r="J5" s="60" t="s">
        <v>35</v>
      </c>
      <c r="K5" s="61"/>
    </row>
    <row r="6" spans="1:11" ht="20.100000000000001" customHeight="1" x14ac:dyDescent="0.25">
      <c r="B6" s="16" t="s">
        <v>36</v>
      </c>
      <c r="C6" s="16" t="s">
        <v>4</v>
      </c>
      <c r="D6" s="16" t="s">
        <v>37</v>
      </c>
      <c r="E6" s="16" t="s">
        <v>32</v>
      </c>
      <c r="F6" s="2"/>
      <c r="G6" s="16" t="s">
        <v>18</v>
      </c>
      <c r="H6" s="16" t="s">
        <v>38</v>
      </c>
      <c r="I6"/>
      <c r="J6" s="16" t="s">
        <v>18</v>
      </c>
      <c r="K6" s="16" t="s">
        <v>39</v>
      </c>
    </row>
    <row r="7" spans="1:11" ht="20.100000000000001" customHeight="1" x14ac:dyDescent="0.25">
      <c r="B7" s="19" t="s">
        <v>40</v>
      </c>
      <c r="C7" s="19">
        <v>40</v>
      </c>
      <c r="D7" s="25">
        <v>5</v>
      </c>
      <c r="E7" s="24"/>
      <c r="F7" s="2"/>
      <c r="G7" s="19" t="s">
        <v>22</v>
      </c>
      <c r="H7" s="19">
        <v>50000</v>
      </c>
      <c r="I7"/>
      <c r="J7" s="19" t="s">
        <v>22</v>
      </c>
      <c r="K7" s="19">
        <v>46740</v>
      </c>
    </row>
    <row r="8" spans="1:11" ht="20.100000000000001" customHeight="1" x14ac:dyDescent="0.25">
      <c r="B8" s="19" t="s">
        <v>41</v>
      </c>
      <c r="C8" s="19">
        <v>80</v>
      </c>
      <c r="D8" s="25">
        <v>1</v>
      </c>
      <c r="E8" s="24"/>
      <c r="F8" s="2"/>
      <c r="G8" s="19" t="s">
        <v>24</v>
      </c>
      <c r="H8" s="24"/>
      <c r="I8"/>
      <c r="J8" s="19" t="s">
        <v>24</v>
      </c>
      <c r="K8" s="24"/>
    </row>
    <row r="9" spans="1:11" ht="20.100000000000001" customHeight="1" x14ac:dyDescent="0.25">
      <c r="B9" s="19" t="s">
        <v>42</v>
      </c>
      <c r="C9" s="19">
        <v>60</v>
      </c>
      <c r="D9" s="25">
        <v>3</v>
      </c>
      <c r="E9" s="24"/>
      <c r="F9" s="2"/>
      <c r="G9" s="19" t="s">
        <v>26</v>
      </c>
      <c r="H9" s="24"/>
      <c r="I9"/>
      <c r="J9" s="19" t="s">
        <v>26</v>
      </c>
      <c r="K9" s="24"/>
    </row>
    <row r="10" spans="1:11" ht="20.100000000000001" customHeight="1" x14ac:dyDescent="0.25">
      <c r="B10" s="64" t="s">
        <v>43</v>
      </c>
      <c r="C10" s="65"/>
      <c r="D10" s="66"/>
      <c r="E10" s="24"/>
      <c r="F10" s="2"/>
      <c r="G10" s="19" t="s">
        <v>28</v>
      </c>
      <c r="H10" s="24"/>
      <c r="I10"/>
      <c r="J10" s="19" t="s">
        <v>28</v>
      </c>
      <c r="K10" s="24"/>
    </row>
    <row r="11" spans="1:11" ht="20.100000000000001" customHeight="1" x14ac:dyDescent="0.25">
      <c r="B11" s="64" t="s">
        <v>44</v>
      </c>
      <c r="C11" s="65"/>
      <c r="D11" s="66"/>
      <c r="E11" s="23"/>
      <c r="F11" s="2"/>
      <c r="G11" s="19" t="s">
        <v>30</v>
      </c>
      <c r="H11" s="24"/>
      <c r="I11"/>
      <c r="J11" s="19" t="s">
        <v>30</v>
      </c>
      <c r="K11" s="24"/>
    </row>
    <row r="12" spans="1:11" ht="20.100000000000001" customHeight="1" x14ac:dyDescent="0.25">
      <c r="B12" s="64" t="s">
        <v>45</v>
      </c>
      <c r="C12" s="65"/>
      <c r="D12" s="66"/>
      <c r="E12" s="24"/>
      <c r="F12" s="2"/>
      <c r="G12" s="19" t="s">
        <v>46</v>
      </c>
      <c r="H12" s="24"/>
      <c r="I12"/>
      <c r="J12" s="19" t="s">
        <v>46</v>
      </c>
      <c r="K12" s="24"/>
    </row>
    <row r="15" spans="1:11" ht="20.100000000000001" customHeight="1" x14ac:dyDescent="0.25">
      <c r="B15" s="63" t="s">
        <v>47</v>
      </c>
      <c r="C15" s="63"/>
      <c r="D15" s="63"/>
      <c r="E15" s="63"/>
      <c r="F15" s="63"/>
      <c r="G15" s="63"/>
      <c r="H15" s="63"/>
      <c r="I15" s="63"/>
    </row>
    <row r="16" spans="1:11" ht="20.100000000000001" customHeight="1" x14ac:dyDescent="0.25">
      <c r="B16" s="26" t="s">
        <v>48</v>
      </c>
      <c r="C16" s="29" t="s">
        <v>56</v>
      </c>
      <c r="D16" s="28">
        <v>3.78E-2</v>
      </c>
      <c r="E16" s="27">
        <v>2.1399999999999999E-2</v>
      </c>
      <c r="F16" s="28">
        <v>0.03</v>
      </c>
      <c r="G16" s="28">
        <v>4.1200000000000001E-2</v>
      </c>
      <c r="H16" s="28">
        <v>2.5000000000000001E-2</v>
      </c>
      <c r="I16" s="28">
        <v>5.67E-2</v>
      </c>
    </row>
    <row r="17" spans="2:9" ht="20.100000000000001" customHeight="1" x14ac:dyDescent="0.25">
      <c r="B17" s="26" t="s">
        <v>40</v>
      </c>
      <c r="C17" s="19">
        <v>2340</v>
      </c>
      <c r="D17" s="24"/>
      <c r="E17" s="24"/>
      <c r="F17" s="24"/>
      <c r="G17" s="24"/>
      <c r="H17" s="24"/>
      <c r="I17" s="24"/>
    </row>
    <row r="18" spans="2:9" ht="20.100000000000001" customHeight="1" x14ac:dyDescent="0.25">
      <c r="B18" s="26" t="s">
        <v>41</v>
      </c>
      <c r="C18" s="19">
        <v>4354</v>
      </c>
      <c r="D18" s="24"/>
      <c r="E18" s="24"/>
      <c r="F18" s="24"/>
      <c r="G18" s="24"/>
      <c r="H18" s="24"/>
      <c r="I18" s="24"/>
    </row>
    <row r="19" spans="2:9" ht="20.100000000000001" customHeight="1" x14ac:dyDescent="0.25">
      <c r="B19" s="26" t="s">
        <v>42</v>
      </c>
      <c r="C19" s="19">
        <v>8543</v>
      </c>
      <c r="D19" s="24"/>
      <c r="E19" s="24"/>
      <c r="F19" s="24"/>
      <c r="G19" s="24"/>
      <c r="H19" s="24"/>
      <c r="I19" s="24"/>
    </row>
    <row r="20" spans="2:9" ht="20.100000000000001" customHeight="1" x14ac:dyDescent="0.25">
      <c r="B20" s="26" t="s">
        <v>49</v>
      </c>
      <c r="C20" s="19">
        <v>8973</v>
      </c>
      <c r="D20" s="24"/>
      <c r="E20" s="24"/>
      <c r="F20" s="24"/>
      <c r="G20" s="24"/>
      <c r="H20" s="24"/>
      <c r="I20" s="24"/>
    </row>
    <row r="21" spans="2:9" ht="20.100000000000001" customHeight="1" x14ac:dyDescent="0.25">
      <c r="B21" s="26" t="s">
        <v>50</v>
      </c>
      <c r="C21" s="19">
        <v>3413</v>
      </c>
      <c r="D21" s="24"/>
      <c r="E21" s="24"/>
      <c r="F21" s="24"/>
      <c r="G21" s="24"/>
      <c r="H21" s="24"/>
      <c r="I21" s="24"/>
    </row>
    <row r="22" spans="2:9" ht="20.100000000000001" customHeight="1" x14ac:dyDescent="0.25">
      <c r="B22" s="26" t="s">
        <v>51</v>
      </c>
      <c r="C22" s="19">
        <v>7685</v>
      </c>
      <c r="D22" s="24"/>
      <c r="E22" s="24"/>
      <c r="F22" s="24"/>
      <c r="G22" s="24"/>
      <c r="H22" s="24"/>
      <c r="I22" s="24"/>
    </row>
    <row r="23" spans="2:9" ht="20.100000000000001" customHeight="1" x14ac:dyDescent="0.25">
      <c r="B23" s="26" t="s">
        <v>51</v>
      </c>
      <c r="C23" s="19">
        <v>8963</v>
      </c>
      <c r="D23" s="24"/>
      <c r="E23" s="24"/>
      <c r="F23" s="24"/>
      <c r="G23" s="24"/>
      <c r="H23" s="24"/>
      <c r="I23" s="24"/>
    </row>
    <row r="24" spans="2:9" ht="20.100000000000001" customHeight="1" x14ac:dyDescent="0.25">
      <c r="B24" s="26" t="s">
        <v>52</v>
      </c>
      <c r="C24" s="19">
        <v>3587</v>
      </c>
      <c r="D24" s="24"/>
      <c r="E24" s="24"/>
      <c r="F24" s="24"/>
      <c r="G24" s="24"/>
      <c r="H24" s="24"/>
      <c r="I24" s="24"/>
    </row>
    <row r="25" spans="2:9" ht="20.100000000000001" customHeight="1" x14ac:dyDescent="0.25">
      <c r="B25" s="26" t="s">
        <v>53</v>
      </c>
      <c r="C25" s="19">
        <v>3240</v>
      </c>
      <c r="D25" s="24"/>
      <c r="E25" s="24"/>
      <c r="F25" s="24"/>
      <c r="G25" s="24"/>
      <c r="H25" s="24"/>
      <c r="I25" s="24"/>
    </row>
    <row r="26" spans="2:9" ht="20.100000000000001" customHeight="1" x14ac:dyDescent="0.25">
      <c r="B26" s="26" t="s">
        <v>54</v>
      </c>
      <c r="C26" s="19">
        <v>5379</v>
      </c>
      <c r="D26" s="24"/>
      <c r="E26" s="24"/>
      <c r="F26" s="24"/>
      <c r="G26" s="24"/>
      <c r="H26" s="24"/>
      <c r="I26" s="24"/>
    </row>
    <row r="27" spans="2:9" ht="20.100000000000001" customHeight="1" x14ac:dyDescent="0.25">
      <c r="B27" s="26" t="s">
        <v>55</v>
      </c>
      <c r="C27" s="19">
        <v>560</v>
      </c>
      <c r="D27" s="24"/>
      <c r="E27" s="24"/>
      <c r="F27" s="24"/>
      <c r="G27" s="24"/>
      <c r="H27" s="24"/>
      <c r="I27" s="24"/>
    </row>
    <row r="28" spans="2:9" ht="20.100000000000001" customHeight="1" x14ac:dyDescent="0.25">
      <c r="B28" s="26" t="s">
        <v>32</v>
      </c>
      <c r="C28" s="30"/>
      <c r="D28" s="30"/>
      <c r="E28" s="30"/>
      <c r="F28" s="30"/>
      <c r="G28" s="30"/>
      <c r="H28" s="30"/>
      <c r="I28" s="30"/>
    </row>
  </sheetData>
  <mergeCells count="7">
    <mergeCell ref="B15:I15"/>
    <mergeCell ref="B5:E5"/>
    <mergeCell ref="G5:H5"/>
    <mergeCell ref="J5:K5"/>
    <mergeCell ref="B10:D10"/>
    <mergeCell ref="B11:D11"/>
    <mergeCell ref="B12:D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2C041-9644-4D22-9074-B402A064BF0B}">
  <dimension ref="A1:J31"/>
  <sheetViews>
    <sheetView showGridLines="0" topLeftCell="A7" zoomScale="120" zoomScaleNormal="120" workbookViewId="0">
      <selection activeCell="F17" sqref="F17"/>
    </sheetView>
  </sheetViews>
  <sheetFormatPr defaultColWidth="10.7109375" defaultRowHeight="20.100000000000001" customHeight="1" x14ac:dyDescent="0.25"/>
  <cols>
    <col min="1" max="1" width="1.7109375" style="2" customWidth="1"/>
    <col min="2" max="5" width="15.7109375" style="2" customWidth="1"/>
    <col min="6" max="9" width="15.7109375" style="12" customWidth="1"/>
    <col min="10" max="13" width="15.7109375" style="2" customWidth="1"/>
    <col min="14" max="16384" width="10.7109375" style="2"/>
  </cols>
  <sheetData>
    <row r="1" spans="1:10" ht="20.100000000000001" customHeight="1" x14ac:dyDescent="0.25">
      <c r="A1" s="1"/>
      <c r="B1" s="1"/>
      <c r="C1" s="1"/>
      <c r="D1" s="1"/>
      <c r="E1" s="1"/>
      <c r="F1" s="8"/>
      <c r="G1" s="8"/>
      <c r="H1" s="8"/>
      <c r="I1" s="8"/>
      <c r="J1" s="1"/>
    </row>
    <row r="2" spans="1:10" ht="20.100000000000001" customHeight="1" x14ac:dyDescent="0.25">
      <c r="A2" s="1"/>
      <c r="B2" s="1"/>
      <c r="C2" s="1"/>
      <c r="D2" s="1"/>
      <c r="E2" s="1"/>
      <c r="F2" s="8"/>
      <c r="G2" s="8"/>
      <c r="H2" s="8"/>
      <c r="I2" s="8"/>
      <c r="J2" s="1"/>
    </row>
    <row r="3" spans="1:10" ht="20.100000000000001" customHeight="1" x14ac:dyDescent="0.25">
      <c r="A3" s="1"/>
      <c r="B3" s="1"/>
      <c r="C3" s="1"/>
      <c r="D3" s="1"/>
      <c r="E3" s="1"/>
      <c r="F3" s="8"/>
      <c r="G3" s="8"/>
      <c r="H3" s="8"/>
      <c r="I3" s="8"/>
      <c r="J3" s="1"/>
    </row>
    <row r="4" spans="1:10" ht="20.100000000000001" customHeight="1" x14ac:dyDescent="0.25">
      <c r="A4" s="3"/>
      <c r="B4" s="3"/>
      <c r="C4" s="3"/>
      <c r="D4" s="3"/>
      <c r="E4" s="3"/>
      <c r="F4" s="9"/>
      <c r="G4" s="9"/>
      <c r="H4" s="9"/>
      <c r="I4" s="9"/>
      <c r="J4" s="3"/>
    </row>
    <row r="5" spans="1:10" customFormat="1" ht="20.100000000000001" customHeight="1" x14ac:dyDescent="0.25">
      <c r="B5" s="33" t="s">
        <v>48</v>
      </c>
      <c r="C5" s="34" t="s">
        <v>66</v>
      </c>
      <c r="D5" s="34" t="s">
        <v>67</v>
      </c>
      <c r="E5" s="34" t="s">
        <v>68</v>
      </c>
      <c r="F5" s="34" t="s">
        <v>32</v>
      </c>
      <c r="G5" s="34" t="s">
        <v>69</v>
      </c>
      <c r="H5" s="35" t="s">
        <v>57</v>
      </c>
    </row>
    <row r="6" spans="1:10" customFormat="1" ht="20.100000000000001" customHeight="1" x14ac:dyDescent="0.25">
      <c r="B6" s="26" t="s">
        <v>40</v>
      </c>
      <c r="C6" s="19">
        <v>3467</v>
      </c>
      <c r="D6" s="19">
        <v>8763</v>
      </c>
      <c r="E6" s="19">
        <v>2915</v>
      </c>
      <c r="F6" s="37"/>
      <c r="G6" s="37"/>
      <c r="H6" s="37"/>
    </row>
    <row r="7" spans="1:10" customFormat="1" ht="20.100000000000001" customHeight="1" x14ac:dyDescent="0.25">
      <c r="B7" s="26" t="s">
        <v>41</v>
      </c>
      <c r="C7" s="19">
        <v>1071</v>
      </c>
      <c r="D7" s="19">
        <v>5757</v>
      </c>
      <c r="E7" s="19">
        <v>3475</v>
      </c>
      <c r="F7" s="37"/>
      <c r="G7" s="37"/>
      <c r="H7" s="37"/>
    </row>
    <row r="8" spans="1:10" customFormat="1" ht="20.100000000000001" customHeight="1" x14ac:dyDescent="0.25">
      <c r="B8" s="26" t="s">
        <v>42</v>
      </c>
      <c r="C8" s="19">
        <v>2857</v>
      </c>
      <c r="D8" s="19">
        <v>3495</v>
      </c>
      <c r="E8" s="19">
        <v>3748</v>
      </c>
      <c r="F8" s="37"/>
      <c r="G8" s="37"/>
      <c r="H8" s="37"/>
    </row>
    <row r="9" spans="1:10" customFormat="1" ht="20.100000000000001" customHeight="1" x14ac:dyDescent="0.25">
      <c r="B9" s="26" t="s">
        <v>49</v>
      </c>
      <c r="C9" s="19">
        <v>8384</v>
      </c>
      <c r="D9" s="19">
        <v>6889</v>
      </c>
      <c r="E9" s="19">
        <v>3485</v>
      </c>
      <c r="F9" s="37"/>
      <c r="G9" s="37"/>
      <c r="H9" s="37"/>
    </row>
    <row r="10" spans="1:10" customFormat="1" ht="20.100000000000001" customHeight="1" x14ac:dyDescent="0.25">
      <c r="B10" s="26" t="s">
        <v>50</v>
      </c>
      <c r="C10" s="19">
        <v>7454</v>
      </c>
      <c r="D10" s="19">
        <v>1892</v>
      </c>
      <c r="E10" s="19">
        <v>6899</v>
      </c>
      <c r="F10" s="37"/>
      <c r="G10" s="37"/>
      <c r="H10" s="37"/>
    </row>
    <row r="11" spans="1:10" customFormat="1" ht="20.100000000000001" customHeight="1" x14ac:dyDescent="0.25">
      <c r="B11" s="26" t="s">
        <v>51</v>
      </c>
      <c r="C11" s="19">
        <v>8701</v>
      </c>
      <c r="D11" s="19">
        <v>3904</v>
      </c>
      <c r="E11" s="19">
        <v>2751</v>
      </c>
      <c r="F11" s="37"/>
      <c r="G11" s="37"/>
      <c r="H11" s="37"/>
    </row>
    <row r="12" spans="1:10" customFormat="1" ht="20.100000000000001" customHeight="1" x14ac:dyDescent="0.25">
      <c r="B12" s="26" t="s">
        <v>51</v>
      </c>
      <c r="C12" s="19">
        <v>9820</v>
      </c>
      <c r="D12" s="19">
        <v>1813</v>
      </c>
      <c r="E12" s="19">
        <v>7319</v>
      </c>
      <c r="F12" s="37"/>
      <c r="G12" s="37"/>
      <c r="H12" s="37"/>
    </row>
    <row r="13" spans="1:10" customFormat="1" ht="20.100000000000001" customHeight="1" x14ac:dyDescent="0.25">
      <c r="B13" s="26" t="s">
        <v>52</v>
      </c>
      <c r="C13" s="19">
        <v>6225</v>
      </c>
      <c r="D13" s="19">
        <v>3965</v>
      </c>
      <c r="E13" s="19">
        <v>3702</v>
      </c>
      <c r="F13" s="37"/>
      <c r="G13" s="37"/>
      <c r="H13" s="37"/>
    </row>
    <row r="14" spans="1:10" customFormat="1" ht="20.100000000000001" customHeight="1" x14ac:dyDescent="0.25">
      <c r="B14" s="26" t="s">
        <v>53</v>
      </c>
      <c r="C14" s="19">
        <v>8504</v>
      </c>
      <c r="D14" s="19">
        <v>9910</v>
      </c>
      <c r="E14" s="19">
        <v>6408</v>
      </c>
      <c r="F14" s="37"/>
      <c r="G14" s="37"/>
      <c r="H14" s="37"/>
    </row>
    <row r="15" spans="1:10" customFormat="1" ht="20.100000000000001" customHeight="1" x14ac:dyDescent="0.25">
      <c r="B15" s="26" t="s">
        <v>54</v>
      </c>
      <c r="C15" s="19">
        <v>1425</v>
      </c>
      <c r="D15" s="19">
        <v>7873</v>
      </c>
      <c r="E15" s="19">
        <v>3543</v>
      </c>
      <c r="F15" s="37"/>
      <c r="G15" s="37"/>
      <c r="H15" s="37"/>
    </row>
    <row r="16" spans="1:10" customFormat="1" ht="20.100000000000001" customHeight="1" x14ac:dyDescent="0.25">
      <c r="B16" s="26" t="s">
        <v>55</v>
      </c>
      <c r="C16" s="19">
        <v>9656</v>
      </c>
      <c r="D16" s="19">
        <v>1893</v>
      </c>
      <c r="E16" s="19">
        <v>7248</v>
      </c>
      <c r="F16" s="37"/>
      <c r="G16" s="37"/>
      <c r="H16" s="37"/>
    </row>
    <row r="17" spans="2:8" customFormat="1" ht="20.100000000000001" customHeight="1" x14ac:dyDescent="0.25">
      <c r="B17" s="26" t="s">
        <v>32</v>
      </c>
      <c r="C17" s="36"/>
      <c r="D17" s="36"/>
      <c r="E17" s="36"/>
      <c r="F17" s="54"/>
      <c r="G17" s="36"/>
      <c r="H17" s="36"/>
    </row>
    <row r="18" spans="2:8" customFormat="1" ht="20.100000000000001" customHeight="1" x14ac:dyDescent="0.25"/>
    <row r="19" spans="2:8" customFormat="1" ht="20.100000000000001" customHeight="1" x14ac:dyDescent="0.25"/>
    <row r="20" spans="2:8" customFormat="1" ht="20.100000000000001" customHeight="1" x14ac:dyDescent="0.25">
      <c r="B20" s="31" t="s">
        <v>58</v>
      </c>
      <c r="C20" s="32" t="s">
        <v>66</v>
      </c>
      <c r="D20" s="32" t="s">
        <v>67</v>
      </c>
      <c r="E20" s="32" t="s">
        <v>68</v>
      </c>
      <c r="F20" s="32" t="s">
        <v>32</v>
      </c>
      <c r="G20" s="32" t="s">
        <v>69</v>
      </c>
      <c r="H20" s="32" t="s">
        <v>57</v>
      </c>
    </row>
    <row r="21" spans="2:8" customFormat="1" ht="20.100000000000001" customHeight="1" x14ac:dyDescent="0.25">
      <c r="B21" s="26" t="s">
        <v>59</v>
      </c>
      <c r="C21" s="19">
        <v>6000</v>
      </c>
      <c r="D21" s="19">
        <v>6000</v>
      </c>
      <c r="E21" s="19">
        <v>6000</v>
      </c>
      <c r="F21" s="37"/>
      <c r="G21" s="37"/>
      <c r="H21" s="37"/>
    </row>
    <row r="22" spans="2:8" customFormat="1" ht="20.100000000000001" customHeight="1" x14ac:dyDescent="0.25">
      <c r="B22" s="26" t="s">
        <v>60</v>
      </c>
      <c r="C22" s="19">
        <v>15345</v>
      </c>
      <c r="D22" s="19">
        <v>15345</v>
      </c>
      <c r="E22" s="19">
        <v>15345</v>
      </c>
      <c r="F22" s="37"/>
      <c r="G22" s="37"/>
      <c r="H22" s="37"/>
    </row>
    <row r="23" spans="2:8" customFormat="1" ht="20.100000000000001" customHeight="1" x14ac:dyDescent="0.25">
      <c r="B23" s="26" t="s">
        <v>61</v>
      </c>
      <c r="C23" s="19">
        <v>20312</v>
      </c>
      <c r="D23" s="19">
        <v>22024</v>
      </c>
      <c r="E23" s="19">
        <v>27602</v>
      </c>
      <c r="F23" s="37"/>
      <c r="G23" s="37"/>
      <c r="H23" s="37"/>
    </row>
    <row r="24" spans="2:8" customFormat="1" ht="20.100000000000001" customHeight="1" x14ac:dyDescent="0.25">
      <c r="B24" s="26" t="s">
        <v>62</v>
      </c>
      <c r="C24" s="19">
        <v>5405.12</v>
      </c>
      <c r="D24" s="19">
        <v>4492.32</v>
      </c>
      <c r="E24" s="19">
        <v>4119.4400000000005</v>
      </c>
      <c r="F24" s="37"/>
      <c r="G24" s="37"/>
      <c r="H24" s="37"/>
    </row>
    <row r="25" spans="2:8" customFormat="1" ht="20.100000000000001" customHeight="1" x14ac:dyDescent="0.25">
      <c r="B25" s="26" t="s">
        <v>63</v>
      </c>
      <c r="C25" s="19">
        <v>600</v>
      </c>
      <c r="D25" s="19">
        <v>630</v>
      </c>
      <c r="E25" s="19">
        <v>650</v>
      </c>
      <c r="F25" s="37"/>
      <c r="G25" s="37"/>
      <c r="H25" s="37"/>
    </row>
    <row r="26" spans="2:8" customFormat="1" ht="20.100000000000001" customHeight="1" x14ac:dyDescent="0.25">
      <c r="B26" s="26" t="s">
        <v>64</v>
      </c>
      <c r="C26" s="19">
        <v>1000</v>
      </c>
      <c r="D26" s="19">
        <v>1015</v>
      </c>
      <c r="E26" s="19">
        <v>985</v>
      </c>
      <c r="F26" s="37"/>
      <c r="G26" s="37"/>
      <c r="H26" s="37"/>
    </row>
    <row r="27" spans="2:8" customFormat="1" ht="20.100000000000001" customHeight="1" x14ac:dyDescent="0.25">
      <c r="B27" s="26" t="s">
        <v>32</v>
      </c>
      <c r="C27" s="36"/>
      <c r="D27" s="36"/>
      <c r="E27" s="36"/>
      <c r="F27" s="36"/>
      <c r="G27" s="36"/>
      <c r="H27" s="36"/>
    </row>
    <row r="28" spans="2:8" customFormat="1" ht="20.100000000000001" customHeight="1" x14ac:dyDescent="0.25"/>
    <row r="29" spans="2:8" customFormat="1" ht="20.100000000000001" customHeight="1" x14ac:dyDescent="0.25"/>
    <row r="30" spans="2:8" customFormat="1" ht="20.100000000000001" customHeight="1" x14ac:dyDescent="0.25">
      <c r="C30" s="38" t="s">
        <v>66</v>
      </c>
      <c r="D30" s="39" t="s">
        <v>67</v>
      </c>
      <c r="E30" s="39" t="s">
        <v>68</v>
      </c>
      <c r="F30" s="39" t="s">
        <v>32</v>
      </c>
      <c r="G30" s="39" t="s">
        <v>69</v>
      </c>
      <c r="H30" s="40" t="s">
        <v>57</v>
      </c>
    </row>
    <row r="31" spans="2:8" customFormat="1" ht="39.950000000000003" customHeight="1" x14ac:dyDescent="0.25">
      <c r="B31" s="41" t="s">
        <v>65</v>
      </c>
      <c r="C31" s="42"/>
      <c r="D31" s="42"/>
      <c r="E31" s="42"/>
      <c r="F31" s="53"/>
      <c r="G31" s="42"/>
      <c r="H31" s="42"/>
    </row>
  </sheetData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540D0-EB91-42FA-AFC6-9C7D05C5921F}">
  <dimension ref="A1:K28"/>
  <sheetViews>
    <sheetView showGridLines="0" topLeftCell="A4" zoomScale="120" zoomScaleNormal="120" workbookViewId="0">
      <selection activeCell="F19" sqref="F19"/>
    </sheetView>
  </sheetViews>
  <sheetFormatPr defaultColWidth="10.7109375" defaultRowHeight="20.100000000000001" customHeight="1" x14ac:dyDescent="0.25"/>
  <cols>
    <col min="1" max="1" width="1.7109375" style="2" customWidth="1"/>
    <col min="2" max="5" width="15.7109375" style="2" customWidth="1"/>
    <col min="6" max="9" width="15.7109375" style="12" customWidth="1"/>
    <col min="10" max="13" width="15.7109375" style="2" customWidth="1"/>
    <col min="14" max="16384" width="10.7109375" style="2"/>
  </cols>
  <sheetData>
    <row r="1" spans="1:11" ht="20.100000000000001" customHeight="1" x14ac:dyDescent="0.25">
      <c r="A1" s="1"/>
      <c r="B1" s="1"/>
      <c r="C1" s="1"/>
      <c r="D1" s="1"/>
      <c r="E1" s="1"/>
      <c r="F1" s="8"/>
      <c r="G1" s="8"/>
      <c r="H1" s="8"/>
      <c r="I1" s="8"/>
      <c r="J1" s="1"/>
    </row>
    <row r="2" spans="1:11" ht="20.100000000000001" customHeight="1" x14ac:dyDescent="0.25">
      <c r="A2" s="1"/>
      <c r="B2" s="1"/>
      <c r="C2" s="1"/>
      <c r="D2" s="1"/>
      <c r="E2" s="1"/>
      <c r="F2" s="8"/>
      <c r="G2" s="8"/>
      <c r="H2" s="8"/>
      <c r="I2" s="8"/>
      <c r="J2" s="1"/>
    </row>
    <row r="3" spans="1:11" ht="20.100000000000001" customHeight="1" x14ac:dyDescent="0.25">
      <c r="A3" s="1"/>
      <c r="B3" s="1"/>
      <c r="C3" s="1"/>
      <c r="D3" s="1"/>
      <c r="E3" s="1"/>
      <c r="F3" s="8"/>
      <c r="G3" s="8"/>
      <c r="H3" s="8"/>
      <c r="I3" s="8"/>
      <c r="J3" s="1"/>
    </row>
    <row r="4" spans="1:11" ht="20.100000000000001" customHeight="1" x14ac:dyDescent="0.25">
      <c r="A4" s="3"/>
      <c r="B4" s="3"/>
      <c r="C4" s="3"/>
      <c r="D4" s="3"/>
      <c r="E4" s="3"/>
      <c r="F4" s="9"/>
      <c r="G4" s="9"/>
      <c r="H4" s="9"/>
      <c r="I4" s="9"/>
      <c r="J4" s="3"/>
    </row>
    <row r="5" spans="1:11" ht="20.100000000000001" customHeight="1" x14ac:dyDescent="0.25">
      <c r="B5" s="60" t="s">
        <v>33</v>
      </c>
      <c r="C5" s="61"/>
      <c r="D5" s="61"/>
      <c r="E5" s="62"/>
      <c r="F5" s="2"/>
      <c r="G5" s="60" t="s">
        <v>34</v>
      </c>
      <c r="H5" s="61"/>
      <c r="I5"/>
      <c r="J5" s="60" t="s">
        <v>35</v>
      </c>
      <c r="K5" s="61"/>
    </row>
    <row r="6" spans="1:11" ht="20.100000000000001" customHeight="1" x14ac:dyDescent="0.25">
      <c r="B6" s="16" t="s">
        <v>36</v>
      </c>
      <c r="C6" s="16" t="s">
        <v>4</v>
      </c>
      <c r="D6" s="16" t="s">
        <v>37</v>
      </c>
      <c r="E6" s="16" t="s">
        <v>32</v>
      </c>
      <c r="F6" s="2"/>
      <c r="G6" s="16" t="s">
        <v>18</v>
      </c>
      <c r="H6" s="16" t="s">
        <v>38</v>
      </c>
      <c r="I6"/>
      <c r="J6" s="16" t="s">
        <v>18</v>
      </c>
      <c r="K6" s="16" t="s">
        <v>39</v>
      </c>
    </row>
    <row r="7" spans="1:11" ht="20.100000000000001" customHeight="1" x14ac:dyDescent="0.25">
      <c r="B7" s="19" t="s">
        <v>40</v>
      </c>
      <c r="C7" s="19">
        <v>40</v>
      </c>
      <c r="D7" s="25">
        <v>5</v>
      </c>
      <c r="E7" s="24">
        <f>C7*D7</f>
        <v>200</v>
      </c>
      <c r="F7" s="2"/>
      <c r="G7" s="19" t="s">
        <v>22</v>
      </c>
      <c r="H7" s="19">
        <v>50000</v>
      </c>
      <c r="I7"/>
      <c r="J7" s="19" t="s">
        <v>22</v>
      </c>
      <c r="K7" s="19">
        <v>46740</v>
      </c>
    </row>
    <row r="8" spans="1:11" ht="20.100000000000001" customHeight="1" x14ac:dyDescent="0.25">
      <c r="B8" s="19" t="s">
        <v>41</v>
      </c>
      <c r="C8" s="19">
        <v>80</v>
      </c>
      <c r="D8" s="25">
        <v>1</v>
      </c>
      <c r="E8" s="24">
        <f t="shared" ref="E8:E9" si="0">C8*D8</f>
        <v>80</v>
      </c>
      <c r="F8" s="2"/>
      <c r="G8" s="19" t="s">
        <v>24</v>
      </c>
      <c r="H8" s="24">
        <f>H7+H7*5%</f>
        <v>52500</v>
      </c>
      <c r="I8"/>
      <c r="J8" s="19" t="s">
        <v>24</v>
      </c>
      <c r="K8" s="24">
        <f>K7-K7*1%</f>
        <v>46272.6</v>
      </c>
    </row>
    <row r="9" spans="1:11" ht="20.100000000000001" customHeight="1" x14ac:dyDescent="0.25">
      <c r="B9" s="19" t="s">
        <v>42</v>
      </c>
      <c r="C9" s="19">
        <v>60</v>
      </c>
      <c r="D9" s="25">
        <v>3</v>
      </c>
      <c r="E9" s="24">
        <f t="shared" si="0"/>
        <v>180</v>
      </c>
      <c r="F9" s="2"/>
      <c r="G9" s="19" t="s">
        <v>26</v>
      </c>
      <c r="H9" s="24">
        <f t="shared" ref="H9:H12" si="1">H8+H8*5%</f>
        <v>55125</v>
      </c>
      <c r="I9"/>
      <c r="J9" s="19" t="s">
        <v>26</v>
      </c>
      <c r="K9" s="24">
        <f t="shared" ref="K9:K12" si="2">K8-K8*1%</f>
        <v>45809.873999999996</v>
      </c>
    </row>
    <row r="10" spans="1:11" ht="20.100000000000001" customHeight="1" x14ac:dyDescent="0.25">
      <c r="B10" s="64" t="s">
        <v>43</v>
      </c>
      <c r="C10" s="65"/>
      <c r="D10" s="66"/>
      <c r="E10" s="24">
        <f>SUM(E7:E9)</f>
        <v>460</v>
      </c>
      <c r="F10" s="2"/>
      <c r="G10" s="19" t="s">
        <v>28</v>
      </c>
      <c r="H10" s="24">
        <f t="shared" si="1"/>
        <v>57881.25</v>
      </c>
      <c r="I10"/>
      <c r="J10" s="19" t="s">
        <v>28</v>
      </c>
      <c r="K10" s="24">
        <f t="shared" si="2"/>
        <v>45351.775259999995</v>
      </c>
    </row>
    <row r="11" spans="1:11" ht="20.100000000000001" customHeight="1" x14ac:dyDescent="0.25">
      <c r="B11" s="64" t="s">
        <v>44</v>
      </c>
      <c r="C11" s="65"/>
      <c r="D11" s="66"/>
      <c r="E11" s="23">
        <v>0.1</v>
      </c>
      <c r="F11" s="2"/>
      <c r="G11" s="19" t="s">
        <v>30</v>
      </c>
      <c r="H11" s="24">
        <f t="shared" si="1"/>
        <v>60775.3125</v>
      </c>
      <c r="I11"/>
      <c r="J11" s="19" t="s">
        <v>30</v>
      </c>
      <c r="K11" s="24">
        <f t="shared" si="2"/>
        <v>44898.257507399998</v>
      </c>
    </row>
    <row r="12" spans="1:11" ht="20.100000000000001" customHeight="1" x14ac:dyDescent="0.25">
      <c r="B12" s="64" t="s">
        <v>45</v>
      </c>
      <c r="C12" s="65"/>
      <c r="D12" s="66"/>
      <c r="E12" s="24">
        <f>E10*(1-E11)</f>
        <v>414</v>
      </c>
      <c r="F12" s="2"/>
      <c r="G12" s="19" t="s">
        <v>46</v>
      </c>
      <c r="H12" s="24">
        <f t="shared" si="1"/>
        <v>63814.078125</v>
      </c>
      <c r="I12"/>
      <c r="J12" s="19" t="s">
        <v>46</v>
      </c>
      <c r="K12" s="24">
        <f t="shared" si="2"/>
        <v>44449.274932326</v>
      </c>
    </row>
    <row r="15" spans="1:11" ht="20.100000000000001" customHeight="1" x14ac:dyDescent="0.25">
      <c r="B15" s="63" t="s">
        <v>47</v>
      </c>
      <c r="C15" s="63"/>
      <c r="D15" s="63"/>
      <c r="E15" s="63"/>
      <c r="F15" s="63"/>
      <c r="G15" s="63"/>
      <c r="H15" s="63"/>
      <c r="I15" s="63"/>
    </row>
    <row r="16" spans="1:11" ht="20.100000000000001" customHeight="1" x14ac:dyDescent="0.25">
      <c r="B16" s="26" t="s">
        <v>48</v>
      </c>
      <c r="C16" s="29" t="s">
        <v>56</v>
      </c>
      <c r="D16" s="28">
        <v>3.78E-2</v>
      </c>
      <c r="E16" s="27">
        <v>2.1399999999999999E-2</v>
      </c>
      <c r="F16" s="28">
        <v>0.03</v>
      </c>
      <c r="G16" s="28">
        <v>4.1200000000000001E-2</v>
      </c>
      <c r="H16" s="28">
        <v>2.5000000000000001E-2</v>
      </c>
      <c r="I16" s="28">
        <v>5.67E-2</v>
      </c>
    </row>
    <row r="17" spans="2:9" ht="20.100000000000001" customHeight="1" x14ac:dyDescent="0.25">
      <c r="B17" s="26" t="s">
        <v>40</v>
      </c>
      <c r="C17" s="19">
        <v>2340</v>
      </c>
      <c r="D17" s="24">
        <f>C17*(1+D16)</f>
        <v>2428.4520000000002</v>
      </c>
      <c r="E17" s="24">
        <f>C17*(1+E16)</f>
        <v>2390.076</v>
      </c>
      <c r="F17" s="24">
        <f>C17*(1+F16)</f>
        <v>2410.2000000000003</v>
      </c>
      <c r="G17" s="24">
        <f>C17*(1+G16)</f>
        <v>2436.4079999999999</v>
      </c>
      <c r="H17" s="24">
        <f>C17*(1+H16)</f>
        <v>2398.5</v>
      </c>
      <c r="I17" s="24">
        <f>C17*(1+I16)</f>
        <v>2472.6779999999999</v>
      </c>
    </row>
    <row r="18" spans="2:9" ht="20.100000000000001" customHeight="1" x14ac:dyDescent="0.25">
      <c r="B18" s="26" t="s">
        <v>41</v>
      </c>
      <c r="C18" s="19">
        <v>4354</v>
      </c>
      <c r="D18" s="24">
        <f>C18*(1+D16)</f>
        <v>4518.5812000000005</v>
      </c>
      <c r="E18" s="24">
        <f>C18*(1+E16)</f>
        <v>4447.1756000000005</v>
      </c>
      <c r="F18" s="24">
        <f>C18*(1+F16)</f>
        <v>4484.62</v>
      </c>
      <c r="G18" s="24">
        <f>C18*(1+G16)</f>
        <v>4533.3847999999998</v>
      </c>
      <c r="H18" s="24">
        <f>C18*(1+H16)</f>
        <v>4462.8499999999995</v>
      </c>
      <c r="I18" s="24">
        <f>C18*(1+I16)</f>
        <v>4600.8717999999999</v>
      </c>
    </row>
    <row r="19" spans="2:9" ht="20.100000000000001" customHeight="1" x14ac:dyDescent="0.25">
      <c r="B19" s="26" t="s">
        <v>42</v>
      </c>
      <c r="C19" s="19">
        <v>8543</v>
      </c>
      <c r="D19" s="24">
        <f>C19*(1+D16)</f>
        <v>8865.9254000000001</v>
      </c>
      <c r="E19" s="24">
        <f>C19*(1+E16)</f>
        <v>8725.8202000000001</v>
      </c>
      <c r="F19" s="24">
        <f>C19*(1+F16)</f>
        <v>8799.2900000000009</v>
      </c>
      <c r="G19" s="24">
        <f>C19*(1+G16)</f>
        <v>8894.9715999999989</v>
      </c>
      <c r="H19" s="24">
        <f>C19*(1+H16)</f>
        <v>8756.5749999999989</v>
      </c>
      <c r="I19" s="24">
        <f>C19*(1+I16)</f>
        <v>9027.3881000000001</v>
      </c>
    </row>
    <row r="20" spans="2:9" ht="20.100000000000001" customHeight="1" x14ac:dyDescent="0.25">
      <c r="B20" s="26" t="s">
        <v>49</v>
      </c>
      <c r="C20" s="19">
        <v>8973</v>
      </c>
      <c r="D20" s="24">
        <f>C20*(1+D16)</f>
        <v>9312.1794000000009</v>
      </c>
      <c r="E20" s="24">
        <f>C20*(1+E16)</f>
        <v>9165.0222000000012</v>
      </c>
      <c r="F20" s="24">
        <f>C20*(1+F16)</f>
        <v>9242.19</v>
      </c>
      <c r="G20" s="24">
        <f>C20*(1+G16)</f>
        <v>9342.6875999999993</v>
      </c>
      <c r="H20" s="24">
        <f>C20*(1+H16)</f>
        <v>9197.3249999999989</v>
      </c>
      <c r="I20" s="24">
        <f>C20*(1+I16)</f>
        <v>9481.7690999999995</v>
      </c>
    </row>
    <row r="21" spans="2:9" ht="20.100000000000001" customHeight="1" x14ac:dyDescent="0.25">
      <c r="B21" s="26" t="s">
        <v>50</v>
      </c>
      <c r="C21" s="19">
        <v>3413</v>
      </c>
      <c r="D21" s="24">
        <f>C21*(1+D16)</f>
        <v>3542.0114000000003</v>
      </c>
      <c r="E21" s="24">
        <f>C21*(1+E16)</f>
        <v>3486.0382000000004</v>
      </c>
      <c r="F21" s="24">
        <f>C21*(1+F16)</f>
        <v>3515.39</v>
      </c>
      <c r="G21" s="24">
        <f>C21*(1+G16)</f>
        <v>3553.6155999999996</v>
      </c>
      <c r="H21" s="24">
        <f>C21*(1+H16)</f>
        <v>3498.3249999999998</v>
      </c>
      <c r="I21" s="24">
        <f>C21*(1+I16)</f>
        <v>3606.5171</v>
      </c>
    </row>
    <row r="22" spans="2:9" ht="20.100000000000001" customHeight="1" x14ac:dyDescent="0.25">
      <c r="B22" s="26" t="s">
        <v>51</v>
      </c>
      <c r="C22" s="19">
        <v>7685</v>
      </c>
      <c r="D22" s="24">
        <f>C22*(1+D16)</f>
        <v>7975.4930000000004</v>
      </c>
      <c r="E22" s="24">
        <f>C22*(1+E16)</f>
        <v>7849.4590000000007</v>
      </c>
      <c r="F22" s="24">
        <f>C22*(1+F16)</f>
        <v>7915.55</v>
      </c>
      <c r="G22" s="24">
        <f>C22*(1+G16)</f>
        <v>8001.6219999999994</v>
      </c>
      <c r="H22" s="24">
        <f>C22*(1+H16)</f>
        <v>7877.1249999999991</v>
      </c>
      <c r="I22" s="24">
        <f>C22*(1+I16)</f>
        <v>8120.7394999999997</v>
      </c>
    </row>
    <row r="23" spans="2:9" ht="20.100000000000001" customHeight="1" x14ac:dyDescent="0.25">
      <c r="B23" s="26" t="s">
        <v>51</v>
      </c>
      <c r="C23" s="19">
        <v>8963</v>
      </c>
      <c r="D23" s="24">
        <f>C23*(1+D16)</f>
        <v>9301.8014000000003</v>
      </c>
      <c r="E23" s="24">
        <f>C23*(1+E16)</f>
        <v>9154.8082000000013</v>
      </c>
      <c r="F23" s="24">
        <f>C23*(1+F16)</f>
        <v>9231.89</v>
      </c>
      <c r="G23" s="24">
        <f>C23*(1+G16)</f>
        <v>9332.275599999999</v>
      </c>
      <c r="H23" s="24">
        <f>C23*(1+H16)</f>
        <v>9187.0749999999989</v>
      </c>
      <c r="I23" s="24">
        <f>C23*(1+I16)</f>
        <v>9471.2021000000004</v>
      </c>
    </row>
    <row r="24" spans="2:9" ht="20.100000000000001" customHeight="1" x14ac:dyDescent="0.25">
      <c r="B24" s="26" t="s">
        <v>52</v>
      </c>
      <c r="C24" s="19">
        <v>3587</v>
      </c>
      <c r="D24" s="24">
        <f>C24*(1+D16)</f>
        <v>3722.5886</v>
      </c>
      <c r="E24" s="24">
        <f>C24*(1+E16)</f>
        <v>3663.7618000000002</v>
      </c>
      <c r="F24" s="24">
        <f>C24*(1+F16)</f>
        <v>3694.61</v>
      </c>
      <c r="G24" s="24">
        <f>C24*(1+G16)</f>
        <v>3734.7843999999996</v>
      </c>
      <c r="H24" s="24">
        <f>C24*(1+H16)</f>
        <v>3676.6749999999997</v>
      </c>
      <c r="I24" s="24">
        <f>C24*(1+I16)</f>
        <v>3790.3829000000001</v>
      </c>
    </row>
    <row r="25" spans="2:9" ht="20.100000000000001" customHeight="1" x14ac:dyDescent="0.25">
      <c r="B25" s="26" t="s">
        <v>53</v>
      </c>
      <c r="C25" s="19">
        <v>3240</v>
      </c>
      <c r="D25" s="24">
        <f>C25*(1+D16)</f>
        <v>3362.4720000000002</v>
      </c>
      <c r="E25" s="24">
        <f>C25*(1+E16)</f>
        <v>3309.3360000000002</v>
      </c>
      <c r="F25" s="24">
        <f>C25*(1+F16)</f>
        <v>3337.2000000000003</v>
      </c>
      <c r="G25" s="24">
        <f>C25*(1+G16)</f>
        <v>3373.4879999999998</v>
      </c>
      <c r="H25" s="24">
        <f>C25*(1+H16)</f>
        <v>3320.9999999999995</v>
      </c>
      <c r="I25" s="24">
        <f>C25*(1+I16)</f>
        <v>3423.7080000000001</v>
      </c>
    </row>
    <row r="26" spans="2:9" ht="20.100000000000001" customHeight="1" x14ac:dyDescent="0.25">
      <c r="B26" s="26" t="s">
        <v>54</v>
      </c>
      <c r="C26" s="19">
        <v>5379</v>
      </c>
      <c r="D26" s="24">
        <f>C26*(1+D16)</f>
        <v>5582.3262000000004</v>
      </c>
      <c r="E26" s="24">
        <f>C26*(1+E16)</f>
        <v>5494.1106000000009</v>
      </c>
      <c r="F26" s="24">
        <f>C26*(1+F16)</f>
        <v>5540.37</v>
      </c>
      <c r="G26" s="24">
        <f>C26*(1+G16)</f>
        <v>5600.6147999999994</v>
      </c>
      <c r="H26" s="24">
        <f>C26*(1+H16)</f>
        <v>5513.4749999999995</v>
      </c>
      <c r="I26" s="24">
        <f>C26*(1+I16)</f>
        <v>5683.9893000000002</v>
      </c>
    </row>
    <row r="27" spans="2:9" ht="20.100000000000001" customHeight="1" x14ac:dyDescent="0.25">
      <c r="B27" s="26" t="s">
        <v>55</v>
      </c>
      <c r="C27" s="19">
        <v>560</v>
      </c>
      <c r="D27" s="24">
        <f>C27*(1+D16)</f>
        <v>581.16800000000001</v>
      </c>
      <c r="E27" s="24">
        <f>C27*(1+E16)</f>
        <v>571.98400000000004</v>
      </c>
      <c r="F27" s="24">
        <f>C27*(1+F16)</f>
        <v>576.80000000000007</v>
      </c>
      <c r="G27" s="24">
        <f>C27*(1+G16)</f>
        <v>583.07199999999989</v>
      </c>
      <c r="H27" s="24">
        <f>C27*(1+H16)</f>
        <v>574</v>
      </c>
      <c r="I27" s="24">
        <f>C27*(1+I16)</f>
        <v>591.75199999999995</v>
      </c>
    </row>
    <row r="28" spans="2:9" ht="20.100000000000001" customHeight="1" x14ac:dyDescent="0.25">
      <c r="B28" s="26" t="s">
        <v>32</v>
      </c>
      <c r="C28" s="30">
        <f>SUM(C17:C27)</f>
        <v>57037</v>
      </c>
      <c r="D28" s="30">
        <f>SUM(D16:D27)</f>
        <v>59193.036400000005</v>
      </c>
      <c r="E28" s="30">
        <f t="shared" ref="E28:I28" si="3">SUM(E16:E27)</f>
        <v>58257.6132</v>
      </c>
      <c r="F28" s="30">
        <f t="shared" si="3"/>
        <v>58748.140000000007</v>
      </c>
      <c r="G28" s="30">
        <f t="shared" si="3"/>
        <v>59386.965599999996</v>
      </c>
      <c r="H28" s="30">
        <f t="shared" si="3"/>
        <v>58462.95</v>
      </c>
      <c r="I28" s="30">
        <f t="shared" si="3"/>
        <v>60271.054600000003</v>
      </c>
    </row>
  </sheetData>
  <mergeCells count="7">
    <mergeCell ref="B15:I15"/>
    <mergeCell ref="B5:E5"/>
    <mergeCell ref="G5:H5"/>
    <mergeCell ref="J5:K5"/>
    <mergeCell ref="B10:D10"/>
    <mergeCell ref="B11:D11"/>
    <mergeCell ref="B12:D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440E6-9B3A-4221-9E45-67EA9C9EE215}">
  <dimension ref="A1:J31"/>
  <sheetViews>
    <sheetView showGridLines="0" zoomScale="120" zoomScaleNormal="120" workbookViewId="0">
      <selection activeCell="B5" sqref="B5"/>
    </sheetView>
  </sheetViews>
  <sheetFormatPr defaultColWidth="10.7109375" defaultRowHeight="20.100000000000001" customHeight="1" x14ac:dyDescent="0.25"/>
  <cols>
    <col min="1" max="1" width="1.7109375" style="2" customWidth="1"/>
    <col min="2" max="5" width="15.7109375" style="2" customWidth="1"/>
    <col min="6" max="9" width="15.7109375" style="12" customWidth="1"/>
    <col min="10" max="13" width="15.7109375" style="2" customWidth="1"/>
    <col min="14" max="16384" width="10.7109375" style="2"/>
  </cols>
  <sheetData>
    <row r="1" spans="1:10" ht="20.100000000000001" customHeight="1" x14ac:dyDescent="0.25">
      <c r="A1" s="1"/>
      <c r="B1" s="1"/>
      <c r="C1" s="1"/>
      <c r="D1" s="1"/>
      <c r="E1" s="1"/>
      <c r="F1" s="8"/>
      <c r="G1" s="8"/>
      <c r="H1" s="8"/>
      <c r="I1" s="8"/>
      <c r="J1" s="1"/>
    </row>
    <row r="2" spans="1:10" ht="20.100000000000001" customHeight="1" x14ac:dyDescent="0.25">
      <c r="A2" s="1"/>
      <c r="B2" s="1"/>
      <c r="C2" s="1"/>
      <c r="D2" s="1"/>
      <c r="E2" s="1"/>
      <c r="F2" s="8"/>
      <c r="G2" s="8"/>
      <c r="H2" s="8"/>
      <c r="I2" s="8"/>
      <c r="J2" s="1"/>
    </row>
    <row r="3" spans="1:10" ht="20.100000000000001" customHeight="1" x14ac:dyDescent="0.25">
      <c r="A3" s="1"/>
      <c r="B3" s="1"/>
      <c r="C3" s="1"/>
      <c r="D3" s="1"/>
      <c r="E3" s="1"/>
      <c r="F3" s="8"/>
      <c r="G3" s="8"/>
      <c r="H3" s="8"/>
      <c r="I3" s="8"/>
      <c r="J3" s="1"/>
    </row>
    <row r="4" spans="1:10" ht="20.100000000000001" customHeight="1" x14ac:dyDescent="0.25">
      <c r="A4" s="3"/>
      <c r="B4" s="3"/>
      <c r="C4" s="3"/>
      <c r="D4" s="3"/>
      <c r="E4" s="3"/>
      <c r="F4" s="9"/>
      <c r="G4" s="9"/>
      <c r="H4" s="9"/>
      <c r="I4" s="9"/>
      <c r="J4" s="3"/>
    </row>
    <row r="5" spans="1:10" customFormat="1" ht="20.100000000000001" customHeight="1" x14ac:dyDescent="0.25">
      <c r="B5" s="33" t="s">
        <v>48</v>
      </c>
      <c r="C5" s="34" t="s">
        <v>66</v>
      </c>
      <c r="D5" s="34" t="s">
        <v>67</v>
      </c>
      <c r="E5" s="34" t="s">
        <v>68</v>
      </c>
      <c r="F5" s="34" t="s">
        <v>32</v>
      </c>
      <c r="G5" s="34" t="s">
        <v>69</v>
      </c>
      <c r="H5" s="35" t="s">
        <v>57</v>
      </c>
    </row>
    <row r="6" spans="1:10" customFormat="1" ht="20.100000000000001" customHeight="1" x14ac:dyDescent="0.25">
      <c r="B6" s="26" t="s">
        <v>40</v>
      </c>
      <c r="C6" s="19">
        <v>3467</v>
      </c>
      <c r="D6" s="19">
        <v>8763</v>
      </c>
      <c r="E6" s="19">
        <v>2915</v>
      </c>
      <c r="F6" s="24">
        <f>SUM(C6:E6)</f>
        <v>15145</v>
      </c>
      <c r="G6" s="20">
        <f>F6/F17</f>
        <v>8.643863684357718E-2</v>
      </c>
      <c r="H6" s="24">
        <f>AVERAGE(C6:E6)</f>
        <v>5048.333333333333</v>
      </c>
    </row>
    <row r="7" spans="1:10" customFormat="1" ht="20.100000000000001" customHeight="1" x14ac:dyDescent="0.25">
      <c r="B7" s="26" t="s">
        <v>41</v>
      </c>
      <c r="C7" s="19">
        <v>1071</v>
      </c>
      <c r="D7" s="19">
        <v>5757</v>
      </c>
      <c r="E7" s="19">
        <v>3475</v>
      </c>
      <c r="F7" s="24">
        <f t="shared" ref="F7:F16" si="0">SUM(C7:E7)</f>
        <v>10303</v>
      </c>
      <c r="G7" s="20">
        <f>F7/F17</f>
        <v>5.8803385632180627E-2</v>
      </c>
      <c r="H7" s="24">
        <f t="shared" ref="H7:H16" si="1">AVERAGE(C7:E7)</f>
        <v>3434.3333333333335</v>
      </c>
    </row>
    <row r="8" spans="1:10" customFormat="1" ht="20.100000000000001" customHeight="1" x14ac:dyDescent="0.25">
      <c r="B8" s="26" t="s">
        <v>42</v>
      </c>
      <c r="C8" s="19">
        <v>2857</v>
      </c>
      <c r="D8" s="19">
        <v>3495</v>
      </c>
      <c r="E8" s="19">
        <v>3748</v>
      </c>
      <c r="F8" s="24">
        <f t="shared" si="0"/>
        <v>10100</v>
      </c>
      <c r="G8" s="20">
        <f>F8/F17</f>
        <v>5.7644782576436411E-2</v>
      </c>
      <c r="H8" s="24">
        <f t="shared" si="1"/>
        <v>3366.6666666666665</v>
      </c>
    </row>
    <row r="9" spans="1:10" customFormat="1" ht="20.100000000000001" customHeight="1" x14ac:dyDescent="0.25">
      <c r="B9" s="26" t="s">
        <v>49</v>
      </c>
      <c r="C9" s="19">
        <v>8384</v>
      </c>
      <c r="D9" s="19">
        <v>6889</v>
      </c>
      <c r="E9" s="19">
        <v>3485</v>
      </c>
      <c r="F9" s="24">
        <f t="shared" si="0"/>
        <v>18758</v>
      </c>
      <c r="G9" s="20">
        <f>F9/F17</f>
        <v>0.10705948827413804</v>
      </c>
      <c r="H9" s="24">
        <f t="shared" si="1"/>
        <v>6252.666666666667</v>
      </c>
    </row>
    <row r="10" spans="1:10" customFormat="1" ht="20.100000000000001" customHeight="1" x14ac:dyDescent="0.25">
      <c r="B10" s="26" t="s">
        <v>50</v>
      </c>
      <c r="C10" s="19">
        <v>7454</v>
      </c>
      <c r="D10" s="19">
        <v>1892</v>
      </c>
      <c r="E10" s="19">
        <v>6899</v>
      </c>
      <c r="F10" s="24">
        <f t="shared" si="0"/>
        <v>16245</v>
      </c>
      <c r="G10" s="20">
        <f>F10/F17</f>
        <v>9.2716781480614796E-2</v>
      </c>
      <c r="H10" s="24">
        <f t="shared" si="1"/>
        <v>5415</v>
      </c>
    </row>
    <row r="11" spans="1:10" customFormat="1" ht="20.100000000000001" customHeight="1" x14ac:dyDescent="0.25">
      <c r="B11" s="26" t="s">
        <v>51</v>
      </c>
      <c r="C11" s="19">
        <v>8701</v>
      </c>
      <c r="D11" s="19">
        <v>3904</v>
      </c>
      <c r="E11" s="19">
        <v>2751</v>
      </c>
      <c r="F11" s="24">
        <f t="shared" si="0"/>
        <v>15356</v>
      </c>
      <c r="G11" s="20">
        <f>F11/F17</f>
        <v>8.7642899133045293E-2</v>
      </c>
      <c r="H11" s="24">
        <f t="shared" si="1"/>
        <v>5118.666666666667</v>
      </c>
    </row>
    <row r="12" spans="1:10" customFormat="1" ht="20.100000000000001" customHeight="1" x14ac:dyDescent="0.25">
      <c r="B12" s="26" t="s">
        <v>51</v>
      </c>
      <c r="C12" s="19">
        <v>9820</v>
      </c>
      <c r="D12" s="19">
        <v>1813</v>
      </c>
      <c r="E12" s="19">
        <v>7319</v>
      </c>
      <c r="F12" s="24">
        <f t="shared" si="0"/>
        <v>18952</v>
      </c>
      <c r="G12" s="20">
        <f>F12/F17</f>
        <v>0.10816672469194286</v>
      </c>
      <c r="H12" s="24">
        <f t="shared" si="1"/>
        <v>6317.333333333333</v>
      </c>
    </row>
    <row r="13" spans="1:10" customFormat="1" ht="20.100000000000001" customHeight="1" x14ac:dyDescent="0.25">
      <c r="B13" s="26" t="s">
        <v>52</v>
      </c>
      <c r="C13" s="19">
        <v>6225</v>
      </c>
      <c r="D13" s="19">
        <v>3965</v>
      </c>
      <c r="E13" s="19">
        <v>3702</v>
      </c>
      <c r="F13" s="24">
        <f t="shared" si="0"/>
        <v>13892</v>
      </c>
      <c r="G13" s="20">
        <f>F13/F17</f>
        <v>7.9287259361569759E-2</v>
      </c>
      <c r="H13" s="24">
        <f t="shared" si="1"/>
        <v>4630.666666666667</v>
      </c>
    </row>
    <row r="14" spans="1:10" customFormat="1" ht="20.100000000000001" customHeight="1" x14ac:dyDescent="0.25">
      <c r="B14" s="26" t="s">
        <v>53</v>
      </c>
      <c r="C14" s="19">
        <v>8504</v>
      </c>
      <c r="D14" s="19">
        <v>9910</v>
      </c>
      <c r="E14" s="19">
        <v>6408</v>
      </c>
      <c r="F14" s="24">
        <f t="shared" si="0"/>
        <v>24822</v>
      </c>
      <c r="G14" s="20">
        <f>F14/F17</f>
        <v>0.14166918743686185</v>
      </c>
      <c r="H14" s="24">
        <f t="shared" si="1"/>
        <v>8274</v>
      </c>
    </row>
    <row r="15" spans="1:10" customFormat="1" ht="20.100000000000001" customHeight="1" x14ac:dyDescent="0.25">
      <c r="B15" s="26" t="s">
        <v>54</v>
      </c>
      <c r="C15" s="19">
        <v>1425</v>
      </c>
      <c r="D15" s="19">
        <v>7873</v>
      </c>
      <c r="E15" s="19">
        <v>3543</v>
      </c>
      <c r="F15" s="24">
        <f t="shared" si="0"/>
        <v>12841</v>
      </c>
      <c r="G15" s="20">
        <f>F15/F17</f>
        <v>7.3288777531091087E-2</v>
      </c>
      <c r="H15" s="24">
        <f t="shared" si="1"/>
        <v>4280.333333333333</v>
      </c>
    </row>
    <row r="16" spans="1:10" customFormat="1" ht="20.100000000000001" customHeight="1" x14ac:dyDescent="0.25">
      <c r="B16" s="26" t="s">
        <v>55</v>
      </c>
      <c r="C16" s="19">
        <v>9656</v>
      </c>
      <c r="D16" s="19">
        <v>1893</v>
      </c>
      <c r="E16" s="19">
        <v>7248</v>
      </c>
      <c r="F16" s="24">
        <f t="shared" si="0"/>
        <v>18797</v>
      </c>
      <c r="G16" s="20">
        <f>F16/F17</f>
        <v>0.1072820770385421</v>
      </c>
      <c r="H16" s="24">
        <f t="shared" si="1"/>
        <v>6265.666666666667</v>
      </c>
    </row>
    <row r="17" spans="2:8" customFormat="1" ht="20.100000000000001" customHeight="1" x14ac:dyDescent="0.25">
      <c r="B17" s="26" t="s">
        <v>32</v>
      </c>
      <c r="C17" s="30">
        <f>SUM(C6:C16)</f>
        <v>67564</v>
      </c>
      <c r="D17" s="30">
        <f t="shared" ref="D17:F17" si="2">SUM(D6:D16)</f>
        <v>56154</v>
      </c>
      <c r="E17" s="30">
        <f t="shared" si="2"/>
        <v>51493</v>
      </c>
      <c r="F17" s="30">
        <f t="shared" si="2"/>
        <v>175211</v>
      </c>
      <c r="G17" s="43">
        <f>SUM(G6:G16)</f>
        <v>1</v>
      </c>
      <c r="H17" s="30">
        <f>AVERAGE(C17:E17)</f>
        <v>58403.666666666664</v>
      </c>
    </row>
    <row r="18" spans="2:8" customFormat="1" ht="20.100000000000001" customHeight="1" x14ac:dyDescent="0.25"/>
    <row r="19" spans="2:8" customFormat="1" ht="20.100000000000001" customHeight="1" x14ac:dyDescent="0.25"/>
    <row r="20" spans="2:8" customFormat="1" ht="20.100000000000001" customHeight="1" x14ac:dyDescent="0.25">
      <c r="B20" s="31" t="s">
        <v>58</v>
      </c>
      <c r="C20" s="32" t="s">
        <v>66</v>
      </c>
      <c r="D20" s="32" t="s">
        <v>67</v>
      </c>
      <c r="E20" s="32" t="s">
        <v>68</v>
      </c>
      <c r="F20" s="32" t="s">
        <v>32</v>
      </c>
      <c r="G20" s="32" t="s">
        <v>69</v>
      </c>
      <c r="H20" s="32" t="s">
        <v>57</v>
      </c>
    </row>
    <row r="21" spans="2:8" customFormat="1" ht="20.100000000000001" customHeight="1" x14ac:dyDescent="0.25">
      <c r="B21" s="26" t="s">
        <v>59</v>
      </c>
      <c r="C21" s="19">
        <v>6000</v>
      </c>
      <c r="D21" s="19">
        <v>6000</v>
      </c>
      <c r="E21" s="19">
        <v>6000</v>
      </c>
      <c r="F21" s="24">
        <f>SUM(C21:E21)</f>
        <v>18000</v>
      </c>
      <c r="G21" s="20">
        <f>F21/F17</f>
        <v>0.10273327587879756</v>
      </c>
      <c r="H21" s="24">
        <f>AVERAGE(C21:E21)</f>
        <v>6000</v>
      </c>
    </row>
    <row r="22" spans="2:8" customFormat="1" ht="20.100000000000001" customHeight="1" x14ac:dyDescent="0.25">
      <c r="B22" s="26" t="s">
        <v>60</v>
      </c>
      <c r="C22" s="19">
        <v>15345</v>
      </c>
      <c r="D22" s="19">
        <v>15345</v>
      </c>
      <c r="E22" s="19">
        <v>15345</v>
      </c>
      <c r="F22" s="24">
        <f t="shared" ref="F22:F26" si="3">SUM(C22:E22)</f>
        <v>46035</v>
      </c>
      <c r="G22" s="20">
        <f>F22/F17</f>
        <v>0.26274035306002474</v>
      </c>
      <c r="H22" s="24">
        <f t="shared" ref="H22:H27" si="4">AVERAGE(C22:E22)</f>
        <v>15345</v>
      </c>
    </row>
    <row r="23" spans="2:8" customFormat="1" ht="20.100000000000001" customHeight="1" x14ac:dyDescent="0.25">
      <c r="B23" s="26" t="s">
        <v>61</v>
      </c>
      <c r="C23" s="19">
        <v>20312</v>
      </c>
      <c r="D23" s="19">
        <v>22024</v>
      </c>
      <c r="E23" s="19">
        <v>27602</v>
      </c>
      <c r="F23" s="24">
        <f t="shared" si="3"/>
        <v>69938</v>
      </c>
      <c r="G23" s="20">
        <f>F23/F17</f>
        <v>0.39916443602285245</v>
      </c>
      <c r="H23" s="24">
        <f t="shared" si="4"/>
        <v>23312.666666666668</v>
      </c>
    </row>
    <row r="24" spans="2:8" customFormat="1" ht="20.100000000000001" customHeight="1" x14ac:dyDescent="0.25">
      <c r="B24" s="26" t="s">
        <v>62</v>
      </c>
      <c r="C24" s="19">
        <v>5405.12</v>
      </c>
      <c r="D24" s="19">
        <v>4492.32</v>
      </c>
      <c r="E24" s="19">
        <v>4119.4400000000005</v>
      </c>
      <c r="F24" s="24">
        <f t="shared" si="3"/>
        <v>14016.88</v>
      </c>
      <c r="G24" s="20">
        <f>F24/F17</f>
        <v>0.08</v>
      </c>
      <c r="H24" s="24">
        <f t="shared" si="4"/>
        <v>4672.2933333333331</v>
      </c>
    </row>
    <row r="25" spans="2:8" customFormat="1" ht="20.100000000000001" customHeight="1" x14ac:dyDescent="0.25">
      <c r="B25" s="26" t="s">
        <v>63</v>
      </c>
      <c r="C25" s="19">
        <v>600</v>
      </c>
      <c r="D25" s="19">
        <v>630</v>
      </c>
      <c r="E25" s="19">
        <v>650</v>
      </c>
      <c r="F25" s="24">
        <f t="shared" si="3"/>
        <v>1880</v>
      </c>
      <c r="G25" s="20">
        <f>F25/F17</f>
        <v>1.0729919925118857E-2</v>
      </c>
      <c r="H25" s="24">
        <f t="shared" si="4"/>
        <v>626.66666666666663</v>
      </c>
    </row>
    <row r="26" spans="2:8" customFormat="1" ht="20.100000000000001" customHeight="1" x14ac:dyDescent="0.25">
      <c r="B26" s="26" t="s">
        <v>64</v>
      </c>
      <c r="C26" s="19">
        <v>1000</v>
      </c>
      <c r="D26" s="19">
        <v>1015</v>
      </c>
      <c r="E26" s="19">
        <v>985</v>
      </c>
      <c r="F26" s="24">
        <f t="shared" si="3"/>
        <v>3000</v>
      </c>
      <c r="G26" s="20">
        <f>F26/F17</f>
        <v>1.712221264646626E-2</v>
      </c>
      <c r="H26" s="24">
        <f t="shared" si="4"/>
        <v>1000</v>
      </c>
    </row>
    <row r="27" spans="2:8" customFormat="1" ht="20.100000000000001" customHeight="1" x14ac:dyDescent="0.25">
      <c r="B27" s="26" t="s">
        <v>32</v>
      </c>
      <c r="C27" s="30">
        <f>SUM(C21:C26)</f>
        <v>48662.12</v>
      </c>
      <c r="D27" s="30">
        <f t="shared" ref="D27:E27" si="5">SUM(D21:D26)</f>
        <v>49506.32</v>
      </c>
      <c r="E27" s="30">
        <f t="shared" si="5"/>
        <v>54701.440000000002</v>
      </c>
      <c r="F27" s="30">
        <f>SUM(C27:E27)</f>
        <v>152869.88</v>
      </c>
      <c r="G27" s="44">
        <f>SUM(G21:G26)</f>
        <v>0.87249019753325985</v>
      </c>
      <c r="H27" s="30">
        <f t="shared" si="4"/>
        <v>50956.626666666671</v>
      </c>
    </row>
    <row r="28" spans="2:8" customFormat="1" ht="20.100000000000001" customHeight="1" x14ac:dyDescent="0.25"/>
    <row r="29" spans="2:8" customFormat="1" ht="20.100000000000001" customHeight="1" x14ac:dyDescent="0.25"/>
    <row r="30" spans="2:8" customFormat="1" ht="20.100000000000001" customHeight="1" x14ac:dyDescent="0.25">
      <c r="C30" s="38" t="s">
        <v>66</v>
      </c>
      <c r="D30" s="39" t="s">
        <v>67</v>
      </c>
      <c r="E30" s="39" t="s">
        <v>68</v>
      </c>
      <c r="F30" s="39" t="s">
        <v>32</v>
      </c>
      <c r="G30" s="39" t="s">
        <v>69</v>
      </c>
      <c r="H30" s="40" t="s">
        <v>57</v>
      </c>
    </row>
    <row r="31" spans="2:8" customFormat="1" ht="39.950000000000003" customHeight="1" x14ac:dyDescent="0.25">
      <c r="B31" s="41" t="s">
        <v>65</v>
      </c>
      <c r="C31" s="45">
        <f>C17-C27</f>
        <v>18901.879999999997</v>
      </c>
      <c r="D31" s="45">
        <f t="shared" ref="D31:F31" si="6">D17-D27</f>
        <v>6647.68</v>
      </c>
      <c r="E31" s="45">
        <f t="shared" si="6"/>
        <v>-3208.4400000000023</v>
      </c>
      <c r="F31" s="45">
        <f t="shared" si="6"/>
        <v>22341.119999999995</v>
      </c>
      <c r="G31" s="46">
        <f>F31/F17</f>
        <v>0.12750980246674007</v>
      </c>
      <c r="H31" s="45">
        <f>AVERAGE(C31:E31)</f>
        <v>7447.0399999999981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Aula</vt:lpstr>
      <vt:lpstr>Exercícios</vt:lpstr>
      <vt:lpstr>ParaCasa-1</vt:lpstr>
      <vt:lpstr>ParaCasa-2</vt:lpstr>
      <vt:lpstr>ParaCasa-1-Resolvido</vt:lpstr>
      <vt:lpstr>ParaCasa-2-Resolvido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2020-05-15T14:53:54Z</dcterms:modified>
</cp:coreProperties>
</file>