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1- CURSOS\2- Curso Instalações hidráulicas\"/>
    </mc:Choice>
  </mc:AlternateContent>
  <bookViews>
    <workbookView minimized="1" xWindow="360" yWindow="105" windowWidth="17175" windowHeight="6150"/>
  </bookViews>
  <sheets>
    <sheet name="Plan1" sheetId="1" r:id="rId1"/>
    <sheet name="Plan2" sheetId="2" r:id="rId2"/>
    <sheet name="Plan3" sheetId="3" r:id="rId3"/>
  </sheets>
  <definedNames>
    <definedName name="D_INTERNO">Plan1!$AA$1:$AA$8</definedName>
    <definedName name="D_NOMINAL">Plan1!$Z$1:$Z$8</definedName>
  </definedNames>
  <calcPr calcId="171027"/>
</workbook>
</file>

<file path=xl/calcChain.xml><?xml version="1.0" encoding="utf-8"?>
<calcChain xmlns="http://schemas.openxmlformats.org/spreadsheetml/2006/main">
  <c r="O9" i="1" l="1"/>
  <c r="B12" i="1"/>
  <c r="B11" i="1" s="1"/>
  <c r="D11" i="1"/>
  <c r="E10" i="1"/>
  <c r="D10" i="1" s="1"/>
  <c r="D9" i="1" s="1"/>
  <c r="C10" i="1"/>
  <c r="E9" i="1"/>
  <c r="B10" i="1" l="1"/>
  <c r="B9" i="1" s="1"/>
  <c r="V12" i="1" l="1"/>
  <c r="P12" i="1"/>
  <c r="F12" i="1"/>
  <c r="H12" i="1" s="1"/>
  <c r="J12" i="1" s="1"/>
  <c r="V11" i="1"/>
  <c r="P11" i="1"/>
  <c r="H11" i="1"/>
  <c r="J11" i="1" s="1"/>
  <c r="V10" i="1"/>
  <c r="P10" i="1"/>
  <c r="H10" i="1"/>
  <c r="J10" i="1" s="1"/>
  <c r="V9" i="1"/>
  <c r="P9" i="1"/>
  <c r="H9" i="1"/>
  <c r="J9" i="1" s="1"/>
  <c r="R12" i="1" l="1"/>
  <c r="R9" i="1"/>
  <c r="R10" i="1"/>
  <c r="R11" i="1"/>
  <c r="S9" i="1" l="1"/>
  <c r="T9" i="1" l="1"/>
  <c r="W9" i="1" s="1"/>
  <c r="Q10" i="1"/>
  <c r="S10" i="1" s="1"/>
  <c r="K9" i="1"/>
  <c r="T10" i="1" l="1"/>
  <c r="W10" i="1" s="1"/>
  <c r="K10" i="1"/>
  <c r="Q11" i="1"/>
  <c r="S11" i="1" s="1"/>
  <c r="T11" i="1" l="1"/>
  <c r="W11" i="1" s="1"/>
  <c r="K11" i="1"/>
  <c r="Q12" i="1"/>
  <c r="S12" i="1" l="1"/>
  <c r="K12" i="1" s="1"/>
  <c r="T12" i="1" l="1"/>
  <c r="W12" i="1" s="1"/>
</calcChain>
</file>

<file path=xl/sharedStrings.xml><?xml version="1.0" encoding="utf-8"?>
<sst xmlns="http://schemas.openxmlformats.org/spreadsheetml/2006/main" count="42" uniqueCount="38">
  <si>
    <t>TRECHO</t>
  </si>
  <si>
    <t>POTÊNCIA COMPUTADA (kcal/h)</t>
  </si>
  <si>
    <t>F.S (%)</t>
  </si>
  <si>
    <t>POTENCIA NOMINAL DE CONSUMO:</t>
  </si>
  <si>
    <t>POTÊNCIA ADOTADA (kcal/h)</t>
  </si>
  <si>
    <t>kcal/h</t>
  </si>
  <si>
    <t>POTÊNCIA COMPUTADA (kW)</t>
  </si>
  <si>
    <t>VAZÃO DO GLP (m3/h)</t>
  </si>
  <si>
    <t>PCI=</t>
  </si>
  <si>
    <t>kW</t>
  </si>
  <si>
    <t>kcal/m3</t>
  </si>
  <si>
    <t>Leq(m)</t>
  </si>
  <si>
    <t>Ltotal(m)</t>
  </si>
  <si>
    <t>P  INICIAL (kPa)</t>
  </si>
  <si>
    <t>P FINAL (kPa)</t>
  </si>
  <si>
    <t>D NOM. (pol.)</t>
  </si>
  <si>
    <t>D INT. (mm)</t>
  </si>
  <si>
    <t>DENSIDADE RELATIVA</t>
  </si>
  <si>
    <t>1/2"</t>
  </si>
  <si>
    <t>3/4"</t>
  </si>
  <si>
    <t>1"</t>
  </si>
  <si>
    <t>1 1/4"</t>
  </si>
  <si>
    <t>1 1/2"</t>
  </si>
  <si>
    <t>2"</t>
  </si>
  <si>
    <t>2 1/2"</t>
  </si>
  <si>
    <t>3"</t>
  </si>
  <si>
    <t>V (m/s)</t>
  </si>
  <si>
    <t>L SOBE(m)</t>
  </si>
  <si>
    <t>L HORIZ.(m)</t>
  </si>
  <si>
    <t>L DESCE(m)</t>
  </si>
  <si>
    <t>OBSERVAÇÕES</t>
  </si>
  <si>
    <t>ΔP</t>
  </si>
  <si>
    <t>P. DE CARGA</t>
  </si>
  <si>
    <t>PLANILHA DE CALCULO REDE DE GÁS - GLP</t>
  </si>
  <si>
    <t>A-B</t>
  </si>
  <si>
    <t>B-C</t>
  </si>
  <si>
    <t>C-D</t>
  </si>
  <si>
    <t>D-E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</si>
</sst>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 applyAlignment="1">
      <alignment horizontal="right"/>
    </xf>
    <xf numFmtId="0" fontId="0" fillId="0" borderId="0" xfId="0" applyFill="1" applyBorder="1" applyAlignment="1">
      <alignment horizontal="center" wrapText="1"/>
    </xf>
    <xf numFmtId="12" fontId="0" fillId="0" borderId="0" xfId="0" applyNumberFormat="1"/>
    <xf numFmtId="165" fontId="0" fillId="0" borderId="0" xfId="0" applyNumberFormat="1"/>
    <xf numFmtId="0" fontId="1" fillId="3" borderId="9" xfId="0" applyFont="1" applyFill="1" applyBorder="1" applyAlignment="1">
      <alignment horizontal="center" wrapText="1"/>
    </xf>
    <xf numFmtId="49" fontId="0" fillId="0" borderId="0" xfId="0" applyNumberFormat="1"/>
    <xf numFmtId="49" fontId="2" fillId="3" borderId="9" xfId="0" applyNumberFormat="1" applyFont="1" applyFill="1" applyBorder="1"/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/>
    <xf numFmtId="0" fontId="0" fillId="0" borderId="9" xfId="0" applyBorder="1"/>
    <xf numFmtId="2" fontId="0" fillId="0" borderId="9" xfId="0" applyNumberFormat="1" applyBorder="1"/>
    <xf numFmtId="164" fontId="0" fillId="0" borderId="9" xfId="0" applyNumberFormat="1" applyBorder="1"/>
    <xf numFmtId="2" fontId="3" fillId="0" borderId="9" xfId="0" applyNumberFormat="1" applyFont="1" applyBorder="1"/>
    <xf numFmtId="0" fontId="0" fillId="2" borderId="9" xfId="0" applyFill="1" applyBorder="1" applyAlignment="1">
      <alignment horizontal="center"/>
    </xf>
    <xf numFmtId="49" fontId="2" fillId="4" borderId="9" xfId="0" applyNumberFormat="1" applyFont="1" applyFill="1" applyBorder="1"/>
    <xf numFmtId="2" fontId="0" fillId="0" borderId="9" xfId="0" applyNumberFormat="1" applyFont="1" applyBorder="1"/>
    <xf numFmtId="0" fontId="0" fillId="4" borderId="9" xfId="0" applyFill="1" applyBorder="1"/>
    <xf numFmtId="0" fontId="0" fillId="4" borderId="9" xfId="0" applyFill="1" applyBorder="1" applyAlignment="1">
      <alignment horizontal="right"/>
    </xf>
    <xf numFmtId="0" fontId="0" fillId="5" borderId="0" xfId="0" applyFill="1"/>
    <xf numFmtId="2" fontId="0" fillId="5" borderId="9" xfId="0" applyNumberFormat="1" applyFont="1" applyFill="1" applyBorder="1"/>
    <xf numFmtId="0" fontId="4" fillId="4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tabSelected="1" zoomScale="110" zoomScaleNormal="110" workbookViewId="0">
      <selection activeCell="P26" sqref="P26"/>
    </sheetView>
  </sheetViews>
  <sheetFormatPr defaultRowHeight="15" x14ac:dyDescent="0.25"/>
  <cols>
    <col min="1" max="1" width="9.140625" style="17"/>
    <col min="2" max="2" width="9.140625" customWidth="1"/>
    <col min="4" max="4" width="9.28515625" bestFit="1" customWidth="1"/>
    <col min="6" max="6" width="11.7109375" bestFit="1" customWidth="1"/>
    <col min="8" max="8" width="10" bestFit="1" customWidth="1"/>
    <col min="10" max="10" width="9.28515625" bestFit="1" customWidth="1"/>
    <col min="11" max="11" width="12" bestFit="1" customWidth="1"/>
    <col min="12" max="14" width="10.28515625" customWidth="1"/>
    <col min="15" max="20" width="9.28515625" bestFit="1" customWidth="1"/>
    <col min="22" max="22" width="9.28515625" bestFit="1" customWidth="1"/>
    <col min="23" max="23" width="18.28515625" customWidth="1"/>
    <col min="24" max="24" width="6.7109375" customWidth="1"/>
  </cols>
  <sheetData>
    <row r="1" spans="1:27" ht="21" x14ac:dyDescent="0.35">
      <c r="C1" s="32" t="s">
        <v>33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Z1" t="s">
        <v>18</v>
      </c>
      <c r="AA1" s="15">
        <v>14</v>
      </c>
    </row>
    <row r="2" spans="1:27" x14ac:dyDescent="0.25">
      <c r="C2" s="36" t="s">
        <v>3</v>
      </c>
      <c r="D2" s="37"/>
      <c r="E2" s="37"/>
      <c r="F2" s="37"/>
      <c r="G2" s="5"/>
      <c r="I2" t="s">
        <v>8</v>
      </c>
      <c r="J2" s="30">
        <v>24000</v>
      </c>
      <c r="K2" t="s">
        <v>10</v>
      </c>
      <c r="Z2" t="s">
        <v>19</v>
      </c>
      <c r="AA2" s="15">
        <v>20.8</v>
      </c>
    </row>
    <row r="3" spans="1:27" x14ac:dyDescent="0.25">
      <c r="C3" s="11"/>
      <c r="D3" s="6"/>
      <c r="E3" s="6"/>
      <c r="F3" s="3" t="s">
        <v>5</v>
      </c>
      <c r="G3" s="2" t="s">
        <v>9</v>
      </c>
      <c r="Z3" t="s">
        <v>20</v>
      </c>
      <c r="AA3" s="15">
        <v>26.8</v>
      </c>
    </row>
    <row r="4" spans="1:27" x14ac:dyDescent="0.25">
      <c r="C4" s="38"/>
      <c r="D4" s="39"/>
      <c r="E4" s="1"/>
      <c r="F4" s="3"/>
      <c r="G4" s="7"/>
      <c r="I4" s="35" t="s">
        <v>17</v>
      </c>
      <c r="J4" s="35"/>
      <c r="K4" s="35"/>
      <c r="L4" s="30">
        <v>1.8</v>
      </c>
      <c r="Z4" s="14" t="s">
        <v>21</v>
      </c>
      <c r="AA4" s="15">
        <v>33.6</v>
      </c>
    </row>
    <row r="5" spans="1:27" x14ac:dyDescent="0.25">
      <c r="C5" s="10"/>
      <c r="D5" s="1"/>
      <c r="E5" s="3"/>
      <c r="F5" s="3"/>
      <c r="G5" s="7"/>
      <c r="Z5" t="s">
        <v>22</v>
      </c>
      <c r="AA5" s="15">
        <v>40.4</v>
      </c>
    </row>
    <row r="6" spans="1:27" x14ac:dyDescent="0.25">
      <c r="C6" s="9"/>
      <c r="D6" s="4"/>
      <c r="E6" s="4"/>
      <c r="F6" s="12"/>
      <c r="G6" s="8"/>
      <c r="Z6" t="s">
        <v>23</v>
      </c>
      <c r="AA6" s="15">
        <v>52.2</v>
      </c>
    </row>
    <row r="7" spans="1:27" x14ac:dyDescent="0.25">
      <c r="Z7" t="s">
        <v>24</v>
      </c>
      <c r="AA7" s="15">
        <v>64.7</v>
      </c>
    </row>
    <row r="8" spans="1:27" ht="26.25" customHeight="1" x14ac:dyDescent="0.25">
      <c r="A8" s="18" t="s">
        <v>0</v>
      </c>
      <c r="B8" s="33" t="s">
        <v>1</v>
      </c>
      <c r="C8" s="33"/>
      <c r="D8" s="33" t="s">
        <v>6</v>
      </c>
      <c r="E8" s="33"/>
      <c r="F8" s="19" t="s">
        <v>2</v>
      </c>
      <c r="G8" s="33" t="s">
        <v>4</v>
      </c>
      <c r="H8" s="33"/>
      <c r="I8" s="34" t="s">
        <v>7</v>
      </c>
      <c r="J8" s="34"/>
      <c r="K8" s="16" t="s">
        <v>26</v>
      </c>
      <c r="L8" s="16" t="s">
        <v>28</v>
      </c>
      <c r="M8" s="19" t="s">
        <v>27</v>
      </c>
      <c r="N8" s="16" t="s">
        <v>29</v>
      </c>
      <c r="O8" s="19" t="s">
        <v>11</v>
      </c>
      <c r="P8" s="20" t="s">
        <v>12</v>
      </c>
      <c r="Q8" s="16" t="s">
        <v>13</v>
      </c>
      <c r="R8" s="16" t="s">
        <v>31</v>
      </c>
      <c r="S8" s="16" t="s">
        <v>14</v>
      </c>
      <c r="T8" s="16" t="s">
        <v>32</v>
      </c>
      <c r="U8" s="16" t="s">
        <v>15</v>
      </c>
      <c r="V8" s="16" t="s">
        <v>16</v>
      </c>
      <c r="W8" s="16" t="s">
        <v>30</v>
      </c>
      <c r="X8" s="13"/>
      <c r="Z8" t="s">
        <v>25</v>
      </c>
      <c r="AA8" s="15">
        <v>77</v>
      </c>
    </row>
    <row r="9" spans="1:27" x14ac:dyDescent="0.25">
      <c r="A9" s="26" t="s">
        <v>34</v>
      </c>
      <c r="B9" s="28">
        <f>+C9+B10</f>
        <v>79250</v>
      </c>
      <c r="C9" s="28">
        <v>11500</v>
      </c>
      <c r="D9" s="28">
        <f>+E9+D10</f>
        <v>92.169249365939919</v>
      </c>
      <c r="E9" s="28">
        <f>+C9/859.54</f>
        <v>13.379249365939922</v>
      </c>
      <c r="F9" s="22">
        <v>100</v>
      </c>
      <c r="G9" s="21"/>
      <c r="H9" s="22">
        <f t="shared" ref="H9:H12" si="0">B9*F9/100</f>
        <v>79250</v>
      </c>
      <c r="I9" s="21"/>
      <c r="J9" s="23">
        <f t="shared" ref="J9:J12" si="1">H9/$J$2</f>
        <v>3.3020833333333335</v>
      </c>
      <c r="K9" s="22">
        <f t="shared" ref="K9:K12" si="2">354*J9*((S9/100)+1.033)^-0.1*(V9^-2)</f>
        <v>1.0250513048428815</v>
      </c>
      <c r="L9" s="28">
        <v>4.55</v>
      </c>
      <c r="M9" s="28">
        <v>1</v>
      </c>
      <c r="N9" s="28">
        <v>2.7</v>
      </c>
      <c r="O9" s="28">
        <f>7*1.17+0.8+2.08</f>
        <v>11.07</v>
      </c>
      <c r="P9" s="21">
        <f t="shared" ref="P9:P12" si="3">SUM(L9:O9)</f>
        <v>19.32</v>
      </c>
      <c r="Q9" s="31">
        <v>7.45</v>
      </c>
      <c r="R9" s="23">
        <f t="shared" ref="R9:R12" si="4">SQRT((467000*$L$4*P9*J9^1.82/V9^4.82))-(0.01318*M9*($L$4-1))+(0.01318*N9*($L$4-1))</f>
        <v>2.5235591944853377</v>
      </c>
      <c r="S9" s="22">
        <f t="shared" ref="S9:S12" si="5">SQRT(Q9^2-R9)</f>
        <v>7.278663394162054</v>
      </c>
      <c r="T9" s="24">
        <f>Q9-S9</f>
        <v>0.17133660583794619</v>
      </c>
      <c r="U9" s="29" t="s">
        <v>21</v>
      </c>
      <c r="V9" s="28">
        <f>IF(U9=$Z$1,$AA$1,IF(U9=$Z$2,$AA$2,IF(U9=$Z$3,$AA$3,IF(U9=$Z$4,$AA$4,IF(U9=$Z$5,$AA$5,IF(U9=$Z$6,$AA$6,IF(U9=$Z$7,$AA$7,IF(U9=$Z$8,$AA$8,IF(U9=#REF!,#REF!,"")))))))))</f>
        <v>33.6</v>
      </c>
      <c r="W9" s="25" t="str">
        <f t="shared" ref="W9:W12" si="6">IF(T9&gt;0.1*S9,"REDIMENSIONAR","ATENDE")</f>
        <v>ATENDE</v>
      </c>
    </row>
    <row r="10" spans="1:27" x14ac:dyDescent="0.25">
      <c r="A10" s="26" t="s">
        <v>35</v>
      </c>
      <c r="B10" s="28">
        <f>+C10+B11</f>
        <v>67750</v>
      </c>
      <c r="C10" s="28">
        <f>+C11</f>
        <v>29375</v>
      </c>
      <c r="D10" s="28">
        <f>+E10+D11</f>
        <v>78.789999999999992</v>
      </c>
      <c r="E10" s="28">
        <f>+E11</f>
        <v>34.159999999999997</v>
      </c>
      <c r="F10" s="22">
        <v>100</v>
      </c>
      <c r="G10" s="21"/>
      <c r="H10" s="22">
        <f t="shared" si="0"/>
        <v>67750</v>
      </c>
      <c r="I10" s="21"/>
      <c r="J10" s="23">
        <f t="shared" si="1"/>
        <v>2.8229166666666665</v>
      </c>
      <c r="K10" s="22">
        <f t="shared" si="2"/>
        <v>1.3775239596552826</v>
      </c>
      <c r="L10" s="28">
        <v>0.56999999999999995</v>
      </c>
      <c r="M10" s="28"/>
      <c r="N10" s="28"/>
      <c r="O10" s="28">
        <v>1.66</v>
      </c>
      <c r="P10" s="21">
        <f t="shared" si="3"/>
        <v>2.23</v>
      </c>
      <c r="Q10" s="27">
        <f t="shared" ref="Q10:Q12" si="7">S9</f>
        <v>7.278663394162054</v>
      </c>
      <c r="R10" s="23">
        <f t="shared" si="4"/>
        <v>1.2728508103251961</v>
      </c>
      <c r="S10" s="22">
        <f t="shared" si="5"/>
        <v>7.1906946809880257</v>
      </c>
      <c r="T10" s="24">
        <f t="shared" ref="T10:T12" si="8">Q10-S10+T9</f>
        <v>0.25930531901197451</v>
      </c>
      <c r="U10" s="29" t="s">
        <v>20</v>
      </c>
      <c r="V10" s="28">
        <f>IF(U10=$Z$1,$AA$1,IF(U10=$Z$2,$AA$2,IF(U10=$Z$3,$AA$3,IF(U10=$Z$4,$AA$4,IF(U10=$Z$5,$AA$5,IF(U10=$Z$6,$AA$6,IF(U10=$Z$7,$AA$7,IF(U10=$Z$8,$AA$8,IF(U10=#REF!,#REF!,"")))))))))</f>
        <v>26.8</v>
      </c>
      <c r="W10" s="25" t="str">
        <f t="shared" si="6"/>
        <v>ATENDE</v>
      </c>
    </row>
    <row r="11" spans="1:27" x14ac:dyDescent="0.25">
      <c r="A11" s="26" t="s">
        <v>36</v>
      </c>
      <c r="B11" s="28">
        <f>+C11+B12</f>
        <v>38375</v>
      </c>
      <c r="C11" s="28">
        <v>29375</v>
      </c>
      <c r="D11" s="28">
        <f>+E11+D12</f>
        <v>44.629999999999995</v>
      </c>
      <c r="E11" s="28">
        <v>34.159999999999997</v>
      </c>
      <c r="F11" s="22">
        <v>100</v>
      </c>
      <c r="G11" s="21"/>
      <c r="H11" s="22">
        <f t="shared" si="0"/>
        <v>38375</v>
      </c>
      <c r="I11" s="21"/>
      <c r="J11" s="23">
        <f t="shared" si="1"/>
        <v>1.5989583333333333</v>
      </c>
      <c r="K11" s="22">
        <f t="shared" si="2"/>
        <v>0.78030699191877717</v>
      </c>
      <c r="L11" s="28">
        <v>2.15</v>
      </c>
      <c r="M11" s="28"/>
      <c r="N11" s="28"/>
      <c r="O11" s="28">
        <v>1.66</v>
      </c>
      <c r="P11" s="21">
        <f t="shared" si="3"/>
        <v>3.8099999999999996</v>
      </c>
      <c r="Q11" s="27">
        <f t="shared" si="7"/>
        <v>7.1906946809880257</v>
      </c>
      <c r="R11" s="23">
        <f t="shared" si="4"/>
        <v>0.99184573604349013</v>
      </c>
      <c r="S11" s="22">
        <f t="shared" si="5"/>
        <v>7.1213934211743979</v>
      </c>
      <c r="T11" s="24">
        <f t="shared" si="8"/>
        <v>0.32860657882560229</v>
      </c>
      <c r="U11" s="29" t="s">
        <v>20</v>
      </c>
      <c r="V11" s="28">
        <f>IF(U11=$Z$1,$AA$1,IF(U11=$Z$2,$AA$2,IF(U11=$Z$3,$AA$3,IF(U11=$Z$4,$AA$4,IF(U11=$Z$5,$AA$5,IF(U11=$Z$6,$AA$6,IF(U11=$Z$7,$AA$7,IF(U11=$Z$8,$AA$8,IF(U11=#REF!,#REF!,"")))))))))</f>
        <v>26.8</v>
      </c>
      <c r="W11" s="25" t="str">
        <f t="shared" si="6"/>
        <v>ATENDE</v>
      </c>
    </row>
    <row r="12" spans="1:27" x14ac:dyDescent="0.25">
      <c r="A12" s="26" t="s">
        <v>37</v>
      </c>
      <c r="B12" s="28">
        <f>+C12</f>
        <v>9000</v>
      </c>
      <c r="C12" s="28">
        <v>9000</v>
      </c>
      <c r="D12" s="28">
        <v>10.47</v>
      </c>
      <c r="E12" s="28">
        <v>10.47</v>
      </c>
      <c r="F12" s="22">
        <f t="shared" ref="F12" si="9">IF(D12&lt;24.43,100,IF(D12&lt;670.9,100/(1+0.01016*((D12-24.37)^0.8712)),IF(D12&lt;1396,100/(1+0.7997*((D12-73.67)^0.19931)),IF(D12&gt;1396,23))))</f>
        <v>100</v>
      </c>
      <c r="G12" s="21"/>
      <c r="H12" s="22">
        <f t="shared" si="0"/>
        <v>9000</v>
      </c>
      <c r="I12" s="21"/>
      <c r="J12" s="23">
        <f t="shared" si="1"/>
        <v>0.375</v>
      </c>
      <c r="K12" s="22">
        <f t="shared" si="2"/>
        <v>0.30381633637727612</v>
      </c>
      <c r="L12" s="28">
        <v>0.6</v>
      </c>
      <c r="M12" s="28"/>
      <c r="N12" s="28"/>
      <c r="O12" s="28">
        <v>0.94</v>
      </c>
      <c r="P12" s="21">
        <f t="shared" si="3"/>
        <v>1.54</v>
      </c>
      <c r="Q12" s="27">
        <f t="shared" si="7"/>
        <v>7.1213934211743979</v>
      </c>
      <c r="R12" s="23">
        <f t="shared" si="4"/>
        <v>0.31037795662707474</v>
      </c>
      <c r="S12" s="22">
        <f t="shared" si="5"/>
        <v>7.0995680363328386</v>
      </c>
      <c r="T12" s="24">
        <f t="shared" si="8"/>
        <v>0.35043196366716156</v>
      </c>
      <c r="U12" s="29" t="s">
        <v>19</v>
      </c>
      <c r="V12" s="28">
        <f>IF(U12=$Z$1,$AA$1,IF(U12=$Z$2,$AA$2,IF(U12=$Z$3,$AA$3,IF(U12=$Z$4,$AA$4,IF(U12=$Z$5,$AA$5,IF(U12=$Z$6,$AA$6,IF(U12=$Z$7,$AA$7,IF(U12=$Z$8,$AA$8,IF(U12=#REF!,#REF!,"")))))))))</f>
        <v>20.8</v>
      </c>
      <c r="W12" s="25" t="str">
        <f t="shared" si="6"/>
        <v>ATENDE</v>
      </c>
    </row>
  </sheetData>
  <mergeCells count="8">
    <mergeCell ref="C1:W1"/>
    <mergeCell ref="G8:H8"/>
    <mergeCell ref="D8:E8"/>
    <mergeCell ref="I8:J8"/>
    <mergeCell ref="I4:K4"/>
    <mergeCell ref="B8:C8"/>
    <mergeCell ref="C2:F2"/>
    <mergeCell ref="C4:D4"/>
  </mergeCells>
  <conditionalFormatting sqref="K9:K12">
    <cfRule type="cellIs" dxfId="2" priority="8" operator="greaterThan">
      <formula>20</formula>
    </cfRule>
  </conditionalFormatting>
  <conditionalFormatting sqref="W9:W12">
    <cfRule type="cellIs" dxfId="1" priority="4" operator="equal">
      <formula>"""REDIMENSIONAR"""</formula>
    </cfRule>
    <cfRule type="cellIs" dxfId="0" priority="5" operator="equal">
      <formula>"""REDIMENSIONAR"""</formula>
    </cfRule>
  </conditionalFormatting>
  <dataValidations disablePrompts="1" count="1">
    <dataValidation type="list" allowBlank="1" showInputMessage="1" showErrorMessage="1" sqref="U9:U12">
      <formula1>D_NOMINAL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D_INTERNO</vt:lpstr>
      <vt:lpstr>D_NOMINAL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EFPROENG0012</dc:creator>
  <cp:lastModifiedBy>EDERSON FANTI</cp:lastModifiedBy>
  <cp:lastPrinted>2014-11-05T16:27:41Z</cp:lastPrinted>
  <dcterms:created xsi:type="dcterms:W3CDTF">2014-10-15T16:42:33Z</dcterms:created>
  <dcterms:modified xsi:type="dcterms:W3CDTF">2016-04-07T01:15:41Z</dcterms:modified>
</cp:coreProperties>
</file>