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7470" windowHeight="1620" tabRatio="792" activeTab="4"/>
  </bookViews>
  <sheets>
    <sheet name="Capa" sheetId="1" r:id="rId1"/>
    <sheet name="Preliminares" sheetId="2" r:id="rId2"/>
    <sheet name="Q-I" sheetId="3" r:id="rId3"/>
    <sheet name="Q-II" sheetId="4" r:id="rId4"/>
    <sheet name="Q-III" sheetId="5" r:id="rId5"/>
    <sheet name="Q-IVA" sheetId="6" r:id="rId6"/>
    <sheet name="Q-IVB" sheetId="7" r:id="rId7"/>
    <sheet name="Q-V" sheetId="8" r:id="rId8"/>
    <sheet name="Q-VI" sheetId="9" r:id="rId9"/>
    <sheet name="Q-VII" sheetId="10" r:id="rId10"/>
    <sheet name="Q-VIII" sheetId="12" r:id="rId11"/>
    <sheet name="Anexo I" sheetId="14" r:id="rId12"/>
    <sheet name="Anexo II" sheetId="15" r:id="rId13"/>
    <sheet name="Anexo III" sheetId="16" r:id="rId14"/>
  </sheets>
  <externalReferences>
    <externalReference r:id="rId15"/>
  </externalReferences>
  <definedNames>
    <definedName name="_xlnm._FilterDatabase" localSheetId="12" hidden="1">'Anexo II'!$D$1:$D$54</definedName>
    <definedName name="_xlnm.Print_Area" localSheetId="12">'Anexo II'!$A$1:$L$54</definedName>
    <definedName name="_xlnm.Print_Area" localSheetId="13">'Anexo III'!$A$1:$AH$30</definedName>
    <definedName name="_xlnm.Print_Area" localSheetId="1">Preliminares!$A$1:$M$48</definedName>
    <definedName name="_xlnm.Print_Area" localSheetId="2">'Q-I'!$A$1:$U$39</definedName>
    <definedName name="_xlnm.Print_Area" localSheetId="3">'Q-II'!$A$1:$W$56</definedName>
    <definedName name="_xlnm.Print_Area" localSheetId="4">'Q-III'!$A$1:$N$76</definedName>
    <definedName name="_xlnm.Print_Area" localSheetId="5">'Q-IVA'!$A$1:$P$55</definedName>
    <definedName name="_xlnm.Print_Area" localSheetId="8">'Q-VI'!$A$1:$M$28</definedName>
    <definedName name="_xlnm.Print_Area" localSheetId="9">'Q-VII'!$A$1:$J$16</definedName>
    <definedName name="_xlnm.Print_Area" localSheetId="10">'Q-VIII'!$A$1:$I$49</definedName>
    <definedName name="_xlnm.Print_Titles" localSheetId="3">'Q-II'!$11:$16</definedName>
    <definedName name="_xlnm.Print_Titles" localSheetId="5">'Q-IVA'!$11:$16</definedName>
    <definedName name="_xlnm.Print_Titles" localSheetId="6">'Q-IVB'!$11:$13</definedName>
    <definedName name="_xlnm.Print_Titles" localSheetId="9">'Q-VII'!$11:$11</definedName>
    <definedName name="_xlnm.Print_Titles" localSheetId="10">'Q-VIII'!$11:$11</definedName>
  </definedNames>
  <calcPr calcId="152511"/>
</workbook>
</file>

<file path=xl/calcChain.xml><?xml version="1.0" encoding="utf-8"?>
<calcChain xmlns="http://schemas.openxmlformats.org/spreadsheetml/2006/main">
  <c r="L72" i="5" l="1"/>
  <c r="L71" i="5"/>
  <c r="L64" i="5"/>
  <c r="L62" i="5"/>
  <c r="L44" i="5"/>
  <c r="H26" i="5" l="1"/>
  <c r="H25" i="5"/>
  <c r="O34" i="3"/>
  <c r="V32" i="3"/>
  <c r="O32" i="3"/>
  <c r="N32" i="3"/>
  <c r="O30" i="3"/>
  <c r="V30" i="3"/>
  <c r="H27" i="5" l="1"/>
  <c r="L29" i="5" s="1"/>
  <c r="Z30" i="3"/>
  <c r="E30" i="3"/>
  <c r="Z28" i="3"/>
  <c r="Z17" i="3"/>
  <c r="V28" i="3"/>
  <c r="O28" i="3"/>
  <c r="E28" i="3"/>
  <c r="V25" i="3"/>
  <c r="Z25" i="3"/>
  <c r="O25" i="3"/>
  <c r="E25" i="3"/>
  <c r="Q27" i="16"/>
  <c r="Z23" i="3" l="1"/>
  <c r="Z19" i="3"/>
  <c r="Z21" i="3"/>
  <c r="V19" i="3"/>
  <c r="O23" i="3"/>
  <c r="V23" i="3"/>
  <c r="V21" i="3"/>
  <c r="V17" i="3" l="1"/>
  <c r="O21" i="3"/>
  <c r="O19" i="3" l="1"/>
  <c r="S17" i="3" l="1"/>
  <c r="R17" i="3"/>
  <c r="Q17" i="3"/>
  <c r="P17" i="3"/>
  <c r="O17" i="3"/>
  <c r="AE6" i="16" l="1"/>
  <c r="L74" i="5" l="1"/>
  <c r="H9" i="16"/>
  <c r="H43" i="8" l="1"/>
  <c r="X9" i="16"/>
  <c r="N28" i="16"/>
  <c r="I48" i="7"/>
  <c r="N53" i="6"/>
  <c r="I53" i="4" l="1"/>
  <c r="J53" i="4"/>
  <c r="K53" i="4"/>
  <c r="L53" i="4"/>
  <c r="H53" i="4"/>
  <c r="V53" i="4"/>
  <c r="F52" i="15"/>
  <c r="K28" i="16"/>
  <c r="E52" i="15"/>
  <c r="G52" i="15" s="1"/>
  <c r="X27" i="16"/>
  <c r="F30" i="3" s="1"/>
  <c r="G30" i="3" l="1"/>
  <c r="F53" i="15"/>
  <c r="D48" i="7"/>
  <c r="D52" i="4"/>
  <c r="E52" i="4" s="1"/>
  <c r="C48" i="7"/>
  <c r="E53" i="15"/>
  <c r="C52" i="4"/>
  <c r="F52" i="4" s="1"/>
  <c r="G52" i="4"/>
  <c r="M52" i="4" s="1"/>
  <c r="E48" i="7" l="1"/>
  <c r="J6" i="15"/>
  <c r="F10" i="12"/>
  <c r="G10" i="10"/>
  <c r="I10" i="9"/>
  <c r="I10" i="8"/>
  <c r="G10" i="7"/>
  <c r="I10" i="6"/>
  <c r="O10" i="4"/>
  <c r="C10" i="4"/>
  <c r="N10" i="3"/>
  <c r="C10" i="3"/>
  <c r="I34" i="7" l="1"/>
  <c r="I35" i="7"/>
  <c r="I36" i="7"/>
  <c r="I37" i="7"/>
  <c r="I38" i="7"/>
  <c r="I39" i="7"/>
  <c r="I40" i="7"/>
  <c r="I41" i="7"/>
  <c r="I42" i="7"/>
  <c r="I43" i="7"/>
  <c r="I44" i="7"/>
  <c r="I45" i="7"/>
  <c r="I46" i="7"/>
  <c r="I47" i="7"/>
  <c r="D34" i="7"/>
  <c r="D35" i="7"/>
  <c r="D36" i="7"/>
  <c r="D37" i="7"/>
  <c r="D38" i="7"/>
  <c r="D39" i="7"/>
  <c r="D40" i="7"/>
  <c r="D41" i="7"/>
  <c r="D42" i="7"/>
  <c r="D43" i="7"/>
  <c r="D44" i="7"/>
  <c r="D45" i="7"/>
  <c r="D46" i="7"/>
  <c r="D47" i="7"/>
  <c r="C46" i="7"/>
  <c r="C47" i="7"/>
  <c r="C45" i="7"/>
  <c r="C44" i="7"/>
  <c r="C43" i="7"/>
  <c r="C42" i="7"/>
  <c r="C39" i="7"/>
  <c r="C40" i="7"/>
  <c r="C41" i="7"/>
  <c r="C38" i="7"/>
  <c r="C37" i="7"/>
  <c r="C36" i="7"/>
  <c r="C35" i="7"/>
  <c r="C34" i="7"/>
  <c r="E46" i="7" l="1"/>
  <c r="E37" i="7"/>
  <c r="E45" i="7"/>
  <c r="E35" i="7"/>
  <c r="E41" i="7"/>
  <c r="E43" i="7"/>
  <c r="E36" i="7"/>
  <c r="E40" i="7"/>
  <c r="E44" i="7"/>
  <c r="E39" i="7"/>
  <c r="E34" i="7"/>
  <c r="E38" i="7"/>
  <c r="E42" i="7"/>
  <c r="E47" i="7"/>
  <c r="G38" i="15"/>
  <c r="G39" i="15"/>
  <c r="G47" i="15"/>
  <c r="G48" i="15"/>
  <c r="G13" i="15"/>
  <c r="G14" i="15"/>
  <c r="G11" i="15"/>
  <c r="G19" i="15"/>
  <c r="G25" i="15"/>
  <c r="G24" i="15"/>
  <c r="G30" i="15"/>
  <c r="E18" i="5" l="1"/>
  <c r="C18" i="5"/>
  <c r="H36" i="3" l="1"/>
  <c r="I36" i="3"/>
  <c r="J36" i="3"/>
  <c r="K36" i="3"/>
  <c r="L36" i="3"/>
  <c r="B23" i="8" l="1"/>
  <c r="M37" i="6"/>
  <c r="M20" i="6"/>
  <c r="O20" i="6" s="1"/>
  <c r="M21" i="6"/>
  <c r="O21" i="6" s="1"/>
  <c r="M22" i="6"/>
  <c r="M23" i="6"/>
  <c r="M24" i="6"/>
  <c r="O24" i="6" s="1"/>
  <c r="M25" i="6"/>
  <c r="O25" i="6" s="1"/>
  <c r="M26" i="6"/>
  <c r="O26" i="6" s="1"/>
  <c r="M27" i="6"/>
  <c r="O27" i="6" s="1"/>
  <c r="M28" i="6"/>
  <c r="O28" i="6" s="1"/>
  <c r="M29" i="6"/>
  <c r="O29" i="6" s="1"/>
  <c r="M30" i="6"/>
  <c r="O30" i="6" s="1"/>
  <c r="M31" i="6"/>
  <c r="O31" i="6" s="1"/>
  <c r="M32" i="6"/>
  <c r="O32" i="6" s="1"/>
  <c r="M33" i="6"/>
  <c r="O33" i="6" s="1"/>
  <c r="M34" i="6"/>
  <c r="O34" i="6" s="1"/>
  <c r="M35" i="6"/>
  <c r="O35" i="6" s="1"/>
  <c r="M36" i="6"/>
  <c r="O36" i="6" s="1"/>
  <c r="M38" i="6"/>
  <c r="O38" i="6" s="1"/>
  <c r="M39" i="6"/>
  <c r="O39" i="6" s="1"/>
  <c r="M40" i="6"/>
  <c r="O40" i="6" s="1"/>
  <c r="M41" i="6"/>
  <c r="O41" i="6" s="1"/>
  <c r="M42" i="6"/>
  <c r="O42" i="6" s="1"/>
  <c r="M43" i="6"/>
  <c r="O43" i="6" s="1"/>
  <c r="M44" i="6"/>
  <c r="O44" i="6" s="1"/>
  <c r="M45" i="6"/>
  <c r="O45" i="6" s="1"/>
  <c r="M46" i="6"/>
  <c r="O46" i="6" s="1"/>
  <c r="M47" i="6"/>
  <c r="O47" i="6" s="1"/>
  <c r="M48" i="6"/>
  <c r="O48" i="6" s="1"/>
  <c r="M49" i="6"/>
  <c r="O49" i="6" s="1"/>
  <c r="M50" i="6"/>
  <c r="O50" i="6" s="1"/>
  <c r="M51" i="6"/>
  <c r="O51" i="6" s="1"/>
  <c r="M19" i="6"/>
  <c r="I16" i="7"/>
  <c r="I17" i="7"/>
  <c r="I18" i="7"/>
  <c r="I19" i="7"/>
  <c r="I20" i="7"/>
  <c r="I21" i="7"/>
  <c r="I22" i="7"/>
  <c r="I23" i="7"/>
  <c r="I24" i="7"/>
  <c r="I25" i="7"/>
  <c r="I26" i="7"/>
  <c r="I27" i="7"/>
  <c r="I28" i="7"/>
  <c r="I29" i="7"/>
  <c r="I30" i="7"/>
  <c r="I31" i="7"/>
  <c r="I32" i="7"/>
  <c r="I15" i="7"/>
  <c r="D32" i="7"/>
  <c r="D31" i="7"/>
  <c r="D30" i="7"/>
  <c r="D29" i="7"/>
  <c r="D28" i="7"/>
  <c r="D27" i="7"/>
  <c r="D26" i="7"/>
  <c r="D25" i="7"/>
  <c r="D24" i="7"/>
  <c r="D23" i="7"/>
  <c r="D22" i="7"/>
  <c r="D21" i="7"/>
  <c r="D20" i="7"/>
  <c r="D19" i="7"/>
  <c r="D18" i="7"/>
  <c r="D17" i="7"/>
  <c r="D16" i="7"/>
  <c r="C16" i="7"/>
  <c r="D15" i="7"/>
  <c r="C31" i="7"/>
  <c r="C32" i="7"/>
  <c r="E32" i="7" s="1"/>
  <c r="C30" i="7"/>
  <c r="C27" i="7"/>
  <c r="C28" i="7"/>
  <c r="C29" i="7"/>
  <c r="C26" i="7"/>
  <c r="C23" i="7"/>
  <c r="C24" i="7"/>
  <c r="C25" i="7"/>
  <c r="C22" i="7"/>
  <c r="C19" i="7"/>
  <c r="C20" i="7"/>
  <c r="C21" i="7"/>
  <c r="C18" i="7"/>
  <c r="C17" i="7"/>
  <c r="C15" i="7"/>
  <c r="O22" i="6"/>
  <c r="O23" i="6"/>
  <c r="D49" i="7" l="1"/>
  <c r="C49" i="7"/>
  <c r="I49" i="7"/>
  <c r="O19" i="6"/>
  <c r="O53" i="6" s="1"/>
  <c r="M53" i="6"/>
  <c r="E31" i="7"/>
  <c r="E15" i="7"/>
  <c r="E18" i="7"/>
  <c r="E20" i="7"/>
  <c r="E22" i="7"/>
  <c r="E24" i="7"/>
  <c r="E26" i="7"/>
  <c r="E28" i="7"/>
  <c r="E30" i="7"/>
  <c r="E16" i="7"/>
  <c r="E17" i="7"/>
  <c r="E21" i="7"/>
  <c r="E19" i="7"/>
  <c r="E25" i="7"/>
  <c r="E23" i="7"/>
  <c r="E29" i="7"/>
  <c r="E27" i="7"/>
  <c r="E49" i="7" l="1"/>
  <c r="B50" i="6"/>
  <c r="B46" i="7" s="1"/>
  <c r="B51" i="6"/>
  <c r="B47" i="7" s="1"/>
  <c r="B38" i="6"/>
  <c r="B34" i="7" s="1"/>
  <c r="B39" i="6"/>
  <c r="B35" i="7" s="1"/>
  <c r="B40" i="6"/>
  <c r="B36" i="7" s="1"/>
  <c r="B41" i="6"/>
  <c r="B37" i="7" s="1"/>
  <c r="B42" i="6"/>
  <c r="B38" i="7" s="1"/>
  <c r="B43" i="6"/>
  <c r="B39" i="7" s="1"/>
  <c r="B44" i="6"/>
  <c r="B40" i="7" s="1"/>
  <c r="B45" i="6"/>
  <c r="B41" i="7" s="1"/>
  <c r="B46" i="6"/>
  <c r="B42" i="7" s="1"/>
  <c r="B47" i="6"/>
  <c r="B43" i="7" s="1"/>
  <c r="B48" i="6"/>
  <c r="B44" i="7" s="1"/>
  <c r="B49" i="6"/>
  <c r="B45" i="7" s="1"/>
  <c r="B37" i="6"/>
  <c r="B33" i="7" s="1"/>
  <c r="E24" i="4" l="1"/>
  <c r="G24" i="4" s="1"/>
  <c r="M24" i="4" s="1"/>
  <c r="E23" i="4"/>
  <c r="G23" i="4" s="1"/>
  <c r="M23" i="4" s="1"/>
  <c r="E22" i="4"/>
  <c r="G22" i="4" s="1"/>
  <c r="M22" i="4" s="1"/>
  <c r="D22" i="4"/>
  <c r="E35" i="4"/>
  <c r="G35" i="4" s="1"/>
  <c r="M35" i="4" s="1"/>
  <c r="E36" i="4"/>
  <c r="E34" i="4"/>
  <c r="G34" i="4" s="1"/>
  <c r="M34" i="4" s="1"/>
  <c r="D34" i="4"/>
  <c r="E33" i="4"/>
  <c r="G33" i="4" s="1"/>
  <c r="M33" i="4" s="1"/>
  <c r="D33" i="4"/>
  <c r="F33" i="4" s="1"/>
  <c r="E31" i="4"/>
  <c r="G31" i="4" s="1"/>
  <c r="M31" i="4" s="1"/>
  <c r="E32" i="4"/>
  <c r="G32" i="4" s="1"/>
  <c r="M32" i="4" s="1"/>
  <c r="E30" i="4"/>
  <c r="G30" i="4" s="1"/>
  <c r="M30" i="4" s="1"/>
  <c r="D30" i="4"/>
  <c r="E29" i="4"/>
  <c r="G29" i="4" s="1"/>
  <c r="M29" i="4" s="1"/>
  <c r="D29" i="4"/>
  <c r="F29" i="4" s="1"/>
  <c r="E28" i="4"/>
  <c r="G28" i="4" s="1"/>
  <c r="M28" i="4" s="1"/>
  <c r="E27" i="4"/>
  <c r="G27" i="4" s="1"/>
  <c r="M27" i="4" s="1"/>
  <c r="D27" i="4"/>
  <c r="F27" i="4" s="1"/>
  <c r="E26" i="4"/>
  <c r="G26" i="4" s="1"/>
  <c r="M26" i="4" s="1"/>
  <c r="D26" i="4"/>
  <c r="E25" i="4"/>
  <c r="G25" i="4" s="1"/>
  <c r="M25" i="4" s="1"/>
  <c r="D25" i="4"/>
  <c r="E21" i="4"/>
  <c r="G21" i="4" s="1"/>
  <c r="M21" i="4" s="1"/>
  <c r="D21" i="4"/>
  <c r="F21" i="4" s="1"/>
  <c r="E20" i="4"/>
  <c r="G20" i="4" s="1"/>
  <c r="M20" i="4" s="1"/>
  <c r="E19" i="4"/>
  <c r="D19" i="4"/>
  <c r="D35" i="4"/>
  <c r="F35" i="4" s="1"/>
  <c r="D36" i="4"/>
  <c r="G36" i="4" s="1"/>
  <c r="M36" i="4" s="1"/>
  <c r="D32" i="4"/>
  <c r="D31" i="4"/>
  <c r="F31" i="4" s="1"/>
  <c r="D28" i="4"/>
  <c r="D24" i="4"/>
  <c r="D23" i="4"/>
  <c r="F23" i="4" s="1"/>
  <c r="D20" i="4"/>
  <c r="C39" i="4"/>
  <c r="D39" i="4"/>
  <c r="E39" i="4" s="1"/>
  <c r="C40" i="4"/>
  <c r="D40" i="4"/>
  <c r="E40" i="4" s="1"/>
  <c r="C41" i="4"/>
  <c r="D41" i="4"/>
  <c r="E41" i="4" s="1"/>
  <c r="C42" i="4"/>
  <c r="D42" i="4"/>
  <c r="E42" i="4" s="1"/>
  <c r="C43" i="4"/>
  <c r="D43" i="4"/>
  <c r="E43" i="4" s="1"/>
  <c r="C44" i="4"/>
  <c r="D44" i="4"/>
  <c r="E44" i="4" s="1"/>
  <c r="C45" i="4"/>
  <c r="D45" i="4"/>
  <c r="E45" i="4" s="1"/>
  <c r="C46" i="4"/>
  <c r="D46" i="4"/>
  <c r="E46" i="4" s="1"/>
  <c r="C47" i="4"/>
  <c r="D47" i="4"/>
  <c r="E47" i="4" s="1"/>
  <c r="C48" i="4"/>
  <c r="D48" i="4"/>
  <c r="E48" i="4" s="1"/>
  <c r="C49" i="4"/>
  <c r="D49" i="4"/>
  <c r="E49" i="4" s="1"/>
  <c r="C50" i="4"/>
  <c r="D50" i="4"/>
  <c r="E50" i="4" s="1"/>
  <c r="C51" i="4"/>
  <c r="D51" i="4"/>
  <c r="E51" i="4" s="1"/>
  <c r="D38" i="4"/>
  <c r="E38" i="4" s="1"/>
  <c r="C38" i="4"/>
  <c r="C53" i="4" l="1"/>
  <c r="D53" i="4"/>
  <c r="E53" i="4"/>
  <c r="G38" i="4"/>
  <c r="M38" i="4" s="1"/>
  <c r="G51" i="4"/>
  <c r="M51" i="4" s="1"/>
  <c r="F50" i="4"/>
  <c r="G49" i="4"/>
  <c r="M49" i="4" s="1"/>
  <c r="F48" i="4"/>
  <c r="G47" i="4"/>
  <c r="M47" i="4" s="1"/>
  <c r="F46" i="4"/>
  <c r="G45" i="4"/>
  <c r="M45" i="4" s="1"/>
  <c r="F44" i="4"/>
  <c r="F42" i="4"/>
  <c r="F40" i="4"/>
  <c r="G43" i="4"/>
  <c r="M43" i="4" s="1"/>
  <c r="G41" i="4"/>
  <c r="M41" i="4" s="1"/>
  <c r="G39" i="4"/>
  <c r="M39" i="4" s="1"/>
  <c r="F38" i="4"/>
  <c r="G50" i="4"/>
  <c r="M50" i="4" s="1"/>
  <c r="G48" i="4"/>
  <c r="M48" i="4" s="1"/>
  <c r="G46" i="4"/>
  <c r="M46" i="4" s="1"/>
  <c r="G44" i="4"/>
  <c r="M44" i="4" s="1"/>
  <c r="G42" i="4"/>
  <c r="M42" i="4" s="1"/>
  <c r="G40" i="4"/>
  <c r="M40" i="4" s="1"/>
  <c r="F51" i="4"/>
  <c r="F49" i="4"/>
  <c r="F47" i="4"/>
  <c r="F45" i="4"/>
  <c r="F43" i="4"/>
  <c r="F41" i="4"/>
  <c r="F39" i="4"/>
  <c r="F20" i="4"/>
  <c r="F25" i="4"/>
  <c r="G19" i="4"/>
  <c r="F19" i="4"/>
  <c r="F36" i="4"/>
  <c r="F34" i="4"/>
  <c r="F32" i="4"/>
  <c r="F30" i="4"/>
  <c r="F28" i="4"/>
  <c r="F26" i="4"/>
  <c r="F24" i="4"/>
  <c r="F22" i="4"/>
  <c r="G24" i="2"/>
  <c r="Q34" i="3"/>
  <c r="S34" i="3" s="1"/>
  <c r="F53" i="4" l="1"/>
  <c r="G53" i="4"/>
  <c r="M19" i="4"/>
  <c r="M53" i="4" l="1"/>
  <c r="N42" i="4" s="1"/>
  <c r="H38" i="7" s="1"/>
  <c r="N23" i="4"/>
  <c r="H19" i="7" s="1"/>
  <c r="N49" i="4"/>
  <c r="H45" i="7" s="1"/>
  <c r="N27" i="4"/>
  <c r="H23" i="7" s="1"/>
  <c r="N30" i="4"/>
  <c r="E30" i="6" s="1"/>
  <c r="F30" i="6" s="1"/>
  <c r="N47" i="4"/>
  <c r="H43" i="7" s="1"/>
  <c r="N38" i="4"/>
  <c r="H34" i="7" s="1"/>
  <c r="N26" i="4"/>
  <c r="H22" i="7" s="1"/>
  <c r="N35" i="4"/>
  <c r="H31" i="7" s="1"/>
  <c r="N44" i="4"/>
  <c r="H40" i="7" s="1"/>
  <c r="N31" i="4"/>
  <c r="H27" i="7" s="1"/>
  <c r="N34" i="4"/>
  <c r="H30" i="7" s="1"/>
  <c r="N43" i="4"/>
  <c r="H39" i="7" s="1"/>
  <c r="N48" i="4"/>
  <c r="H44" i="7" s="1"/>
  <c r="N29" i="4"/>
  <c r="E29" i="6" s="1"/>
  <c r="F29" i="6" s="1"/>
  <c r="N22" i="4"/>
  <c r="H18" i="7" s="1"/>
  <c r="E43" i="6"/>
  <c r="F43" i="6" s="1"/>
  <c r="E23" i="6"/>
  <c r="F23" i="6" s="1"/>
  <c r="D23" i="3"/>
  <c r="D21" i="3"/>
  <c r="U27" i="16"/>
  <c r="E26" i="16"/>
  <c r="D17" i="3" s="1"/>
  <c r="F17" i="3" s="1"/>
  <c r="G10" i="15"/>
  <c r="G12" i="15"/>
  <c r="G15" i="15"/>
  <c r="G16" i="15"/>
  <c r="G17" i="15"/>
  <c r="G18" i="15"/>
  <c r="G20" i="15"/>
  <c r="G21" i="15"/>
  <c r="G22" i="15"/>
  <c r="G23" i="15"/>
  <c r="G26" i="15"/>
  <c r="G27" i="15"/>
  <c r="G28" i="15"/>
  <c r="G29" i="15"/>
  <c r="G31" i="15"/>
  <c r="G32" i="15"/>
  <c r="G33" i="15"/>
  <c r="G34" i="15"/>
  <c r="G35" i="15"/>
  <c r="G36" i="15"/>
  <c r="G37" i="15"/>
  <c r="G40" i="15"/>
  <c r="G41" i="15"/>
  <c r="G42" i="15"/>
  <c r="G43" i="15"/>
  <c r="G44" i="15"/>
  <c r="G45" i="15"/>
  <c r="G46" i="15"/>
  <c r="G49" i="15"/>
  <c r="G50" i="15"/>
  <c r="G51" i="15"/>
  <c r="G9" i="15"/>
  <c r="G53" i="15" l="1"/>
  <c r="E34" i="6"/>
  <c r="F34" i="6" s="1"/>
  <c r="N36" i="4"/>
  <c r="H32" i="7" s="1"/>
  <c r="N51" i="4"/>
  <c r="H47" i="7" s="1"/>
  <c r="N19" i="4"/>
  <c r="H15" i="7" s="1"/>
  <c r="N50" i="4"/>
  <c r="H46" i="7" s="1"/>
  <c r="E35" i="6"/>
  <c r="F35" i="6" s="1"/>
  <c r="E49" i="6"/>
  <c r="F49" i="6" s="1"/>
  <c r="H26" i="7"/>
  <c r="N52" i="4"/>
  <c r="N33" i="4"/>
  <c r="N46" i="4"/>
  <c r="N45" i="4"/>
  <c r="N21" i="4"/>
  <c r="E27" i="6"/>
  <c r="F27" i="6" s="1"/>
  <c r="N24" i="4"/>
  <c r="H20" i="7" s="1"/>
  <c r="N40" i="4"/>
  <c r="H36" i="7" s="1"/>
  <c r="N28" i="4"/>
  <c r="E28" i="6" s="1"/>
  <c r="F28" i="6" s="1"/>
  <c r="N41" i="4"/>
  <c r="H37" i="7" s="1"/>
  <c r="N25" i="4"/>
  <c r="N20" i="4"/>
  <c r="H16" i="7" s="1"/>
  <c r="N39" i="4"/>
  <c r="H35" i="7" s="1"/>
  <c r="N32" i="4"/>
  <c r="E38" i="6"/>
  <c r="F38" i="6" s="1"/>
  <c r="E47" i="6"/>
  <c r="F47" i="6" s="1"/>
  <c r="E44" i="6"/>
  <c r="F44" i="6" s="1"/>
  <c r="E42" i="6"/>
  <c r="F42" i="6" s="1"/>
  <c r="E26" i="6"/>
  <c r="F26" i="6" s="1"/>
  <c r="E31" i="6"/>
  <c r="F31" i="6" s="1"/>
  <c r="H25" i="7"/>
  <c r="E51" i="6"/>
  <c r="F51" i="6" s="1"/>
  <c r="E24" i="6"/>
  <c r="F24" i="6" s="1"/>
  <c r="E21" i="3"/>
  <c r="G21" i="3" s="1"/>
  <c r="F21" i="3"/>
  <c r="F23" i="3"/>
  <c r="E23" i="3"/>
  <c r="G23" i="3" s="1"/>
  <c r="E48" i="6"/>
  <c r="F48" i="6" s="1"/>
  <c r="E22" i="6"/>
  <c r="F28" i="3"/>
  <c r="G28" i="3"/>
  <c r="D36" i="3"/>
  <c r="E17" i="3"/>
  <c r="AD13" i="16"/>
  <c r="AD9" i="16"/>
  <c r="AA23" i="16"/>
  <c r="AA29" i="16" s="1"/>
  <c r="U9" i="16"/>
  <c r="U22" i="16" s="1"/>
  <c r="U23" i="16" s="1"/>
  <c r="U29" i="16" s="1"/>
  <c r="Q9" i="16"/>
  <c r="Q23" i="16" s="1"/>
  <c r="Q29" i="16" s="1"/>
  <c r="N23" i="16"/>
  <c r="N29" i="16" s="1"/>
  <c r="K23" i="16"/>
  <c r="K29" i="16" s="1"/>
  <c r="H23" i="16"/>
  <c r="H29" i="16" s="1"/>
  <c r="E9" i="16"/>
  <c r="B5" i="16"/>
  <c r="B5" i="15"/>
  <c r="B2" i="15"/>
  <c r="E50" i="6" l="1"/>
  <c r="F50" i="6" s="1"/>
  <c r="E41" i="6"/>
  <c r="F41" i="6" s="1"/>
  <c r="N53" i="4"/>
  <c r="E36" i="6"/>
  <c r="F36" i="6" s="1"/>
  <c r="H17" i="7"/>
  <c r="E21" i="6"/>
  <c r="F21" i="6" s="1"/>
  <c r="H48" i="7"/>
  <c r="E52" i="6"/>
  <c r="F52" i="6" s="1"/>
  <c r="H24" i="7"/>
  <c r="H41" i="7"/>
  <c r="E45" i="6"/>
  <c r="F45" i="6" s="1"/>
  <c r="E20" i="6"/>
  <c r="F20" i="6" s="1"/>
  <c r="E25" i="6"/>
  <c r="F25" i="6" s="1"/>
  <c r="H21" i="7"/>
  <c r="H42" i="7"/>
  <c r="E46" i="6"/>
  <c r="F46" i="6" s="1"/>
  <c r="E40" i="6"/>
  <c r="F40" i="6" s="1"/>
  <c r="E39" i="6"/>
  <c r="F39" i="6" s="1"/>
  <c r="H28" i="7"/>
  <c r="E32" i="6"/>
  <c r="F32" i="6" s="1"/>
  <c r="H29" i="7"/>
  <c r="E33" i="6"/>
  <c r="F33" i="6" s="1"/>
  <c r="M13" i="14"/>
  <c r="M14" i="14"/>
  <c r="M19" i="14"/>
  <c r="M15" i="14"/>
  <c r="M17" i="14"/>
  <c r="M16" i="14"/>
  <c r="E36" i="3"/>
  <c r="G17" i="3"/>
  <c r="C36" i="3"/>
  <c r="F25" i="3"/>
  <c r="F36" i="3" s="1"/>
  <c r="G25" i="3"/>
  <c r="H49" i="7" l="1"/>
  <c r="P23" i="3"/>
  <c r="R23" i="3" s="1"/>
  <c r="Q23" i="3"/>
  <c r="S23" i="3" s="1"/>
  <c r="P21" i="3"/>
  <c r="R21" i="3" s="1"/>
  <c r="Q21" i="3"/>
  <c r="S21" i="3" s="1"/>
  <c r="P32" i="3"/>
  <c r="R32" i="3" s="1"/>
  <c r="Q32" i="3"/>
  <c r="S32" i="3" s="1"/>
  <c r="P19" i="3"/>
  <c r="R19" i="3" s="1"/>
  <c r="G36" i="3"/>
  <c r="Q25" i="3"/>
  <c r="S25" i="3" s="1"/>
  <c r="P25" i="3"/>
  <c r="R25" i="3" s="1"/>
  <c r="Q28" i="3"/>
  <c r="S28" i="3" s="1"/>
  <c r="P28" i="3"/>
  <c r="R28" i="3" s="1"/>
  <c r="I6" i="10"/>
  <c r="L6" i="9"/>
  <c r="L6" i="8"/>
  <c r="J6" i="7"/>
  <c r="N6" i="6"/>
  <c r="U6" i="4"/>
  <c r="S6" i="3"/>
  <c r="E13" i="8"/>
  <c r="Q19" i="3" l="1"/>
  <c r="S19" i="3" s="1"/>
  <c r="O36" i="3"/>
  <c r="Q52" i="4" s="1"/>
  <c r="M6" i="14"/>
  <c r="B14" i="7" l="1"/>
  <c r="B20" i="6"/>
  <c r="B16" i="7" s="1"/>
  <c r="B21" i="6"/>
  <c r="B17" i="7" s="1"/>
  <c r="B22" i="6"/>
  <c r="B18" i="7" s="1"/>
  <c r="B23" i="6"/>
  <c r="B19" i="7" s="1"/>
  <c r="B24" i="6"/>
  <c r="B20" i="7" s="1"/>
  <c r="B25" i="6"/>
  <c r="B21" i="7" s="1"/>
  <c r="B26" i="6"/>
  <c r="B22" i="7" s="1"/>
  <c r="B27" i="6"/>
  <c r="B23" i="7" s="1"/>
  <c r="B28" i="6"/>
  <c r="B24" i="7" s="1"/>
  <c r="B29" i="6"/>
  <c r="B25" i="7" s="1"/>
  <c r="B30" i="6"/>
  <c r="B26" i="7" s="1"/>
  <c r="B31" i="6"/>
  <c r="B27" i="7" s="1"/>
  <c r="B32" i="6"/>
  <c r="B28" i="7" s="1"/>
  <c r="B33" i="6"/>
  <c r="B29" i="7" s="1"/>
  <c r="B34" i="6"/>
  <c r="B30" i="7" s="1"/>
  <c r="B35" i="6"/>
  <c r="B31" i="7" s="1"/>
  <c r="B36" i="6"/>
  <c r="B32" i="7" s="1"/>
  <c r="B19" i="6"/>
  <c r="B15" i="7" s="1"/>
  <c r="G11" i="2" l="1"/>
  <c r="E23" i="16"/>
  <c r="X23" i="16"/>
  <c r="X29" i="16" s="1"/>
  <c r="AD23" i="16"/>
  <c r="AD29" i="16" s="1"/>
  <c r="AG26" i="16"/>
  <c r="M8" i="14" s="1"/>
  <c r="AG27" i="16"/>
  <c r="M9" i="14" s="1"/>
  <c r="AG28" i="16"/>
  <c r="M10" i="14" s="1"/>
  <c r="M20" i="14" l="1"/>
  <c r="M18" i="14"/>
  <c r="M11" i="14"/>
  <c r="J52" i="15" s="1"/>
  <c r="K52" i="15" s="1"/>
  <c r="N52" i="15" s="1"/>
  <c r="O52" i="15" s="1"/>
  <c r="E29" i="16"/>
  <c r="AG23" i="16"/>
  <c r="P30" i="3" l="1"/>
  <c r="R30" i="3" s="1"/>
  <c r="Q30" i="3"/>
  <c r="S30" i="3" s="1"/>
  <c r="P34" i="3"/>
  <c r="R34" i="3" s="1"/>
  <c r="N36" i="3"/>
  <c r="P52" i="4" s="1"/>
  <c r="J38" i="15"/>
  <c r="K38" i="15" s="1"/>
  <c r="N38" i="15" s="1"/>
  <c r="O38" i="15" s="1"/>
  <c r="J39" i="15"/>
  <c r="K39" i="15" s="1"/>
  <c r="N39" i="15" s="1"/>
  <c r="O39" i="15" s="1"/>
  <c r="J47" i="15"/>
  <c r="K47" i="15" s="1"/>
  <c r="N47" i="15" s="1"/>
  <c r="O47" i="15" s="1"/>
  <c r="J48" i="15"/>
  <c r="K48" i="15" s="1"/>
  <c r="N48" i="15" s="1"/>
  <c r="O48" i="15" s="1"/>
  <c r="J14" i="15"/>
  <c r="K14" i="15" s="1"/>
  <c r="N14" i="15" s="1"/>
  <c r="O14" i="15" s="1"/>
  <c r="J13" i="15"/>
  <c r="K13" i="15" s="1"/>
  <c r="N13" i="15" s="1"/>
  <c r="O13" i="15" s="1"/>
  <c r="J19" i="15"/>
  <c r="K19" i="15" s="1"/>
  <c r="N19" i="15" s="1"/>
  <c r="O19" i="15" s="1"/>
  <c r="J11" i="15"/>
  <c r="K11" i="15" s="1"/>
  <c r="N11" i="15" s="1"/>
  <c r="O11" i="15" s="1"/>
  <c r="J24" i="15"/>
  <c r="K24" i="15" s="1"/>
  <c r="N24" i="15" s="1"/>
  <c r="O24" i="15" s="1"/>
  <c r="J25" i="15"/>
  <c r="K25" i="15" s="1"/>
  <c r="N25" i="15" s="1"/>
  <c r="O25" i="15" s="1"/>
  <c r="J30" i="15"/>
  <c r="K30" i="15" s="1"/>
  <c r="N30" i="15" s="1"/>
  <c r="O30" i="15" s="1"/>
  <c r="J9" i="15"/>
  <c r="J26" i="15"/>
  <c r="K26" i="15" s="1"/>
  <c r="N26" i="15" s="1"/>
  <c r="O26" i="15" s="1"/>
  <c r="J50" i="15"/>
  <c r="K50" i="15" s="1"/>
  <c r="N50" i="15" s="1"/>
  <c r="O50" i="15" s="1"/>
  <c r="J46" i="15"/>
  <c r="K46" i="15" s="1"/>
  <c r="N46" i="15" s="1"/>
  <c r="O46" i="15" s="1"/>
  <c r="J42" i="15"/>
  <c r="K42" i="15" s="1"/>
  <c r="N42" i="15" s="1"/>
  <c r="O42" i="15" s="1"/>
  <c r="J36" i="15"/>
  <c r="K36" i="15" s="1"/>
  <c r="N36" i="15" s="1"/>
  <c r="O36" i="15" s="1"/>
  <c r="J32" i="15"/>
  <c r="K32" i="15" s="1"/>
  <c r="N32" i="15" s="1"/>
  <c r="O32" i="15" s="1"/>
  <c r="J28" i="15"/>
  <c r="K28" i="15" s="1"/>
  <c r="N28" i="15" s="1"/>
  <c r="O28" i="15" s="1"/>
  <c r="J49" i="15"/>
  <c r="K49" i="15" s="1"/>
  <c r="N49" i="15" s="1"/>
  <c r="O49" i="15" s="1"/>
  <c r="J45" i="15"/>
  <c r="K45" i="15" s="1"/>
  <c r="N45" i="15" s="1"/>
  <c r="O45" i="15" s="1"/>
  <c r="J41" i="15"/>
  <c r="K41" i="15" s="1"/>
  <c r="N41" i="15" s="1"/>
  <c r="O41" i="15" s="1"/>
  <c r="J35" i="15"/>
  <c r="K35" i="15" s="1"/>
  <c r="N35" i="15" s="1"/>
  <c r="O35" i="15" s="1"/>
  <c r="J31" i="15"/>
  <c r="K31" i="15" s="1"/>
  <c r="N31" i="15" s="1"/>
  <c r="O31" i="15" s="1"/>
  <c r="J44" i="15"/>
  <c r="K44" i="15" s="1"/>
  <c r="N44" i="15" s="1"/>
  <c r="O44" i="15" s="1"/>
  <c r="J40" i="15"/>
  <c r="K40" i="15" s="1"/>
  <c r="N40" i="15" s="1"/>
  <c r="O40" i="15" s="1"/>
  <c r="J34" i="15"/>
  <c r="K34" i="15" s="1"/>
  <c r="N34" i="15" s="1"/>
  <c r="O34" i="15" s="1"/>
  <c r="J51" i="15"/>
  <c r="K51" i="15" s="1"/>
  <c r="N51" i="15" s="1"/>
  <c r="O51" i="15" s="1"/>
  <c r="J43" i="15"/>
  <c r="K43" i="15" s="1"/>
  <c r="N43" i="15" s="1"/>
  <c r="O43" i="15" s="1"/>
  <c r="J37" i="15"/>
  <c r="K37" i="15" s="1"/>
  <c r="N37" i="15" s="1"/>
  <c r="O37" i="15" s="1"/>
  <c r="J33" i="15"/>
  <c r="K33" i="15" s="1"/>
  <c r="N33" i="15" s="1"/>
  <c r="O33" i="15" s="1"/>
  <c r="J29" i="15"/>
  <c r="K29" i="15" s="1"/>
  <c r="N29" i="15" s="1"/>
  <c r="O29" i="15" s="1"/>
  <c r="J16" i="15"/>
  <c r="K16" i="15" s="1"/>
  <c r="N16" i="15" s="1"/>
  <c r="O16" i="15" s="1"/>
  <c r="M12" i="14"/>
  <c r="AG29" i="16"/>
  <c r="J12" i="15"/>
  <c r="K12" i="15" s="1"/>
  <c r="N12" i="15" s="1"/>
  <c r="O12" i="15" s="1"/>
  <c r="J20" i="15"/>
  <c r="K20" i="15" s="1"/>
  <c r="N20" i="15" s="1"/>
  <c r="O20" i="15" s="1"/>
  <c r="J15" i="15"/>
  <c r="K15" i="15" s="1"/>
  <c r="N15" i="15" s="1"/>
  <c r="O15" i="15" s="1"/>
  <c r="J18" i="15"/>
  <c r="K18" i="15" s="1"/>
  <c r="N18" i="15" s="1"/>
  <c r="O18" i="15" s="1"/>
  <c r="J22" i="15"/>
  <c r="K22" i="15" s="1"/>
  <c r="N22" i="15" s="1"/>
  <c r="O22" i="15" s="1"/>
  <c r="M21" i="14"/>
  <c r="L22" i="14" s="1"/>
  <c r="J17" i="15"/>
  <c r="K17" i="15" s="1"/>
  <c r="N17" i="15" s="1"/>
  <c r="O17" i="15" s="1"/>
  <c r="J21" i="15"/>
  <c r="K21" i="15" s="1"/>
  <c r="N21" i="15" s="1"/>
  <c r="O21" i="15" s="1"/>
  <c r="J23" i="15"/>
  <c r="K23" i="15" s="1"/>
  <c r="N23" i="15" s="1"/>
  <c r="O23" i="15" s="1"/>
  <c r="J27" i="15"/>
  <c r="K27" i="15" s="1"/>
  <c r="N27" i="15" s="1"/>
  <c r="O27" i="15" s="1"/>
  <c r="J10" i="15"/>
  <c r="K10" i="15" s="1"/>
  <c r="N10" i="15" s="1"/>
  <c r="O10" i="15" s="1"/>
  <c r="J53" i="15" l="1"/>
  <c r="K9" i="15"/>
  <c r="M36" i="3"/>
  <c r="O52" i="4" s="1"/>
  <c r="G8" i="10"/>
  <c r="I8" i="9"/>
  <c r="I8" i="8"/>
  <c r="G8" i="7"/>
  <c r="I8" i="6"/>
  <c r="O8" i="4"/>
  <c r="N8" i="3"/>
  <c r="F8" i="12"/>
  <c r="C10" i="12"/>
  <c r="C10" i="10"/>
  <c r="C10" i="9"/>
  <c r="C10" i="8"/>
  <c r="C10" i="7"/>
  <c r="C10" i="6"/>
  <c r="C8" i="12"/>
  <c r="C5" i="12"/>
  <c r="C8" i="10"/>
  <c r="C8" i="9"/>
  <c r="D5" i="9"/>
  <c r="C8" i="8"/>
  <c r="D5" i="8"/>
  <c r="C8" i="7"/>
  <c r="C5" i="7"/>
  <c r="C8" i="6"/>
  <c r="D5" i="6"/>
  <c r="C8" i="4"/>
  <c r="D5" i="4"/>
  <c r="C8" i="3"/>
  <c r="D5" i="3"/>
  <c r="K53" i="15" l="1"/>
  <c r="N9" i="15"/>
  <c r="O9" i="15" s="1"/>
  <c r="S52" i="4"/>
  <c r="U52" i="4" s="1"/>
  <c r="C52" i="6" s="1"/>
  <c r="R52" i="4"/>
  <c r="P36" i="3"/>
  <c r="R36" i="3"/>
  <c r="Q36" i="3"/>
  <c r="S36" i="3"/>
  <c r="T52" i="4" l="1"/>
  <c r="G48" i="7" s="1"/>
  <c r="H52" i="15"/>
  <c r="I52" i="15" s="1"/>
  <c r="F48" i="7"/>
  <c r="P21" i="4" l="1"/>
  <c r="P24" i="4"/>
  <c r="P19" i="4"/>
  <c r="P49" i="4"/>
  <c r="P47" i="4"/>
  <c r="P43" i="4"/>
  <c r="P41" i="4"/>
  <c r="P50" i="4"/>
  <c r="P48" i="4"/>
  <c r="P44" i="4"/>
  <c r="P38" i="4"/>
  <c r="P33" i="4"/>
  <c r="P29" i="4"/>
  <c r="P25" i="4"/>
  <c r="P36" i="4"/>
  <c r="P30" i="4"/>
  <c r="P22" i="4"/>
  <c r="P51" i="4"/>
  <c r="P45" i="4"/>
  <c r="P39" i="4"/>
  <c r="P46" i="4"/>
  <c r="P42" i="4"/>
  <c r="P40" i="4"/>
  <c r="P31" i="4"/>
  <c r="P27" i="4"/>
  <c r="P23" i="4"/>
  <c r="P34" i="4"/>
  <c r="P26" i="4"/>
  <c r="P32" i="4"/>
  <c r="P20" i="4"/>
  <c r="P35" i="4"/>
  <c r="P28" i="4"/>
  <c r="H23" i="5"/>
  <c r="P53" i="4" l="1"/>
  <c r="Q24" i="4"/>
  <c r="Q28" i="4"/>
  <c r="Q20" i="4"/>
  <c r="Q49" i="4"/>
  <c r="Q43" i="4"/>
  <c r="Q50" i="4"/>
  <c r="Q44" i="4"/>
  <c r="Q38" i="4"/>
  <c r="Q29" i="4"/>
  <c r="Q36" i="4"/>
  <c r="Q22" i="4"/>
  <c r="Q42" i="4"/>
  <c r="Q31" i="4"/>
  <c r="Q23" i="4"/>
  <c r="Q26" i="4"/>
  <c r="Q35" i="4"/>
  <c r="Q21" i="4"/>
  <c r="Q32" i="4"/>
  <c r="Q19" i="4"/>
  <c r="Q47" i="4"/>
  <c r="Q41" i="4"/>
  <c r="Q48" i="4"/>
  <c r="Q33" i="4"/>
  <c r="Q25" i="4"/>
  <c r="Q30" i="4"/>
  <c r="Q51" i="4"/>
  <c r="Q45" i="4"/>
  <c r="Q39" i="4"/>
  <c r="Q46" i="4"/>
  <c r="Q40" i="4"/>
  <c r="Q27" i="4"/>
  <c r="Q34" i="4"/>
  <c r="O21" i="4"/>
  <c r="O20" i="4"/>
  <c r="O35" i="4"/>
  <c r="O32" i="4"/>
  <c r="O49" i="4"/>
  <c r="O43" i="4"/>
  <c r="O50" i="4"/>
  <c r="O44" i="4"/>
  <c r="O38" i="4"/>
  <c r="O33" i="4"/>
  <c r="O25" i="4"/>
  <c r="O30" i="4"/>
  <c r="O51" i="4"/>
  <c r="O45" i="4"/>
  <c r="O39" i="4"/>
  <c r="O46" i="4"/>
  <c r="O40" i="4"/>
  <c r="O27" i="4"/>
  <c r="O34" i="4"/>
  <c r="O24" i="4"/>
  <c r="O28" i="4"/>
  <c r="O19" i="4"/>
  <c r="O47" i="4"/>
  <c r="O41" i="4"/>
  <c r="O48" i="4"/>
  <c r="O29" i="4"/>
  <c r="O36" i="4"/>
  <c r="O22" i="4"/>
  <c r="O42" i="4"/>
  <c r="O31" i="4"/>
  <c r="O23" i="4"/>
  <c r="O26" i="4"/>
  <c r="F37" i="3"/>
  <c r="H22" i="5"/>
  <c r="H24" i="5" s="1"/>
  <c r="Q53" i="4" l="1"/>
  <c r="O53" i="4"/>
  <c r="S42" i="4"/>
  <c r="U42" i="4" s="1"/>
  <c r="C42" i="6" s="1"/>
  <c r="R42" i="4"/>
  <c r="R26" i="4"/>
  <c r="H20" i="15" s="1"/>
  <c r="H25" i="15" s="1"/>
  <c r="I25" i="15" s="1"/>
  <c r="S26" i="4"/>
  <c r="U26" i="4" s="1"/>
  <c r="S31" i="4"/>
  <c r="U31" i="4" s="1"/>
  <c r="R31" i="4"/>
  <c r="H27" i="15" s="1"/>
  <c r="I27" i="15" s="1"/>
  <c r="R36" i="4"/>
  <c r="H33" i="15" s="1"/>
  <c r="I33" i="15" s="1"/>
  <c r="S36" i="4"/>
  <c r="U36" i="4" s="1"/>
  <c r="R41" i="4"/>
  <c r="S41" i="4"/>
  <c r="U41" i="4" s="1"/>
  <c r="C41" i="6" s="1"/>
  <c r="R19" i="4"/>
  <c r="S19" i="4"/>
  <c r="R24" i="4"/>
  <c r="H17" i="15" s="1"/>
  <c r="S24" i="4"/>
  <c r="U24" i="4" s="1"/>
  <c r="S27" i="4"/>
  <c r="U27" i="4" s="1"/>
  <c r="R27" i="4"/>
  <c r="H21" i="15" s="1"/>
  <c r="R46" i="4"/>
  <c r="S46" i="4"/>
  <c r="U46" i="4" s="1"/>
  <c r="C46" i="6" s="1"/>
  <c r="S45" i="4"/>
  <c r="U45" i="4" s="1"/>
  <c r="C45" i="6" s="1"/>
  <c r="R45" i="4"/>
  <c r="R30" i="4"/>
  <c r="H26" i="15" s="1"/>
  <c r="S30" i="4"/>
  <c r="U30" i="4" s="1"/>
  <c r="R33" i="4"/>
  <c r="H29" i="15" s="1"/>
  <c r="H30" i="15" s="1"/>
  <c r="I30" i="15" s="1"/>
  <c r="S33" i="4"/>
  <c r="U33" i="4" s="1"/>
  <c r="S44" i="4"/>
  <c r="U44" i="4" s="1"/>
  <c r="C44" i="6" s="1"/>
  <c r="R44" i="4"/>
  <c r="R43" i="4"/>
  <c r="S43" i="4"/>
  <c r="U43" i="4" s="1"/>
  <c r="C43" i="6" s="1"/>
  <c r="R32" i="4"/>
  <c r="H28" i="15" s="1"/>
  <c r="I28" i="15" s="1"/>
  <c r="S32" i="4"/>
  <c r="U32" i="4" s="1"/>
  <c r="R20" i="4"/>
  <c r="H10" i="15" s="1"/>
  <c r="H11" i="15" s="1"/>
  <c r="S20" i="4"/>
  <c r="U20" i="4" s="1"/>
  <c r="R23" i="4"/>
  <c r="H16" i="15" s="1"/>
  <c r="S23" i="4"/>
  <c r="U23" i="4" s="1"/>
  <c r="R22" i="4"/>
  <c r="H15" i="15" s="1"/>
  <c r="S22" i="4"/>
  <c r="U22" i="4" s="1"/>
  <c r="R29" i="4"/>
  <c r="H23" i="15" s="1"/>
  <c r="H24" i="15" s="1"/>
  <c r="I24" i="15" s="1"/>
  <c r="S29" i="4"/>
  <c r="U29" i="4" s="1"/>
  <c r="S48" i="4"/>
  <c r="U48" i="4" s="1"/>
  <c r="C48" i="6" s="1"/>
  <c r="R48" i="4"/>
  <c r="R47" i="4"/>
  <c r="S47" i="4"/>
  <c r="U47" i="4" s="1"/>
  <c r="C47" i="6" s="1"/>
  <c r="R28" i="4"/>
  <c r="H22" i="15" s="1"/>
  <c r="S28" i="4"/>
  <c r="U28" i="4" s="1"/>
  <c r="S34" i="4"/>
  <c r="U34" i="4" s="1"/>
  <c r="R34" i="4"/>
  <c r="H31" i="15" s="1"/>
  <c r="I31" i="15" s="1"/>
  <c r="R40" i="4"/>
  <c r="S40" i="4"/>
  <c r="U40" i="4" s="1"/>
  <c r="C40" i="6" s="1"/>
  <c r="S39" i="4"/>
  <c r="U39" i="4" s="1"/>
  <c r="C39" i="6" s="1"/>
  <c r="R39" i="4"/>
  <c r="S51" i="4"/>
  <c r="U51" i="4" s="1"/>
  <c r="C51" i="6" s="1"/>
  <c r="R51" i="4"/>
  <c r="R25" i="4"/>
  <c r="H18" i="15" s="1"/>
  <c r="H19" i="15" s="1"/>
  <c r="I19" i="15" s="1"/>
  <c r="S25" i="4"/>
  <c r="U25" i="4" s="1"/>
  <c r="S38" i="4"/>
  <c r="U38" i="4" s="1"/>
  <c r="C38" i="6" s="1"/>
  <c r="R38" i="4"/>
  <c r="S50" i="4"/>
  <c r="U50" i="4" s="1"/>
  <c r="C50" i="6" s="1"/>
  <c r="R50" i="4"/>
  <c r="R49" i="4"/>
  <c r="S49" i="4"/>
  <c r="U49" i="4" s="1"/>
  <c r="C49" i="6" s="1"/>
  <c r="S35" i="4"/>
  <c r="U35" i="4" s="1"/>
  <c r="R35" i="4"/>
  <c r="H32" i="15" s="1"/>
  <c r="I32" i="15" s="1"/>
  <c r="S21" i="4"/>
  <c r="U21" i="4" s="1"/>
  <c r="R21" i="4"/>
  <c r="H12" i="15" s="1"/>
  <c r="L23" i="5"/>
  <c r="S53" i="4" l="1"/>
  <c r="R53" i="4"/>
  <c r="H50" i="15"/>
  <c r="I50" i="15" s="1"/>
  <c r="F46" i="7"/>
  <c r="H35" i="15"/>
  <c r="F35" i="7"/>
  <c r="H42" i="15"/>
  <c r="I42" i="15" s="1"/>
  <c r="F40" i="7"/>
  <c r="H40" i="15"/>
  <c r="I40" i="15" s="1"/>
  <c r="F38" i="7"/>
  <c r="H45" i="15"/>
  <c r="I45" i="15" s="1"/>
  <c r="F43" i="7"/>
  <c r="H44" i="15"/>
  <c r="I44" i="15" s="1"/>
  <c r="F42" i="7"/>
  <c r="H37" i="15"/>
  <c r="I37" i="15" s="1"/>
  <c r="F37" i="7"/>
  <c r="H34" i="15"/>
  <c r="I34" i="15" s="1"/>
  <c r="F34" i="7"/>
  <c r="H51" i="15"/>
  <c r="I51" i="15" s="1"/>
  <c r="F47" i="7"/>
  <c r="H46" i="15"/>
  <c r="F44" i="7"/>
  <c r="H43" i="15"/>
  <c r="F41" i="7"/>
  <c r="H49" i="15"/>
  <c r="I49" i="15" s="1"/>
  <c r="F45" i="7"/>
  <c r="H36" i="15"/>
  <c r="F36" i="7"/>
  <c r="H41" i="15"/>
  <c r="I41" i="15" s="1"/>
  <c r="F39" i="7"/>
  <c r="I11" i="15"/>
  <c r="H14" i="15"/>
  <c r="I14" i="15" s="1"/>
  <c r="H9" i="15"/>
  <c r="I29" i="15"/>
  <c r="T51" i="4"/>
  <c r="G47" i="7" s="1"/>
  <c r="T39" i="4"/>
  <c r="G35" i="7" s="1"/>
  <c r="T34" i="4"/>
  <c r="G30" i="7" s="1"/>
  <c r="F30" i="7"/>
  <c r="T49" i="4"/>
  <c r="T25" i="4"/>
  <c r="G21" i="7" s="1"/>
  <c r="F21" i="7"/>
  <c r="T40" i="4"/>
  <c r="G36" i="7" s="1"/>
  <c r="T28" i="4"/>
  <c r="G24" i="7" s="1"/>
  <c r="F24" i="7"/>
  <c r="T47" i="4"/>
  <c r="G43" i="7" s="1"/>
  <c r="T29" i="4"/>
  <c r="G25" i="7" s="1"/>
  <c r="F25" i="7"/>
  <c r="T22" i="4"/>
  <c r="F18" i="7"/>
  <c r="T23" i="4"/>
  <c r="G19" i="7" s="1"/>
  <c r="F19" i="7"/>
  <c r="T20" i="4"/>
  <c r="G16" i="7" s="1"/>
  <c r="F16" i="7"/>
  <c r="T32" i="4"/>
  <c r="G28" i="7" s="1"/>
  <c r="F28" i="7"/>
  <c r="T43" i="4"/>
  <c r="T33" i="4"/>
  <c r="F29" i="7"/>
  <c r="T30" i="4"/>
  <c r="G26" i="7" s="1"/>
  <c r="F26" i="7"/>
  <c r="T46" i="4"/>
  <c r="G42" i="7" s="1"/>
  <c r="T24" i="4"/>
  <c r="G20" i="7" s="1"/>
  <c r="F20" i="7"/>
  <c r="F15" i="7"/>
  <c r="T19" i="4"/>
  <c r="T31" i="4"/>
  <c r="G27" i="7" s="1"/>
  <c r="F27" i="7"/>
  <c r="T42" i="4"/>
  <c r="G38" i="7" s="1"/>
  <c r="T21" i="4"/>
  <c r="G17" i="7" s="1"/>
  <c r="F17" i="7"/>
  <c r="T35" i="4"/>
  <c r="G31" i="7" s="1"/>
  <c r="F31" i="7"/>
  <c r="T50" i="4"/>
  <c r="G46" i="7" s="1"/>
  <c r="T38" i="4"/>
  <c r="G34" i="7" s="1"/>
  <c r="T48" i="4"/>
  <c r="G44" i="7" s="1"/>
  <c r="T44" i="4"/>
  <c r="G40" i="7" s="1"/>
  <c r="T45" i="4"/>
  <c r="T27" i="4"/>
  <c r="G23" i="7" s="1"/>
  <c r="F23" i="7"/>
  <c r="U19" i="4"/>
  <c r="T41" i="4"/>
  <c r="G37" i="7" s="1"/>
  <c r="T36" i="4"/>
  <c r="G32" i="7" s="1"/>
  <c r="F32" i="7"/>
  <c r="T26" i="4"/>
  <c r="G22" i="7" s="1"/>
  <c r="F22" i="7"/>
  <c r="L22" i="5"/>
  <c r="N37" i="3"/>
  <c r="G39" i="7" l="1"/>
  <c r="K43" i="6"/>
  <c r="G45" i="7"/>
  <c r="K49" i="6"/>
  <c r="F49" i="7"/>
  <c r="T53" i="4"/>
  <c r="F54" i="4" s="1"/>
  <c r="U53" i="4"/>
  <c r="P54" i="4" s="1"/>
  <c r="H13" i="15"/>
  <c r="I13" i="15" s="1"/>
  <c r="I46" i="15"/>
  <c r="H47" i="15"/>
  <c r="I47" i="15" s="1"/>
  <c r="I35" i="15"/>
  <c r="H38" i="15"/>
  <c r="I38" i="15" s="1"/>
  <c r="K45" i="6"/>
  <c r="G41" i="7"/>
  <c r="I36" i="15"/>
  <c r="H39" i="15"/>
  <c r="I39" i="15" s="1"/>
  <c r="I43" i="15"/>
  <c r="H48" i="15"/>
  <c r="I48" i="15" s="1"/>
  <c r="K48" i="6"/>
  <c r="K38" i="6"/>
  <c r="K50" i="6"/>
  <c r="K42" i="6"/>
  <c r="G15" i="7"/>
  <c r="G29" i="7"/>
  <c r="K33" i="6"/>
  <c r="K22" i="6"/>
  <c r="G18" i="7"/>
  <c r="K40" i="6"/>
  <c r="K39" i="6"/>
  <c r="K51" i="6"/>
  <c r="F18" i="5"/>
  <c r="G49" i="7" l="1"/>
  <c r="K53" i="6"/>
  <c r="L22" i="6" s="1"/>
  <c r="H53" i="15"/>
  <c r="L25" i="5"/>
  <c r="E19" i="6"/>
  <c r="E53" i="6" s="1"/>
  <c r="L26" i="5"/>
  <c r="F19" i="6" l="1"/>
  <c r="J32" i="5"/>
  <c r="J31" i="5"/>
  <c r="F53" i="6" l="1"/>
  <c r="G52" i="6" s="1"/>
  <c r="L52" i="6" s="1"/>
  <c r="L78" i="5"/>
  <c r="C20" i="6"/>
  <c r="I10" i="15"/>
  <c r="C28" i="6"/>
  <c r="I18" i="15"/>
  <c r="C21" i="6"/>
  <c r="C36" i="6"/>
  <c r="I26" i="15"/>
  <c r="C35" i="6"/>
  <c r="C22" i="6"/>
  <c r="I12" i="15"/>
  <c r="C30" i="6"/>
  <c r="I20" i="15"/>
  <c r="C25" i="6"/>
  <c r="I15" i="15"/>
  <c r="C19" i="6"/>
  <c r="C24" i="6"/>
  <c r="C32" i="6"/>
  <c r="I22" i="15"/>
  <c r="C29" i="6"/>
  <c r="C27" i="6"/>
  <c r="I17" i="15"/>
  <c r="C26" i="6"/>
  <c r="I16" i="15"/>
  <c r="C34" i="6"/>
  <c r="C33" i="6"/>
  <c r="I23" i="15"/>
  <c r="C23" i="6"/>
  <c r="C31" i="6"/>
  <c r="I21" i="15"/>
  <c r="C53" i="6" l="1"/>
  <c r="H52" i="6" s="1"/>
  <c r="I52" i="6"/>
  <c r="D51" i="6"/>
  <c r="R51" i="6" s="1"/>
  <c r="D52" i="6"/>
  <c r="G30" i="6"/>
  <c r="I30" i="6" s="1"/>
  <c r="G25" i="6"/>
  <c r="G40" i="6"/>
  <c r="L40" i="6" s="1"/>
  <c r="G29" i="6"/>
  <c r="G39" i="6"/>
  <c r="L39" i="6" s="1"/>
  <c r="G51" i="6"/>
  <c r="L51" i="6" s="1"/>
  <c r="G24" i="6"/>
  <c r="G21" i="6"/>
  <c r="G34" i="6"/>
  <c r="G27" i="6"/>
  <c r="G38" i="6"/>
  <c r="L38" i="6" s="1"/>
  <c r="G44" i="6"/>
  <c r="L44" i="6" s="1"/>
  <c r="G50" i="6"/>
  <c r="L50" i="6" s="1"/>
  <c r="G43" i="6"/>
  <c r="L43" i="6" s="1"/>
  <c r="G49" i="6"/>
  <c r="L49" i="6" s="1"/>
  <c r="G28" i="6"/>
  <c r="G36" i="6"/>
  <c r="G33" i="6"/>
  <c r="G42" i="6"/>
  <c r="L42" i="6" s="1"/>
  <c r="G32" i="6"/>
  <c r="G46" i="6"/>
  <c r="L46" i="6" s="1"/>
  <c r="G45" i="6"/>
  <c r="L45" i="6" s="1"/>
  <c r="G35" i="6"/>
  <c r="G20" i="6"/>
  <c r="G26" i="6"/>
  <c r="G23" i="6"/>
  <c r="G31" i="6"/>
  <c r="G48" i="6"/>
  <c r="L48" i="6" s="1"/>
  <c r="G41" i="6"/>
  <c r="L41" i="6" s="1"/>
  <c r="G47" i="6"/>
  <c r="L47" i="6" s="1"/>
  <c r="G19" i="6"/>
  <c r="D21" i="6"/>
  <c r="D23" i="6"/>
  <c r="D25" i="6"/>
  <c r="D27" i="6"/>
  <c r="D29" i="6"/>
  <c r="D31" i="6"/>
  <c r="D33" i="6"/>
  <c r="R33" i="6" s="1"/>
  <c r="D35" i="6"/>
  <c r="D38" i="6"/>
  <c r="R38" i="6" s="1"/>
  <c r="D40" i="6"/>
  <c r="R40" i="6" s="1"/>
  <c r="D42" i="6"/>
  <c r="R42" i="6" s="1"/>
  <c r="D44" i="6"/>
  <c r="D46" i="6"/>
  <c r="D48" i="6"/>
  <c r="R48" i="6" s="1"/>
  <c r="D50" i="6"/>
  <c r="R50" i="6" s="1"/>
  <c r="D20" i="6"/>
  <c r="D22" i="6"/>
  <c r="R22" i="6" s="1"/>
  <c r="D24" i="6"/>
  <c r="D26" i="6"/>
  <c r="D28" i="6"/>
  <c r="D30" i="6"/>
  <c r="D32" i="6"/>
  <c r="D34" i="6"/>
  <c r="D36" i="6"/>
  <c r="D39" i="6"/>
  <c r="R39" i="6" s="1"/>
  <c r="D41" i="6"/>
  <c r="D43" i="6"/>
  <c r="R43" i="6" s="1"/>
  <c r="D45" i="6"/>
  <c r="R45" i="6" s="1"/>
  <c r="D47" i="6"/>
  <c r="D49" i="6"/>
  <c r="R49" i="6" s="1"/>
  <c r="D19" i="6"/>
  <c r="L75" i="5"/>
  <c r="D53" i="6" l="1"/>
  <c r="G53" i="6"/>
  <c r="L34" i="6"/>
  <c r="H34" i="6"/>
  <c r="L20" i="6"/>
  <c r="H20" i="6"/>
  <c r="L32" i="6"/>
  <c r="H32" i="6"/>
  <c r="L28" i="6"/>
  <c r="H28" i="6"/>
  <c r="L21" i="6"/>
  <c r="H21" i="6"/>
  <c r="L29" i="6"/>
  <c r="H29" i="6"/>
  <c r="I41" i="6"/>
  <c r="J41" i="6" s="1"/>
  <c r="L31" i="6"/>
  <c r="H31" i="6"/>
  <c r="L35" i="6"/>
  <c r="H35" i="6"/>
  <c r="L24" i="6"/>
  <c r="H24" i="6"/>
  <c r="L26" i="6"/>
  <c r="H26" i="6"/>
  <c r="L36" i="6"/>
  <c r="H36" i="6"/>
  <c r="L30" i="6"/>
  <c r="H30" i="6"/>
  <c r="I50" i="6"/>
  <c r="J50" i="6" s="1"/>
  <c r="I34" i="6"/>
  <c r="J34" i="6" s="1"/>
  <c r="L23" i="6"/>
  <c r="H23" i="6"/>
  <c r="L33" i="6"/>
  <c r="H33" i="6"/>
  <c r="L27" i="6"/>
  <c r="H27" i="6"/>
  <c r="L25" i="6"/>
  <c r="H25" i="6"/>
  <c r="I45" i="6"/>
  <c r="J45" i="6" s="1"/>
  <c r="I19" i="6"/>
  <c r="J52" i="6"/>
  <c r="I36" i="6"/>
  <c r="J36" i="6" s="1"/>
  <c r="I46" i="6"/>
  <c r="J46" i="6" s="1"/>
  <c r="I49" i="6"/>
  <c r="J49" i="6" s="1"/>
  <c r="I38" i="6"/>
  <c r="J38" i="6" s="1"/>
  <c r="I20" i="6"/>
  <c r="J20" i="6" s="1"/>
  <c r="I48" i="6"/>
  <c r="J48" i="6" s="1"/>
  <c r="I24" i="6"/>
  <c r="J24" i="6" s="1"/>
  <c r="I44" i="6"/>
  <c r="J44" i="6" s="1"/>
  <c r="I35" i="6"/>
  <c r="J35" i="6" s="1"/>
  <c r="I42" i="6"/>
  <c r="J42" i="6" s="1"/>
  <c r="I31" i="6"/>
  <c r="J31" i="6" s="1"/>
  <c r="I39" i="6"/>
  <c r="J39" i="6" s="1"/>
  <c r="I26" i="6"/>
  <c r="J26" i="6" s="1"/>
  <c r="I40" i="6"/>
  <c r="J40" i="6" s="1"/>
  <c r="I27" i="6"/>
  <c r="J27" i="6" s="1"/>
  <c r="I32" i="6"/>
  <c r="J32" i="6" s="1"/>
  <c r="I28" i="6"/>
  <c r="J28" i="6" s="1"/>
  <c r="I23" i="6"/>
  <c r="J23" i="6" s="1"/>
  <c r="I51" i="6"/>
  <c r="J51" i="6" s="1"/>
  <c r="I47" i="6"/>
  <c r="J47" i="6" s="1"/>
  <c r="I43" i="6"/>
  <c r="J43" i="6" s="1"/>
  <c r="I21" i="6"/>
  <c r="J21" i="6" s="1"/>
  <c r="I33" i="6"/>
  <c r="J33" i="6" s="1"/>
  <c r="I29" i="6"/>
  <c r="J29" i="6" s="1"/>
  <c r="I25" i="6"/>
  <c r="J25" i="6" s="1"/>
  <c r="L19" i="6"/>
  <c r="H38" i="6"/>
  <c r="H40" i="6"/>
  <c r="H42" i="6"/>
  <c r="H44" i="6"/>
  <c r="H46" i="6"/>
  <c r="H48" i="6"/>
  <c r="H50" i="6"/>
  <c r="H19" i="6"/>
  <c r="H39" i="6"/>
  <c r="H41" i="6"/>
  <c r="H43" i="6"/>
  <c r="H45" i="6"/>
  <c r="H47" i="6"/>
  <c r="H49" i="6"/>
  <c r="H51" i="6"/>
  <c r="J30" i="6"/>
  <c r="I9" i="15"/>
  <c r="I53" i="15" s="1"/>
  <c r="L53" i="6" l="1"/>
  <c r="I53" i="6"/>
  <c r="H53" i="6"/>
  <c r="J19" i="6"/>
  <c r="J53" i="6" s="1"/>
  <c r="L10" i="8"/>
  <c r="I10" i="7" l="1"/>
  <c r="M10" i="6"/>
  <c r="T10" i="4"/>
  <c r="I10" i="10"/>
  <c r="R10" i="3"/>
  <c r="L10" i="9"/>
  <c r="H10" i="12"/>
</calcChain>
</file>

<file path=xl/sharedStrings.xml><?xml version="1.0" encoding="utf-8"?>
<sst xmlns="http://schemas.openxmlformats.org/spreadsheetml/2006/main" count="1059" uniqueCount="543">
  <si>
    <t>NBR 12721:2006</t>
  </si>
  <si>
    <t>ABNT NBR 12721  -  INFORMAÇÕES PRELIMINARES</t>
  </si>
  <si>
    <r>
      <t>FOLHA N</t>
    </r>
    <r>
      <rPr>
        <b/>
        <vertAlign val="superscript"/>
        <sz val="8"/>
        <rFont val="Arial"/>
        <family val="2"/>
      </rPr>
      <t>o</t>
    </r>
  </si>
  <si>
    <t xml:space="preserve">1. </t>
  </si>
  <si>
    <t>INCORPORADOR</t>
  </si>
  <si>
    <t>1.1</t>
  </si>
  <si>
    <t>Nome:</t>
  </si>
  <si>
    <t>1.2</t>
  </si>
  <si>
    <t>CNPJ / CPF:</t>
  </si>
  <si>
    <t>1.3</t>
  </si>
  <si>
    <t>Endereço:</t>
  </si>
  <si>
    <t>2.</t>
  </si>
  <si>
    <t>RESPONSABILIDADE TÉCNICA PELAS INFORMAÇÕES E CÁLCULOS</t>
  </si>
  <si>
    <t>2.1</t>
  </si>
  <si>
    <t>Profissional Resposável Técnico:</t>
  </si>
  <si>
    <t>2.2</t>
  </si>
  <si>
    <t>Número de Registro Profissional no CREA:</t>
  </si>
  <si>
    <t>2.3</t>
  </si>
  <si>
    <t>Anotação de Responsabilidade Técnica (ART):</t>
  </si>
  <si>
    <t>2.4</t>
  </si>
  <si>
    <t>3.</t>
  </si>
  <si>
    <t>DADOS DO PROJETO / IMÓVEL</t>
  </si>
  <si>
    <t>3.1</t>
  </si>
  <si>
    <t>Nome do Edifício:</t>
  </si>
  <si>
    <t>3.2</t>
  </si>
  <si>
    <t>Local da Construção:</t>
  </si>
  <si>
    <t>3.3</t>
  </si>
  <si>
    <t>Cidade / UF:</t>
  </si>
  <si>
    <t>3.4</t>
  </si>
  <si>
    <t>Designição Projeto-padrão da ABNT NBR 12721 mais Semelhante ao Imóvel</t>
  </si>
  <si>
    <t>3.5</t>
  </si>
  <si>
    <t>Quantidade de Unidades Autônomas:</t>
  </si>
  <si>
    <t>3.6</t>
  </si>
  <si>
    <t>Padrão de Acabamento:</t>
  </si>
  <si>
    <t>3.7</t>
  </si>
  <si>
    <t>Número de Pavimentos:</t>
  </si>
  <si>
    <t>3.8</t>
  </si>
  <si>
    <t>3.9</t>
  </si>
  <si>
    <t>Área do Lote / Terreno:</t>
  </si>
  <si>
    <t>3.10</t>
  </si>
  <si>
    <t>Data de Aprovação do Projeto Arquitetônico:</t>
  </si>
  <si>
    <t>Número do Alvará de Aprovação do Projeto Arquitetônico:</t>
  </si>
  <si>
    <t>4.</t>
  </si>
  <si>
    <t>INFORMAÇÕES PLANILHAS / QUADROS</t>
  </si>
  <si>
    <t>5.</t>
  </si>
  <si>
    <t>DATA, LOCAL, ASSINATURAS E CARIMBOS</t>
  </si>
  <si>
    <t>Local e Data:</t>
  </si>
  <si>
    <t>IMPERATRIZ-MA.</t>
  </si>
  <si>
    <t>Incorporador / Proprietário:</t>
  </si>
  <si>
    <t>Assinatura:</t>
  </si>
  <si>
    <t>Carimbo:</t>
  </si>
  <si>
    <t>Profissional Responsável:</t>
  </si>
  <si>
    <t>OBS: Os Quadros apresentados neste anexo poderão ser reproduzidos, mantendo-se o formato original, sendo vedada a alteração da numeração de quadros e colunas, designações e especificações.</t>
  </si>
  <si>
    <t>INFORMAÇÕES PARA ARQUIVO NO REGISTRO DE IMÓVEIS</t>
  </si>
  <si>
    <t>(Lei 4.591 - 16/12/64 - Artigo 32 e ABNT NBR 12721)</t>
  </si>
  <si>
    <t>QUADRO I - Cálculo das Áreas nos Pavimentos e da Área Global - Colunas 1 a 18</t>
  </si>
  <si>
    <r>
      <t>Folha N</t>
    </r>
    <r>
      <rPr>
        <b/>
        <vertAlign val="superscript"/>
        <sz val="8"/>
        <rFont val="Arial"/>
        <family val="2"/>
      </rPr>
      <t>o</t>
    </r>
  </si>
  <si>
    <t>LOCAL DO IMÓVEL</t>
  </si>
  <si>
    <t>Adotar numeração seguida do quadro I ao VIII</t>
  </si>
  <si>
    <t>Total de Folhas</t>
  </si>
  <si>
    <t>PROFISSIONAL RESPONSÁVEL</t>
  </si>
  <si>
    <t>NOME:</t>
  </si>
  <si>
    <t>ASSINATURA:</t>
  </si>
  <si>
    <t>DATA:</t>
  </si>
  <si>
    <t>REGISTRO CREA:</t>
  </si>
  <si>
    <t>Pavimento</t>
  </si>
  <si>
    <t>ÁREAS DE DIVISÃO NÃO PROPORCIONAL</t>
  </si>
  <si>
    <t>ÁREAS DE DIVISÃO PROPORCIONAL</t>
  </si>
  <si>
    <t>ÁREA DO PAVIMENTO</t>
  </si>
  <si>
    <r>
      <t xml:space="preserve">QUANTIDADE </t>
    </r>
    <r>
      <rPr>
        <b/>
        <sz val="6"/>
        <rFont val="Arial"/>
        <family val="2"/>
      </rPr>
      <t>(Número de pavimentos idênticos)</t>
    </r>
  </si>
  <si>
    <t>ÁREA PRIVATIVA</t>
  </si>
  <si>
    <t>ÁREA DE USO COMUM</t>
  </si>
  <si>
    <t>ÁREAS DE USO COMUM</t>
  </si>
  <si>
    <t>Coberta Padrão</t>
  </si>
  <si>
    <t>Coberta de Padrão Diferente ou Descoberta</t>
  </si>
  <si>
    <t>TOTAIS</t>
  </si>
  <si>
    <t>Real</t>
  </si>
  <si>
    <t>Equivalente</t>
  </si>
  <si>
    <t xml:space="preserve">                                                                                                                                                                                                                                        Real                                                                                                                                                 (2+3)                                                                                                                                               </t>
  </si>
  <si>
    <t>Equivalente em Área de Custo Padrão (2+4)</t>
  </si>
  <si>
    <t xml:space="preserve">                                                                                                                                                                                                                                        Real                                                                                                                                                 (7+8)                                                                                                                                               </t>
  </si>
  <si>
    <t>Equivalente em Área de Custo Padrão (7+9)</t>
  </si>
  <si>
    <t xml:space="preserve">                                                                                                                                                                                                                                        Real                                                                                                                                                 (12+13)                                                                                                                                               </t>
  </si>
  <si>
    <t>Equivalente em Área de Custo Padrão (12+14)</t>
  </si>
  <si>
    <t xml:space="preserve">                                                                                                                                                                                                                                        Real (5+10+15)                                                                                                                                               </t>
  </si>
  <si>
    <t>Equivalente em Área de Custo Padrão (6+11+16)</t>
  </si>
  <si>
    <t>TÉRREO</t>
  </si>
  <si>
    <t>1x</t>
  </si>
  <si>
    <t>ÁREA REAL GLOBAL   (Total da coluna 17)   =</t>
  </si>
  <si>
    <r>
      <t>m</t>
    </r>
    <r>
      <rPr>
        <b/>
        <vertAlign val="superscript"/>
        <sz val="8"/>
        <rFont val="Arial"/>
        <family val="2"/>
      </rPr>
      <t>2</t>
    </r>
  </si>
  <si>
    <t xml:space="preserve">ÁREA EQUIVALENTE GLOBAL   (Total de coluna 18)   = </t>
  </si>
  <si>
    <t>OBSERVAÇÕES</t>
  </si>
  <si>
    <t>QUADRO II - Cálculo das Áreas das Unidades Autônomas - Colunas 19 a 38</t>
  </si>
  <si>
    <t>Unidades</t>
  </si>
  <si>
    <t>Coeficien-te de Proporcio-nalidade</t>
  </si>
  <si>
    <t>ÁREA DA UNIDADE</t>
  </si>
  <si>
    <t xml:space="preserve">                                                                                                                                                   Coberta Padrão</t>
  </si>
  <si>
    <t xml:space="preserve">                                                                                                                                                                                                                                        Real                                                                                                                                                 (20+21)                                                                                                                                               </t>
  </si>
  <si>
    <t>Equivalen-te em Área de Custo Padrão (20+22)</t>
  </si>
  <si>
    <t xml:space="preserve">                                                                                                                                                                                                                                        Real                                                                                                                                                 (25+26)                                                                                                                                               </t>
  </si>
  <si>
    <t xml:space="preserve">                                                                                                                                                       Real</t>
  </si>
  <si>
    <t>Equivalen-te</t>
  </si>
  <si>
    <t xml:space="preserve">                                                                                                                                                                                                                                        Real                                                                                                                                                 (32+33)                                                                                                                                               </t>
  </si>
  <si>
    <r>
      <t xml:space="preserve">                                                                                                                                                                                                                                        Real                                                                                                                                                 (23+28+35)</t>
    </r>
    <r>
      <rPr>
        <b/>
        <sz val="5"/>
        <rFont val="Arial"/>
        <family val="2"/>
      </rPr>
      <t xml:space="preserve">     </t>
    </r>
    <r>
      <rPr>
        <b/>
        <sz val="6"/>
        <rFont val="Arial"/>
        <family val="2"/>
      </rPr>
      <t xml:space="preserve">       </t>
    </r>
    <r>
      <rPr>
        <b/>
        <sz val="7"/>
        <rFont val="Arial"/>
        <family val="2"/>
      </rPr>
      <t xml:space="preserve">                                                                                                                                   </t>
    </r>
  </si>
  <si>
    <t>(30 / E30)</t>
  </si>
  <si>
    <t>(31 x E12)</t>
  </si>
  <si>
    <t>(31 x E13)</t>
  </si>
  <si>
    <t>(31 x E14)</t>
  </si>
  <si>
    <t xml:space="preserve">INFORMAÇÕES PARA ARQUIVO NO REGISTRO DE IMÓVEIS  </t>
  </si>
  <si>
    <t>INFORMAÇÕES GERAIS</t>
  </si>
  <si>
    <t>1.  Projeto-padrão (Lei 4.591 - art. 53 - § 1) que mais se assemelha ao da incorporação projetada</t>
  </si>
  <si>
    <t>CLASSIFICAÇÃO GERAL</t>
  </si>
  <si>
    <t>USO RESIDENCIAL</t>
  </si>
  <si>
    <t>Designação</t>
  </si>
  <si>
    <t>Padrão de Acabamento</t>
  </si>
  <si>
    <t>Número de Pavimentos</t>
  </si>
  <si>
    <t>Dependências de Uso Privativo da Unidade Autônoma</t>
  </si>
  <si>
    <t>2.  Sindicato que forneceu o Custo Unitário Básico</t>
  </si>
  <si>
    <t>SINDUSCON-MA</t>
  </si>
  <si>
    <t xml:space="preserve">3.  Custo Unitário Básico para o Mês de              </t>
  </si>
  <si>
    <t>=</t>
  </si>
  <si>
    <t>4.  Áreas Globais do Projeto Projetado</t>
  </si>
  <si>
    <t xml:space="preserve">4.1  Área Privativa, Global (QI, E5)               </t>
  </si>
  <si>
    <r>
      <t>M</t>
    </r>
    <r>
      <rPr>
        <vertAlign val="superscript"/>
        <sz val="8"/>
        <rFont val="Arial"/>
        <family val="2"/>
      </rPr>
      <t>2</t>
    </r>
  </si>
  <si>
    <t>%</t>
  </si>
  <si>
    <t xml:space="preserve">4.2  Áreal Real de Uso Comum, Global (QI, E10 + E15)       </t>
  </si>
  <si>
    <t xml:space="preserve">4.3  Área Real, Global (QI, E17)                                        </t>
  </si>
  <si>
    <t xml:space="preserve">4.4  Área Equivalente* Privativa, Global (QI, E6)     </t>
  </si>
  <si>
    <t xml:space="preserve">4.5  Áreal Equivalente* de Uso Comum, Global (QI, E11 + E16)  </t>
  </si>
  <si>
    <t xml:space="preserve">4.6  Áreal Equivalente* Global (QI, E18)                      </t>
  </si>
  <si>
    <t>* obs: áreas equivalentes em área de custo padrão</t>
  </si>
  <si>
    <t>5.  Custo Básico Global da Edificação (4.6 x Custo Unitário Básico (3))</t>
  </si>
  <si>
    <t>R$</t>
  </si>
  <si>
    <t>5.1  Composição do Custo Global Básico da Edificação</t>
  </si>
  <si>
    <t>6.  Parcelas Adicionais não Consideradas no Projeto-padrão</t>
  </si>
  <si>
    <r>
      <t>7.  1</t>
    </r>
    <r>
      <rPr>
        <vertAlign val="superscript"/>
        <sz val="8"/>
        <rFont val="Arial"/>
        <family val="2"/>
      </rPr>
      <t>o</t>
    </r>
    <r>
      <rPr>
        <sz val="8"/>
        <rFont val="Arial"/>
        <family val="2"/>
      </rPr>
      <t xml:space="preserve"> Subtotal</t>
    </r>
  </si>
  <si>
    <t>8.  Impostos, Taxas e Emolumentos Cartoriais</t>
  </si>
  <si>
    <t>9.  Projetos:</t>
  </si>
  <si>
    <t>9.1  Projetos Arquitetônicos</t>
  </si>
  <si>
    <t>9.2  Projeto Estrutural</t>
  </si>
  <si>
    <t>9.3  Projeto de Instalações</t>
  </si>
  <si>
    <t>9.4  Orçamento e Cronograma</t>
  </si>
  <si>
    <r>
      <t>10.  2</t>
    </r>
    <r>
      <rPr>
        <vertAlign val="superscript"/>
        <sz val="8"/>
        <rFont val="Arial"/>
        <family val="2"/>
      </rPr>
      <t>o</t>
    </r>
    <r>
      <rPr>
        <sz val="8"/>
        <rFont val="Arial"/>
        <family val="2"/>
      </rPr>
      <t xml:space="preserve"> Subtotal</t>
    </r>
  </si>
  <si>
    <t>12.  Remuneração do Incorporador</t>
  </si>
  <si>
    <t>13.  Custo Global da Construção</t>
  </si>
  <si>
    <t>14.  Custo Unitário da Obra em Cálculo [Custo total / área equivalente (13 / 4.6)]</t>
  </si>
  <si>
    <r>
      <t>/ m</t>
    </r>
    <r>
      <rPr>
        <vertAlign val="superscript"/>
        <sz val="8"/>
        <rFont val="Arial"/>
        <family val="2"/>
      </rPr>
      <t>2</t>
    </r>
  </si>
  <si>
    <t>QUADRO IV A - Avaliação do Custo de Cosntrução de Cada Unidade Autônoma e Cálculo do Re-rateio de Sub-rogação - Colunas 39 a 52</t>
  </si>
  <si>
    <t>Designação da Unidade</t>
  </si>
  <si>
    <t>Custo de Construção da Unidade Autônoma</t>
  </si>
  <si>
    <t>Re-rateio do Custo (Quando houver unidade(s) dada(s) em pagamento do Terreno)</t>
  </si>
  <si>
    <t>Quantidade (Número de Unidades Idênticas)</t>
  </si>
  <si>
    <t>Área Equivalente em Área de Custo Padrão das Unidades</t>
  </si>
  <si>
    <t>Custo</t>
  </si>
  <si>
    <t>Coeficiente de Proporcionalidade (para rateio do custo da construção)</t>
  </si>
  <si>
    <t>Coeficiente de Proporcionalidade (das unidades que suportam o custo da construção)</t>
  </si>
  <si>
    <r>
      <t xml:space="preserve">Área Equivalente em Área de Custo Padrão Total </t>
    </r>
    <r>
      <rPr>
        <b/>
        <sz val="6"/>
        <rFont val="Arial"/>
        <family val="2"/>
      </rPr>
      <t>(re-rateio das áreas equivalentes em área de custo padrão: área própria + quota da área sub-rogada)</t>
    </r>
  </si>
  <si>
    <t>Custo da Construção Total (re-rateio do custo)</t>
  </si>
  <si>
    <t>Custo da Sub-rogação Suportado por Cada Unidade</t>
  </si>
  <si>
    <t>Área Real das Unidades Sub-rogadas</t>
  </si>
  <si>
    <t>Quota da Área Real dada em Pagamento do Terreno</t>
  </si>
  <si>
    <t>Total (total de unidades idênticas sub-rogadas ou não)</t>
  </si>
  <si>
    <t>Sub-rogadas</t>
  </si>
  <si>
    <t>Diferença (unidades que suportam o custo da cosntrução)</t>
  </si>
  <si>
    <t>(Q II - 19)</t>
  </si>
  <si>
    <t>(Q II - 38)</t>
  </si>
  <si>
    <t>(31 x Item 13 Q III)</t>
  </si>
  <si>
    <t>(Q II - 31)</t>
  </si>
  <si>
    <t>(42)</t>
  </si>
  <si>
    <t>(43 / E43)</t>
  </si>
  <si>
    <t>(44 x E40)</t>
  </si>
  <si>
    <t>(44 x Item 13 Q III)</t>
  </si>
  <si>
    <t>(46 - 41)</t>
  </si>
  <si>
    <t>(Q II - 37)</t>
  </si>
  <si>
    <t>(44 x E48)</t>
  </si>
  <si>
    <t>(50 - 51)</t>
  </si>
  <si>
    <t>QUADRO IV B - Resumo das Áreas Reais para os Atos de Registro e Escrituração - Colunas A a G</t>
  </si>
  <si>
    <t>ÁREAS REAIS</t>
  </si>
  <si>
    <r>
      <t xml:space="preserve">COEFICIENTE DE PROPORCIONALIDA-DE                               </t>
    </r>
    <r>
      <rPr>
        <b/>
        <sz val="6"/>
        <rFont val="Arial"/>
        <family val="2"/>
      </rPr>
      <t>(31)</t>
    </r>
  </si>
  <si>
    <r>
      <t xml:space="preserve">ÁREA PRIVATIVA </t>
    </r>
    <r>
      <rPr>
        <b/>
        <sz val="6"/>
        <rFont val="Arial"/>
        <family val="2"/>
      </rPr>
      <t>(PRINCIPAL)</t>
    </r>
  </si>
  <si>
    <r>
      <t xml:space="preserve">OUTRAS ÁREAS PRIVATIVAS </t>
    </r>
    <r>
      <rPr>
        <b/>
        <sz val="6"/>
        <rFont val="Arial"/>
        <family val="2"/>
      </rPr>
      <t>(ACESSÓRIAS)</t>
    </r>
  </si>
  <si>
    <r>
      <t xml:space="preserve">ÁREA PRIVATIVA TOTAL                        </t>
    </r>
    <r>
      <rPr>
        <b/>
        <sz val="6"/>
        <rFont val="Arial"/>
        <family val="2"/>
      </rPr>
      <t>(23) = (B + C)</t>
    </r>
  </si>
  <si>
    <r>
      <t xml:space="preserve">ÁREA DE USO COMUM                        </t>
    </r>
    <r>
      <rPr>
        <b/>
        <sz val="6"/>
        <rFont val="Arial"/>
        <family val="2"/>
      </rPr>
      <t>(28 + 35)</t>
    </r>
  </si>
  <si>
    <r>
      <t xml:space="preserve">ÁREA REAL TOTAL             </t>
    </r>
    <r>
      <rPr>
        <b/>
        <sz val="6"/>
        <rFont val="Arial"/>
        <family val="2"/>
      </rPr>
      <t>(37) = (D + E)</t>
    </r>
  </si>
  <si>
    <t>A</t>
  </si>
  <si>
    <t>B</t>
  </si>
  <si>
    <t>C</t>
  </si>
  <si>
    <t>D</t>
  </si>
  <si>
    <t>E</t>
  </si>
  <si>
    <t>F</t>
  </si>
  <si>
    <t>G</t>
  </si>
  <si>
    <t>(Lei 4.591 - 16/12/64 - Artigo 32 e ABNT NBR 12.721)</t>
  </si>
  <si>
    <t>QUADRO V - INFORMAÇÕES GERAIS</t>
  </si>
  <si>
    <t>TIPO DE EDIFICAÇÃO:</t>
  </si>
  <si>
    <t>NÚMERO DE PAVIMENTOS:</t>
  </si>
  <si>
    <t>NÚMERO DE UNIDADES AUTÔNOMAS POR PAVIMENTO:</t>
  </si>
  <si>
    <t>EXPLICAÇÃO DA NUMERAÇÃO DAS UNIDADES AUTÔNOMAS</t>
  </si>
  <si>
    <t>DATA DA APROVAÇÃO DO PROJETO E REPARTIÇÃO COMPETENTE</t>
  </si>
  <si>
    <t>OUTRAS INFORMAÇÕES</t>
  </si>
  <si>
    <t>QUADRO VI  -  MEMORIAL DESCRITIVO DOS EQUIPAMENTOS</t>
  </si>
  <si>
    <t>EQUIPAMENTOS</t>
  </si>
  <si>
    <t>TIPO (OU MARCA)</t>
  </si>
  <si>
    <t>ACABAMENTO</t>
  </si>
  <si>
    <t>DETALHES GERAIS</t>
  </si>
  <si>
    <t>QUADRO VII  -  MEMORIAL DESCRITIVO DOS ACABAMENTOS - (Dependências de uso privativo)</t>
  </si>
  <si>
    <t>DEPENDÊNCIAS</t>
  </si>
  <si>
    <t>PISOS</t>
  </si>
  <si>
    <t>PAREDES</t>
  </si>
  <si>
    <t>TETOS</t>
  </si>
  <si>
    <t>QUADRO VIII  -  MEMORIAL DESCRITIVO DOS ACABAMENTOS - (Dependências de uso comum)</t>
  </si>
  <si>
    <t>TOTAL</t>
  </si>
  <si>
    <t>1.4</t>
  </si>
  <si>
    <t>Nome Representante:</t>
  </si>
  <si>
    <t>3.11</t>
  </si>
  <si>
    <t>11.  Remuneração da Construtora</t>
  </si>
  <si>
    <t>AVALIAÇÃO DO CUSTO GLOBAL DA CONSTRUÇÃO E DO PREÇO POR M² DE CONSTRUÇÃO</t>
  </si>
  <si>
    <t>ÁREA CONSTRUÍDA TOTAL DA EDIFICAÇÃO (6+17)</t>
  </si>
  <si>
    <t>ÁREA REAL DO TÉRREO (APENAS USO COMUM)</t>
  </si>
  <si>
    <t>ÁREA GLOBAL PRIVATIVA DAS UNIDADES (2+3+4+5)</t>
  </si>
  <si>
    <t>ÁREA DO TERRENO</t>
  </si>
  <si>
    <t>FRAÇÃO IDEAL (%)</t>
  </si>
  <si>
    <t>FRAÇÃO IDEAL (m²)</t>
  </si>
  <si>
    <t>ÁREA TOTAL GERAL DA UNID</t>
  </si>
  <si>
    <t>ÁREA COMUM DA UNID</t>
  </si>
  <si>
    <t>ÁREA GLOBAL PRIVAT.  DA UNID</t>
  </si>
  <si>
    <t>ÁREA REAL CONST. PRIVATIVA DA UNID</t>
  </si>
  <si>
    <t>UNIDADE</t>
  </si>
  <si>
    <t>PAVIMENTO</t>
  </si>
  <si>
    <t>ÁREA CONSTRUÍDA</t>
  </si>
  <si>
    <t>DESCONTO DE VÃOS (DUTO ENTRADA DE AR)</t>
  </si>
  <si>
    <t>DESCONTO DE VÃOS (DUTO SAÍDA DE AR)</t>
  </si>
  <si>
    <t>ÁREA COMPUTÁVEL</t>
  </si>
  <si>
    <t>LOCAL</t>
  </si>
  <si>
    <t xml:space="preserve">DATA: </t>
  </si>
  <si>
    <t>x1</t>
  </si>
  <si>
    <t>Térreo</t>
  </si>
  <si>
    <r>
      <t xml:space="preserve">ANEXO I - </t>
    </r>
    <r>
      <rPr>
        <sz val="12"/>
        <rFont val="Times New Roman"/>
        <family val="1"/>
      </rPr>
      <t>QUADRO DE ÁREAS RESUMO GERAL</t>
    </r>
  </si>
  <si>
    <r>
      <t xml:space="preserve">ANEXO II - </t>
    </r>
    <r>
      <rPr>
        <sz val="12"/>
        <rFont val="Times New Roman"/>
        <family val="1"/>
      </rPr>
      <t>QUADRO DE ÁREAS PRIVATIVA DAS UNIDADES</t>
    </r>
  </si>
  <si>
    <t>6.3.1  Gás</t>
  </si>
  <si>
    <t>6.5  Obras e Serviços Complementares:</t>
  </si>
  <si>
    <t>6.5.1  Serviços Preliminares</t>
  </si>
  <si>
    <t>Cobertura/Telhado</t>
  </si>
  <si>
    <r>
      <t xml:space="preserve">Coeficiente de Rateio de Construção Total </t>
    </r>
    <r>
      <rPr>
        <b/>
        <sz val="5.3"/>
        <rFont val="Arial"/>
        <family val="2"/>
      </rPr>
      <t>(</t>
    </r>
    <r>
      <rPr>
        <b/>
        <sz val="6"/>
        <rFont val="Arial"/>
        <family val="2"/>
      </rPr>
      <t>Re-rateio do coeficiente de proporcionalidade: incorpora coeficiente das unidades dadas em pagamento do terreno</t>
    </r>
    <r>
      <rPr>
        <b/>
        <sz val="5.3"/>
        <rFont val="Arial"/>
        <family val="2"/>
      </rPr>
      <t>)</t>
    </r>
  </si>
  <si>
    <t>PISO</t>
  </si>
  <si>
    <t>PAREDE</t>
  </si>
  <si>
    <t>TETO</t>
  </si>
  <si>
    <t>MARMORARIA</t>
  </si>
  <si>
    <t>LOUÇAS</t>
  </si>
  <si>
    <t>METAIS</t>
  </si>
  <si>
    <t xml:space="preserve">LOUÇAS </t>
  </si>
  <si>
    <t xml:space="preserve">AMBIENTE </t>
  </si>
  <si>
    <t>SALA</t>
  </si>
  <si>
    <t>6.5.3  Instalação e Regulamentação do Condomínio</t>
  </si>
  <si>
    <t>6.5.4  Acessorias Jurídicas, Contábeis e Técnicas</t>
  </si>
  <si>
    <t>6.5.5  Serviços Complementares</t>
  </si>
  <si>
    <t>Esta é a primeira folha de um total de folhas, todas numeradas seguidamente e assinadas conjuntamente pelo profissional responsável técnico, incorporador / proprietário, para arquivamento e registro junto ao competente Registro de Imóveis, em atendimento ao disposto na Lei 4.591 de 16 de dezembro de 1.964.</t>
  </si>
  <si>
    <t xml:space="preserve">Todas as informações sobre o terreno, os pavimentos e unidades autônomas (composição, localização e fração ideial), </t>
  </si>
  <si>
    <t xml:space="preserve">CSL - 16 </t>
  </si>
  <si>
    <t>3.355,49 m²</t>
  </si>
  <si>
    <t>IMPERATRIZ MEDICAL CENTER</t>
  </si>
  <si>
    <t>GARAGEM 1</t>
  </si>
  <si>
    <t>GARAGEM 2</t>
  </si>
  <si>
    <t>GARAGEM 3</t>
  </si>
  <si>
    <t>C. MAQ / CX DÁQUA</t>
  </si>
  <si>
    <t>DESCONTO DE VÃOS ILUMINAÇÃO 1</t>
  </si>
  <si>
    <t>DESCONTO DE VÃOS ILUMINAÇÃO 2</t>
  </si>
  <si>
    <t>PAV. TIPO 1</t>
  </si>
  <si>
    <t>PAV. TIPO 2º AO 6º</t>
  </si>
  <si>
    <t>5x</t>
  </si>
  <si>
    <t>ÁREA PRIVATIVA LOJAS</t>
  </si>
  <si>
    <t>ÁREA PRIVATIVA SALAS</t>
  </si>
  <si>
    <t>ÁREA REAL PRIVATIVA DAS UNIDADES LOJAS</t>
  </si>
  <si>
    <t>ÁREA REAL PRIVATIVA DAS UNIDADES SALAS</t>
  </si>
  <si>
    <t>ÁREA REAL PRIVATIVA DAS UNIDADES GARAGENS 13,75m²</t>
  </si>
  <si>
    <t>ÁREA PRIVATIVA DAS GARAGENS 13,75m²</t>
  </si>
  <si>
    <t>ÁREA REAL DE GARAGEM DA UNID (13,75m²)</t>
  </si>
  <si>
    <t>ÁREA REAL DA GARAGEM 1 (APENAS USO COMUM)</t>
  </si>
  <si>
    <t>ÁREA REAL DA GARAGEM 2 (APENAS USO COMUM)</t>
  </si>
  <si>
    <t>ÁREA REAL DA GARAGEM 3 (APENAS USO COMUM)</t>
  </si>
  <si>
    <t>ÁREA REAL DO PAVIMENTO TIPO 1 (APENAS USO COMUM)</t>
  </si>
  <si>
    <t>ÁREA REAL DO PAVIMENTO TIPO 2 AO 6 (APENAS USO COMUM)</t>
  </si>
  <si>
    <t>ÁREA GLOBAL DE USO COMUM (06+07+...14)</t>
  </si>
  <si>
    <t>ÁREA REAL DA COBERTURA (TELHADO)</t>
  </si>
  <si>
    <t>ÁREA REAL DA C. MÁQUINAS/ CX. DÁQUA</t>
  </si>
  <si>
    <t>TIPO</t>
  </si>
  <si>
    <t>LOJA</t>
  </si>
  <si>
    <t>21     (19+20)</t>
  </si>
  <si>
    <t>22 = 35 Quadro -II</t>
  </si>
  <si>
    <t>23     (21+22)</t>
  </si>
  <si>
    <r>
      <t>24 ((01x21)</t>
    </r>
    <r>
      <rPr>
        <b/>
        <sz val="9"/>
        <rFont val="Calibri"/>
        <family val="2"/>
      </rPr>
      <t>÷5))</t>
    </r>
  </si>
  <si>
    <r>
      <t>25 (24</t>
    </r>
    <r>
      <rPr>
        <b/>
        <sz val="9"/>
        <rFont val="Calibri"/>
        <family val="2"/>
      </rPr>
      <t>÷</t>
    </r>
    <r>
      <rPr>
        <b/>
        <sz val="9"/>
        <rFont val="Times New Roman"/>
        <family val="1"/>
      </rPr>
      <t>01)%</t>
    </r>
  </si>
  <si>
    <t>x89</t>
  </si>
  <si>
    <t>Garagem 1</t>
  </si>
  <si>
    <t>Garagem 2</t>
  </si>
  <si>
    <t>Garagem 3</t>
  </si>
  <si>
    <t>C. Máquinas / Cx. Dágua</t>
  </si>
  <si>
    <t>Pav. Tipo 1º</t>
  </si>
  <si>
    <t>Pav. Tipo 2º ao 6º</t>
  </si>
  <si>
    <t>x5</t>
  </si>
  <si>
    <t>Lojas</t>
  </si>
  <si>
    <t>10 e 11</t>
  </si>
  <si>
    <t>12 e 17</t>
  </si>
  <si>
    <t>15 e 16</t>
  </si>
  <si>
    <t>21 e 22</t>
  </si>
  <si>
    <t>Salas</t>
  </si>
  <si>
    <t>101, 201, 301, 401, 501 e 601</t>
  </si>
  <si>
    <t>102, 202, 302, 402, 502 e 602</t>
  </si>
  <si>
    <t>103,203,303,403,503 e 603</t>
  </si>
  <si>
    <t>104,204,304,404,504 e 604</t>
  </si>
  <si>
    <t>105,205,305,405,505 e 605</t>
  </si>
  <si>
    <t>106,206,306,406,506 e 606</t>
  </si>
  <si>
    <t>107,207,307,407,507 e 607</t>
  </si>
  <si>
    <t>108,208,308,408,508 e 608</t>
  </si>
  <si>
    <t>109,209,309,409,509 e 609</t>
  </si>
  <si>
    <t>110,210,310,410,510 e 610</t>
  </si>
  <si>
    <t>111,211,311,411,511 e 611</t>
  </si>
  <si>
    <t>112,212,312,412,512 e 612</t>
  </si>
  <si>
    <t>113,213,313,413,513 e 613</t>
  </si>
  <si>
    <t>114,214,314,414,514 e 614</t>
  </si>
  <si>
    <t>115,215,315,415,515 e 615</t>
  </si>
  <si>
    <t>116,216,316,416,516 e 616</t>
  </si>
  <si>
    <t>117,217,317,417,517 e 617</t>
  </si>
  <si>
    <t>118,218,318,418,518 e 618</t>
  </si>
  <si>
    <t>101,501 e 601</t>
  </si>
  <si>
    <t>118 e 218</t>
  </si>
  <si>
    <t>307 e 407</t>
  </si>
  <si>
    <t>Edifício Comercial (Vertical)</t>
  </si>
  <si>
    <t>LOJAS</t>
  </si>
  <si>
    <t xml:space="preserve">SALAS </t>
  </si>
  <si>
    <t>BANHEIRO DAS SALAS</t>
  </si>
  <si>
    <t>SERÃO EM PORCELANATO NATURAL OU ESMALTADO (60X60)CM PORTINARI OU SIMILAR, ASSENTADO COM ARGAMASSA PRÉ-FABRICADA QUARTZOLIT (PORCELANATO INTERNO) OU SIMILAR</t>
  </si>
  <si>
    <t>SERÃO REVESTIDAS COM CERÂMICA (40X60)CM DA MARCA PORTINATI OU SIMILAR, ASSENTADOS ATÉ O TETO, EM COLUNA, ARGAMASSA PRÉ-FABRICADA COLANTE USO INTERNO E EXTERNO (TIPO ACII, CONFORME NBR 14.081) QUARTZOLIT OU SIMILAR.</t>
  </si>
  <si>
    <t>SERÃO FORRO DE GESSO EXECUTADO COM PLACAS PLANAS, COM LARGURADE 60 CM, COM PINTURA NA COR BRANCA, CORAL OU SIMILAR</t>
  </si>
  <si>
    <t>SOLEIRAS E PEITORIS EM GRANITO CINZA</t>
  </si>
  <si>
    <t>BANCADAS, SOLEIRAS E PEITORIS EM GRANITO CINZA</t>
  </si>
  <si>
    <t>SOLEIRAS EM GRANITO CINZA</t>
  </si>
  <si>
    <t xml:space="preserve">BACIA COM CAIXA ACOPLADA, ICASA, LINHA SABATINI, COD.:IP51.
CUBA DE SOBREPOR ICASA.
</t>
  </si>
  <si>
    <t>TORNEIRA DE BANCADA PARA LAVATÓRIO BICA ALTA, DOCOL LINHA LÓGICA.</t>
  </si>
  <si>
    <t>PORCELANATO NATURAL OU ESMALTADO (60X60)CM PORTINARI OU SIMILAR, ASSENTADO COM ARGAMASSA PRÉ-FABRICADA QUARTZOLIT (PORCELANATO INTERNO) OU SIMILAR</t>
  </si>
  <si>
    <t>SERÃO REVESTIDAS COM PINTURA ACRÍLICA FOSCA, EM 03 DEMÃOS, LUKSCOLOR OU SIMILAR. O RODAPÉ SEGUIRÁ O TIPO DE MATERIAL APLICADO NO PISO DO AMBIENTE COM ALTURA DE 8CM</t>
  </si>
  <si>
    <t>LOJAS 24 E 25</t>
  </si>
  <si>
    <t>LOJAS 01 À 23</t>
  </si>
  <si>
    <t>SOLEIRAS EM GRANITO CINZA, BANCADAS EM GRANITO PRETO SÃO GABRIEL OU SIMILAR</t>
  </si>
  <si>
    <t>PAV. TIPO 1º AO 6º</t>
  </si>
  <si>
    <t>SALAS</t>
  </si>
  <si>
    <t>LAVABO</t>
  </si>
  <si>
    <t>3 e 4</t>
  </si>
  <si>
    <t>6 e 7</t>
  </si>
  <si>
    <t>12 à 17</t>
  </si>
  <si>
    <t>01 e 05</t>
  </si>
  <si>
    <t>02, 03 e 06</t>
  </si>
  <si>
    <r>
      <t xml:space="preserve">DESIGNAÇÃO DA UNIDADE </t>
    </r>
    <r>
      <rPr>
        <b/>
        <sz val="6"/>
        <rFont val="Arial"/>
        <family val="2"/>
      </rPr>
      <t>(19)</t>
    </r>
  </si>
  <si>
    <t>Total de Folhas:</t>
  </si>
  <si>
    <t>OBS:</t>
  </si>
  <si>
    <t>Salas com (um) Lavabo</t>
  </si>
  <si>
    <t>101 à 118</t>
  </si>
  <si>
    <t>201 à 218</t>
  </si>
  <si>
    <t>301 à 318</t>
  </si>
  <si>
    <t>(18 unid.)</t>
  </si>
  <si>
    <t>401 à 418</t>
  </si>
  <si>
    <t>501 à 518</t>
  </si>
  <si>
    <t>601 à 618</t>
  </si>
  <si>
    <t>25 (vinte e cinco) Lojas no Pav. Térreo</t>
  </si>
  <si>
    <t>Pav. Tipo 1</t>
  </si>
  <si>
    <t>Pav. Tipo 2</t>
  </si>
  <si>
    <t>Pav. Tipo 3</t>
  </si>
  <si>
    <t>Pav. Tipo 4</t>
  </si>
  <si>
    <t>Pav. Tipo 5</t>
  </si>
  <si>
    <t>Pav. Tipo 6</t>
  </si>
  <si>
    <t>01 à 25</t>
  </si>
  <si>
    <t>(25 unid.)</t>
  </si>
  <si>
    <t>Alto</t>
  </si>
  <si>
    <t>A - ALTO</t>
  </si>
  <si>
    <t>DESCONTO DE VÃOS (ELEV. MACA) 1</t>
  </si>
  <si>
    <t>DESCONTO DE VÃOS (ELEV. MACA) 2</t>
  </si>
  <si>
    <t>DESCONTO DE VÃOS (ELEV. SOCIAL) 1</t>
  </si>
  <si>
    <t>DESCONTO DE VÃOS (ELEV. SOCIAL) 2</t>
  </si>
  <si>
    <t>PAV. TIPO 7º</t>
  </si>
  <si>
    <t>x50</t>
  </si>
  <si>
    <t>109 (cento e oito) Salas nos Pav. Tipos</t>
  </si>
  <si>
    <t>(01 unid.)</t>
  </si>
  <si>
    <t>6.3.4  CFTV</t>
  </si>
  <si>
    <t>6.3.5  Interfone e portões eletrônicos</t>
  </si>
  <si>
    <t>6.3.6  Elevador de obra, mini-grua, foguetinhos, balancinhos</t>
  </si>
  <si>
    <t>6.3.7  Fachadas e seus ornamentos</t>
  </si>
  <si>
    <t>6.3.8  Incêndio</t>
  </si>
  <si>
    <t>6.3.9  Subestação Elétrica e Gerador</t>
  </si>
  <si>
    <t>6.3.3 Ar comprimido e oxigênio</t>
  </si>
  <si>
    <t>Pav. Corporativo</t>
  </si>
  <si>
    <t>PAV. CORPORATIVO</t>
  </si>
  <si>
    <t>COB. / TELHADO</t>
  </si>
  <si>
    <r>
      <t>R$ por m</t>
    </r>
    <r>
      <rPr>
        <vertAlign val="superscript"/>
        <sz val="8"/>
        <rFont val="Arial"/>
        <family val="2"/>
      </rPr>
      <t>2</t>
    </r>
  </si>
  <si>
    <t>ÁREA REAL DO CORPORATIVO (APENAS USO COMUM)</t>
  </si>
  <si>
    <t>134 UNIDADES AUTÔNOMAS</t>
  </si>
  <si>
    <t>está descrito no Memorial de Descritivo Anexo aos Quadros NBR (Lei 4.591 - 16/12/64 - Artigo 32 e ABNT NBR 12.721)</t>
  </si>
  <si>
    <t xml:space="preserve">6.3.2  Ar condicionado e  renovação de ar </t>
  </si>
  <si>
    <t>6.1  Aluguel e aquisição do terreno</t>
  </si>
  <si>
    <t>6.2  Fundações</t>
  </si>
  <si>
    <t>6.3  Elevador(es)</t>
  </si>
  <si>
    <t>6.4  Equipamentos e Instalações, tais como:</t>
  </si>
  <si>
    <r>
      <t xml:space="preserve">OBSERVAÇÃO </t>
    </r>
    <r>
      <rPr>
        <sz val="8"/>
        <rFont val="Arial"/>
        <family val="2"/>
      </rPr>
      <t>(Unidades Sub-rogadas) Loja: 07 e 22; Salas: 101, 117, 118, 202, 218, 302, 303, 307, 313, 407, 408, 501, 505, 601, 602, 603, 615 e 616.</t>
    </r>
  </si>
  <si>
    <t>202,302,505 e 602</t>
  </si>
  <si>
    <t>303 e 603</t>
  </si>
  <si>
    <t>102, 202, 302, 402, 502, 602, 105, 205, 305, 405, 505 e 605</t>
  </si>
  <si>
    <t>103, 203, 303, 403, 503, 603, 106, 206, 306, 406, 506 e 606</t>
  </si>
  <si>
    <t>104, 204, 304, 404, 504 e 604</t>
  </si>
  <si>
    <t>107, 207, 307, 407, 507 e 607</t>
  </si>
  <si>
    <t>108, 208, 308, 408, 508 e 608</t>
  </si>
  <si>
    <t>109, 209, 309, 409, 509 e 609</t>
  </si>
  <si>
    <t>110, 210, 310, 410, 510, 610, 115, 215, 315, 415, 515 e 615</t>
  </si>
  <si>
    <t>111, 211, 311, 411, 511 e 611</t>
  </si>
  <si>
    <t>112, 212, 312, 412, 512 e 612</t>
  </si>
  <si>
    <t>113, 213, 313, 413, 513, 613, 114, 214, 314, 414, 514 e 614</t>
  </si>
  <si>
    <t>116, 216, 316, 416, 516 e 616</t>
  </si>
  <si>
    <t>117, 217, 317, 417, 517 e 617</t>
  </si>
  <si>
    <t>118, 218, 318, 418, 518 e 618</t>
  </si>
  <si>
    <t xml:space="preserve">                                                                                                                                             Equiva-lente</t>
  </si>
  <si>
    <t>Equiva-lente em Área de Custo Padrão (25+27)</t>
  </si>
  <si>
    <t>Folha Nº</t>
  </si>
  <si>
    <t>Área Total Equiva-lente em Área de Custo Padrão (24+29)</t>
  </si>
  <si>
    <t>Equiva-lente em Área de Custo Padrão (32+34)</t>
  </si>
  <si>
    <t>Equiva-lente em Área de Custo Padrão (30+36)</t>
  </si>
  <si>
    <t>QUANTIDADE (Número de Unidades Idênticas)</t>
  </si>
  <si>
    <t>ÁREA DE CONSTRUÇÃO GLOBAL   (Total de coluna 38) =</t>
  </si>
  <si>
    <t>ÁREA REAL GLOBAL (Total da coluna 37) =</t>
  </si>
  <si>
    <r>
      <t>Folha N</t>
    </r>
    <r>
      <rPr>
        <b/>
        <vertAlign val="superscript"/>
        <sz val="6.5"/>
        <rFont val="Arial"/>
        <family val="2"/>
      </rPr>
      <t>o</t>
    </r>
  </si>
  <si>
    <t>Área equivalente total do projeto padrão adotado</t>
  </si>
  <si>
    <t>5.1.1  Custo Básico de Materiais e outros (5. x % Mat. do CUB informado em 3.)</t>
  </si>
  <si>
    <t>5.1.2  Custo Básico de Mão-de-Obra (5. x % Mão-de-Obra do CUB informado em 3.)</t>
  </si>
  <si>
    <t>QUANT. (Número de Unidades Idênticas)</t>
  </si>
  <si>
    <t>REGISTRO:</t>
  </si>
  <si>
    <t>Eletrodutos</t>
  </si>
  <si>
    <t>Condutores</t>
  </si>
  <si>
    <t>Disjuntores</t>
  </si>
  <si>
    <t>Elevadores</t>
  </si>
  <si>
    <t>Telefones</t>
  </si>
  <si>
    <t>Interfones</t>
  </si>
  <si>
    <t>Impermeabilização</t>
  </si>
  <si>
    <t>Água Fria</t>
  </si>
  <si>
    <t>Bombas</t>
  </si>
  <si>
    <t>Extintores</t>
  </si>
  <si>
    <t>Cobertura</t>
  </si>
  <si>
    <t>Esquadrias</t>
  </si>
  <si>
    <t>Ferragens</t>
  </si>
  <si>
    <t>Conduletes e Eletrocalhas</t>
  </si>
  <si>
    <t>Tomantas, Interruptores, Placas, Cigarras e Caixas</t>
  </si>
  <si>
    <t>Luminárias, Lâmpadas e Sinalizadores</t>
  </si>
  <si>
    <t>Estrutura em madeira, com dimensões de acordo com o projeto. serão utilizadas telhas fibrocimento “eternit” ou similar ondulada, 6mm, inclinação mínima 15%, chapas de 1,83m de comprimento, com 3 apoios cada. recobrimento longitudinal de 14cm, no mínimo. cumeeiras e espigão “eternit” ou similar. calhas, sobrecalhas e rufos serão em concreto armado.</t>
  </si>
  <si>
    <t>Fechaduras, maçanetas, dobradiças e maço linha pado ou similar</t>
  </si>
  <si>
    <t/>
  </si>
  <si>
    <t>pintura acrílica fosca, em 03 demãos, lukscolor ou similar, o rodapé seguirá o tipo de material aplicado no piso do ambiente com altura de 8cm.</t>
  </si>
  <si>
    <t>serão forro de gesso executado com placas planas, com largurade 60 cm, com pintura na cor branca, coral ou similar</t>
  </si>
  <si>
    <t>piso será em placas de granito (50x50)cm cinza ou similar, assentado com argamassa pré-fabricada quartzolit (mármores e granitos internos) ou similar</t>
  </si>
  <si>
    <t>porcelanato natural ou esmaltado (60x60)cm portinari ou similar, assentado com argamassa pré-fabricada quartzolit (porcelanato interno) ou similar</t>
  </si>
  <si>
    <t>pintura acrílica fosca, em 03 demãos, lukscolor ou similar. o rodapé seguirá o tipo de material aplicado no piso do ambiente com altura de 8cm.</t>
  </si>
  <si>
    <t>soleiras e peitoris em granito cinza</t>
  </si>
  <si>
    <t xml:space="preserve">porcelanato (30x60)cm da marca portinati ou similar, assentados ate o teto, em coluna, argamassa pré-fabricada colante uso interno e externo (tipo acii, conforme nbr 14.081) quartzolit ou similar. </t>
  </si>
  <si>
    <t>bancada, divisórias, soleiras e peitoris em granito cinza</t>
  </si>
  <si>
    <t xml:space="preserve">bacia convencional, icasa, linha luna medic, cod.:ip92.
lavatório com coluna suspensa, icasa, linha luna, cod.:il93 + il 91
</t>
  </si>
  <si>
    <t>acabamento de válvula de descarga, docolmatic, linha pressmaticbenefit,, ref.: 00184906.
barra de apoio reta, wog, 80 cm, em aço inoxidável.
barra de apoio para lavatório, crismoe, em aço inoxidável. torneira de mesa para lavatório, docolmatic, linha pressmaticbenefit, ref.: 00185106.</t>
  </si>
  <si>
    <t>porcelanato natural ou esmaltado (60x60)cm portinari ou similar acabamento amadeirado, assentado com argamassa pré-fabricada quartzolit(porcelanato interno) ou similar</t>
  </si>
  <si>
    <t>cerâmico pei-5 (50x50)cm portinari ou similar, assentado com argamassa pré-fabricada colante uso interno e externo (tipo acii, conforme nbr 14.081) quartzolit ou similar</t>
  </si>
  <si>
    <t>laje revestida em gesso e pintura acrilica na cor branca, coral ou similar</t>
  </si>
  <si>
    <t>cerâmica (30x40)cm da marca portinati ou similar, assentados até o teto, em coluna, argamassa pré-fabricada colante uso interno e externo (tipo acii, conforme nbr 14.081) quartzolit ou similar.</t>
  </si>
  <si>
    <t xml:space="preserve">bacia com caixa acoplada, icasa, linha sabatini, cod.:ip51.
cuba de embutir oval icasa, cod.: il65.
mictório sifonado com mecanismo, icasa, cod.: im1
</t>
  </si>
  <si>
    <t>torneira de bancada para lavatório, docol linha.</t>
  </si>
  <si>
    <t>cimentado rústico</t>
  </si>
  <si>
    <t>paredes externas  revestidas com textura acrílica lukscolor ou similar</t>
  </si>
  <si>
    <t>paredes internas serão revestidas com pintura acrílica fosca, em 03 demãos, lukscolor ou similar. 
paredes externas das áreas técnicas e de serviço serão revestidas com textura acrílica lukscolor ou similar</t>
  </si>
  <si>
    <t>cimento queimado pintados com tintas especificas para piso</t>
  </si>
  <si>
    <t>pintura acrílica fosca, em 03 demãos, lukscolor ou similar</t>
  </si>
  <si>
    <t>peitoris em granito cinza</t>
  </si>
  <si>
    <t>piso em placas de concreto, assentados conforme normas técnicas.</t>
  </si>
  <si>
    <t>revestidas com textura acrílica lukscolor ou similar</t>
  </si>
  <si>
    <t>cimento, desempenados alisado rústico (anti derrapante) concretado em quadros de no máximo (2x3)m com junta de dilatação e queda mínima de1% para os pontos de coleta de água</t>
  </si>
  <si>
    <t>cerâmico pei-5 (40x40)cm cor branca portinari ou similar, assentado com argamassa pré-fabricada colante uso interno e externo (tipo acii, conforme nbr 14.081) quartzolit ou similar</t>
  </si>
  <si>
    <t>forro em pvc anti-chamas em réguas de (100x8)mm na cor branca</t>
  </si>
  <si>
    <t>bancada, soleiras e peitoris em granito cinza</t>
  </si>
  <si>
    <t>cerâmica (40x60)cm da marca portinati ou similar, assentados até o teto, em coluna, argamassa pré-fabricada colante uso interno e externo (tipo acii, conforme nbr 14.081) quartzolit ou similar</t>
  </si>
  <si>
    <t>cerâmico pei-5 (50x50)cm cor branca portinari ou similar, assentado com argamassa pré-fabricada colante uso interno e externo (tipo acii, conforme nbr 14.081) quartzolit ou similar</t>
  </si>
  <si>
    <t>cerâmica (30x40)cm da marca portinati ou similar, assentados até o teto, em coluna, argamassa pré-fabricada colante uso interno e externo (tipo acii, conforme nbr 14.081)quartzolit ou similar</t>
  </si>
  <si>
    <t xml:space="preserve">bacia com caixa acoplada, icasa, linha sabatini, cod.:ip51.
cuba de sobrepor icasa.
mictório sifonado com mecanismo, icasa, cod.: im1.
</t>
  </si>
  <si>
    <t xml:space="preserve">
torneira de bancada para lavatório bica alta, docol linha lógica.</t>
  </si>
  <si>
    <t>revistimento em porcellanato tecno retificado (30x60)cm loft sgr da portinari e o porcellanato tecno retificado (30x60)cm loft dgr da portinari. observando todo o procedimento de aplicação indicado pelo fabricante</t>
  </si>
  <si>
    <t>instalado brises horizontais metálico (ver projeto de fachada).</t>
  </si>
  <si>
    <t>paredes internas pintura acrílica fosca, em 03 demãos, lukscolor ou similar. paredes externas  revestidas com textura acrílica lukscolor ou similar</t>
  </si>
  <si>
    <t>Circulação interna e da recepcção</t>
  </si>
  <si>
    <t>Administração</t>
  </si>
  <si>
    <t xml:space="preserve">Banheiros (wca) </t>
  </si>
  <si>
    <t>Praça de alimentação</t>
  </si>
  <si>
    <t>Lavanderia e lixeira</t>
  </si>
  <si>
    <t xml:space="preserve">Vestiários </t>
  </si>
  <si>
    <t>Áreas técnicas</t>
  </si>
  <si>
    <t>Rampa, depósito de gás</t>
  </si>
  <si>
    <t>Escadas enclausuradas</t>
  </si>
  <si>
    <t>Acessos externos</t>
  </si>
  <si>
    <t>Garagens 1, 2 e 3</t>
  </si>
  <si>
    <t>Áreas de garagem, subestação, circulação e escadas enclausuradas</t>
  </si>
  <si>
    <t xml:space="preserve">Sala técnicas </t>
  </si>
  <si>
    <t>Circulação interna, recepção e sala de espera</t>
  </si>
  <si>
    <t>Banheiros, wca masculino e wca feminino</t>
  </si>
  <si>
    <t>Banheiros wc masculino, wc feminino</t>
  </si>
  <si>
    <t>Cobertura / telhado</t>
  </si>
  <si>
    <t>Fachadas</t>
  </si>
  <si>
    <t>Fachada frontal</t>
  </si>
  <si>
    <t>Fachada laterais</t>
  </si>
  <si>
    <t>Fachada posterior</t>
  </si>
  <si>
    <t>Casa de máquinas</t>
  </si>
  <si>
    <t>Barrrilete / cx. dáqua</t>
  </si>
  <si>
    <t>Pav. Tipo (1 ao 6)</t>
  </si>
  <si>
    <t>Corporativo</t>
  </si>
  <si>
    <t>Almoxarifado e DML</t>
  </si>
  <si>
    <t>C. máquinas / Cx. dágua</t>
  </si>
  <si>
    <t>Pav. Térreo</t>
  </si>
  <si>
    <t>Serão 4 elevadores 02(dois) convencionais e 02(dois) especial para macas, da marca Atlas Schindler ou Otis.</t>
  </si>
  <si>
    <t>Os eletrodutos serão de pvc rígido ou corrugadoda marca Tigre ou similar</t>
  </si>
  <si>
    <t>Os conduletes serão de alumínio da forjasul ou similar.
as eletrocalhas e acessórios da marca Cemar ou similar perfuradas com virola, perfurados.</t>
  </si>
  <si>
    <t>Os condutores de distribuição serão de cobre com isolação 450/750v, da marca Pirelli ou similar.</t>
  </si>
  <si>
    <t>Serão na cor branca das marcas Pial (linha Pialplus), ou Tramotina, ou similar.</t>
  </si>
  <si>
    <t>Compartimentos das lojas e salas: será deixado um rabicho sem soquete para lâmpada. as luminárias das áreas comuns serão fluorescentes 2x32 w da Lumicenter ou similar, para 2 lâmpadas ou 4 lâmpadas conforme especificação do projeto luminotécnico. os banheiros e salas técnicas, as luminárias serão tipo plafon de embutir/sobrepor conforme indicada em projeto específico.</t>
  </si>
  <si>
    <t>Disjuntores e dispositivos dr serão da Siemens ou similar.</t>
  </si>
  <si>
    <t>Serão deixados somente os pontos, com acabamentos na cor branca das marcas Pial (linha Pialplus), ou Tramotina, ou similar.</t>
  </si>
  <si>
    <t xml:space="preserve">Serão da marca Intelbras </t>
  </si>
  <si>
    <t>Todas as vigas baldrame serão recobertas com emulsão asfáltica em espessura e padrão recomendados pelo fornecedor. Todas as áreas molhadas (box dos banheiros) receberão três demãos de sela água. o primeiro piso de garagem, as lajes expostas ao sol e a cobertura (telhado), receberão tratamento com manta asfáltica, moldada a quente, protegida mecanicamente com camada de argamassa em espessura definida pelo fornecedor.</t>
  </si>
  <si>
    <t>Tubulação e conexões: serão executadas em pvc da marca tigre ou akros/fortilit, classe 15. acessórios: registros dos barriletes e outros metais da marca Fabrimar, Docol, Deca ou Japi (Astra).</t>
  </si>
  <si>
    <t>Será instalado bombas de recalque e sucção conforme projeto hidro-sanitário e incêndio da marca Atlas Schindler ou similar.</t>
  </si>
  <si>
    <t>Os extintores serão de pó químico, gás carbônico-co2 e água pressurizada das marcas Javai, Fire ou Kilfire.</t>
  </si>
  <si>
    <t>Janelas de correr, maxim-ar e basculante, todas as aberturas externas do pavimento tipo do edifício serão em vidro temperado refletivo cor cinza ou prata, ou sistema modulado tipo pano de vidro, sendo a espessura de 8mm para janelas. Portas externas das entradas principais do térreo serão automatizadas em vidro temperado incolor 10mm ou conforme especificação do fabricante. Painéis de vidros fixos externos e internos serão em vidro temperado cinza e incolor respectivamente, com espessura de 10mm e conforme especificações técnicas de execução e colocação dos mesmos (normas ABNT). Portas internas de entrada das salas comercias serão em vidro temperado jateado com espessura de 10mm e vão conforme projeto executivo. Portas internas das áreas comuns, técnicas e administrativas serão em madeira semi-ôcas, revestidas com lâmina cedrinho ou similar, pintadas de branco. Vistas de acabamento em madeira maciça cedrinho, pintadas de branco. Quarda corpo da rampa de acesso principal será em aço inox modelo conforme projeto executivo. Corrimão das escadas de emergência será executado em aço pintado, conforme especificações dos bombeiros. Portão de acesso à garagem em chapa micro perfurada automatizado tipo basculante, com controle de acesso através de cancela eletrônica.</t>
  </si>
  <si>
    <t>MEMÓRIA DE CÁLCULO DE ÁREAS DO REGISTRO</t>
  </si>
  <si>
    <t>Avaliação do Custo Global e Unitário da Construção</t>
  </si>
  <si>
    <t>6.5.5.1 Rede Estruturada</t>
  </si>
  <si>
    <t>6.5.5.2 ETE</t>
  </si>
  <si>
    <t xml:space="preserve">6.5.5.3 Brise </t>
  </si>
  <si>
    <t>6.5.5.5 Telhado especial</t>
  </si>
  <si>
    <t>6.5.5.6 Paisagismo</t>
  </si>
  <si>
    <t>6.5.5.4. SPDA</t>
  </si>
  <si>
    <t>6.5.5.7 Aterro</t>
  </si>
  <si>
    <t>6.5.5.8 Comunicação Visual</t>
  </si>
  <si>
    <t>6.5.5.9 Impermeabilização G1</t>
  </si>
  <si>
    <t>6.5.5.10 Poço artesiano</t>
  </si>
  <si>
    <t>6.5.5.11 Custos indiretos</t>
  </si>
  <si>
    <t>6.5.5.12 Corretagem</t>
  </si>
  <si>
    <t>Anotação de Responsabilidade Técnica (ART) do Projeto Arquitetônico:</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</si>
</sst>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R$&quot;\ * #,##0.00_-;\-&quot;R$&quot;\ * #,##0.00_-;_-&quot;R$&quot;\ * &quot;-&quot;??_-;_-@_-"/>
    <numFmt numFmtId="164" formatCode="_(* #,##0.00_);_(* \(#,##0.00\);_(* &quot;-&quot;??_);_(@_)"/>
    <numFmt numFmtId="165" formatCode="dd/mm/yy"/>
    <numFmt numFmtId="166" formatCode="#,##0.00000_);\(#,##0.00000\)"/>
    <numFmt numFmtId="167" formatCode="0.0000"/>
    <numFmt numFmtId="168" formatCode="0.000%"/>
    <numFmt numFmtId="169" formatCode="0.000"/>
    <numFmt numFmtId="170" formatCode="00"/>
    <numFmt numFmtId="171" formatCode="#,##0.000"/>
    <numFmt numFmtId="172" formatCode="00000"/>
    <numFmt numFmtId="173" formatCode="[$-F800]dddd\,\ mmmm\ dd\,\ yyyy"/>
    <numFmt numFmtId="174" formatCode="#,##0.00_ ;\-#,##0.00\ "/>
    <numFmt numFmtId="175" formatCode="[$-416]d\-mmm\-yy;@"/>
    <numFmt numFmtId="176" formatCode="&quot;R$&quot;\ #,##0.00"/>
    <numFmt numFmtId="177" formatCode="[$R$-416]\ #,##0.00;\-[$R$-416]\ #,##0.00"/>
    <numFmt numFmtId="178" formatCode="#,##0.000000"/>
  </numFmts>
  <fonts count="63" x14ac:knownFonts="1">
    <font>
      <sz val="11"/>
      <color theme="1"/>
      <name val="Calibri"/>
      <family val="2"/>
      <scheme val="minor"/>
    </font>
    <font>
      <sz val="11"/>
      <color theme="1"/>
      <name val="Calibri"/>
      <family val="2"/>
      <scheme val="minor"/>
    </font>
    <font>
      <sz val="10"/>
      <name val="Arial"/>
      <family val="2"/>
    </font>
    <font>
      <b/>
      <sz val="8"/>
      <name val="Arial"/>
      <family val="2"/>
    </font>
    <font>
      <b/>
      <sz val="36"/>
      <name val="Arial"/>
      <family val="2"/>
    </font>
    <font>
      <sz val="8"/>
      <name val="Arial"/>
      <family val="2"/>
    </font>
    <font>
      <b/>
      <sz val="10"/>
      <name val="Arial"/>
      <family val="2"/>
    </font>
    <font>
      <b/>
      <vertAlign val="superscript"/>
      <sz val="8"/>
      <name val="Arial"/>
      <family val="2"/>
    </font>
    <font>
      <b/>
      <i/>
      <sz val="8"/>
      <name val="Arial"/>
      <family val="2"/>
    </font>
    <font>
      <i/>
      <sz val="8"/>
      <name val="Arial"/>
      <family val="2"/>
    </font>
    <font>
      <b/>
      <sz val="6.5"/>
      <name val="Arial"/>
      <family val="2"/>
    </font>
    <font>
      <b/>
      <sz val="6"/>
      <name val="Arial"/>
      <family val="2"/>
    </font>
    <font>
      <b/>
      <sz val="7"/>
      <name val="Arial"/>
      <family val="2"/>
    </font>
    <font>
      <sz val="7"/>
      <name val="Arial"/>
      <family val="2"/>
    </font>
    <font>
      <sz val="8"/>
      <color indexed="8"/>
      <name val="Arial"/>
      <family val="2"/>
    </font>
    <font>
      <b/>
      <sz val="8"/>
      <color indexed="8"/>
      <name val="Arial"/>
      <family val="2"/>
    </font>
    <font>
      <i/>
      <sz val="8"/>
      <color indexed="8"/>
      <name val="Arial"/>
      <family val="2"/>
    </font>
    <font>
      <b/>
      <sz val="7"/>
      <color indexed="8"/>
      <name val="Arial"/>
      <family val="2"/>
    </font>
    <font>
      <b/>
      <sz val="5"/>
      <name val="Arial"/>
      <family val="2"/>
    </font>
    <font>
      <i/>
      <sz val="7"/>
      <name val="Arial"/>
      <family val="2"/>
    </font>
    <font>
      <vertAlign val="superscript"/>
      <sz val="8"/>
      <name val="Arial"/>
      <family val="2"/>
    </font>
    <font>
      <sz val="6"/>
      <name val="Arial"/>
      <family val="2"/>
    </font>
    <font>
      <b/>
      <sz val="5.3"/>
      <name val="Arial"/>
      <family val="2"/>
    </font>
    <font>
      <i/>
      <sz val="11"/>
      <color theme="1"/>
      <name val="Calibri"/>
      <family val="2"/>
      <scheme val="minor"/>
    </font>
    <font>
      <b/>
      <sz val="9"/>
      <name val="Arial"/>
      <family val="2"/>
    </font>
    <font>
      <b/>
      <i/>
      <sz val="8"/>
      <color rgb="FFFF0000"/>
      <name val="Arial"/>
      <family val="2"/>
    </font>
    <font>
      <b/>
      <sz val="11"/>
      <color theme="1"/>
      <name val="Calibri"/>
      <family val="2"/>
      <scheme val="minor"/>
    </font>
    <font>
      <sz val="11"/>
      <name val="Calibri"/>
      <family val="2"/>
      <scheme val="minor"/>
    </font>
    <font>
      <sz val="8"/>
      <color theme="1"/>
      <name val="Arial"/>
      <family val="2"/>
    </font>
    <font>
      <sz val="8"/>
      <color theme="1"/>
      <name val="Calibri"/>
      <family val="2"/>
      <scheme val="minor"/>
    </font>
    <font>
      <sz val="11"/>
      <name val="Times New Roman"/>
      <family val="1"/>
    </font>
    <font>
      <b/>
      <sz val="11"/>
      <name val="Times New Roman"/>
      <family val="1"/>
    </font>
    <font>
      <b/>
      <sz val="14"/>
      <name val="Times New Roman"/>
      <family val="1"/>
    </font>
    <font>
      <sz val="14"/>
      <name val="Times New Roman"/>
      <family val="1"/>
    </font>
    <font>
      <sz val="10"/>
      <name val="Times New Roman"/>
      <family val="1"/>
    </font>
    <font>
      <b/>
      <sz val="10"/>
      <name val="Times New Roman"/>
      <family val="1"/>
    </font>
    <font>
      <sz val="12"/>
      <name val="Times New Roman"/>
      <family val="1"/>
    </font>
    <font>
      <b/>
      <sz val="28"/>
      <name val="Times New Roman"/>
      <family val="1"/>
    </font>
    <font>
      <sz val="9"/>
      <name val="Times New Roman"/>
      <family val="1"/>
    </font>
    <font>
      <b/>
      <sz val="9"/>
      <name val="Times New Roman"/>
      <family val="1"/>
    </font>
    <font>
      <b/>
      <sz val="9"/>
      <name val="Calibri"/>
      <family val="2"/>
    </font>
    <font>
      <b/>
      <sz val="8"/>
      <name val="Times New Roman"/>
      <family val="1"/>
    </font>
    <font>
      <sz val="20"/>
      <color theme="1"/>
      <name val="Calibri"/>
      <family val="2"/>
      <scheme val="minor"/>
    </font>
    <font>
      <b/>
      <sz val="8"/>
      <color theme="1"/>
      <name val="Arial"/>
      <family val="2"/>
    </font>
    <font>
      <sz val="8"/>
      <color rgb="FFFF0000"/>
      <name val="Arial"/>
      <family val="2"/>
    </font>
    <font>
      <sz val="7"/>
      <color theme="1"/>
      <name val="Arial"/>
      <family val="2"/>
    </font>
    <font>
      <b/>
      <sz val="7"/>
      <color theme="1"/>
      <name val="Arial"/>
      <family val="2"/>
    </font>
    <font>
      <sz val="9"/>
      <color rgb="FFFF0000"/>
      <name val="Times New Roman"/>
      <family val="1"/>
    </font>
    <font>
      <i/>
      <sz val="10"/>
      <color rgb="FFFF0000"/>
      <name val="Arial"/>
      <family val="2"/>
    </font>
    <font>
      <i/>
      <sz val="10"/>
      <name val="Arial"/>
      <family val="2"/>
    </font>
    <font>
      <b/>
      <i/>
      <sz val="10"/>
      <name val="Arial"/>
      <family val="2"/>
    </font>
    <font>
      <sz val="10"/>
      <color theme="1"/>
      <name val="Calibri"/>
      <family val="2"/>
      <scheme val="minor"/>
    </font>
    <font>
      <b/>
      <sz val="10"/>
      <color theme="1"/>
      <name val="Calibri"/>
      <family val="2"/>
      <scheme val="minor"/>
    </font>
    <font>
      <b/>
      <vertAlign val="superscript"/>
      <sz val="6.5"/>
      <name val="Arial"/>
      <family val="2"/>
    </font>
    <font>
      <sz val="6.5"/>
      <name val="Arial"/>
      <family val="2"/>
    </font>
    <font>
      <sz val="9"/>
      <name val="Arial"/>
      <family val="2"/>
    </font>
    <font>
      <sz val="9"/>
      <color theme="1"/>
      <name val="Arial"/>
      <family val="2"/>
    </font>
    <font>
      <sz val="16"/>
      <color theme="1"/>
      <name val="Calibri"/>
      <family val="2"/>
      <scheme val="minor"/>
    </font>
    <font>
      <b/>
      <sz val="24"/>
      <name val="Arial"/>
      <family val="2"/>
    </font>
    <font>
      <sz val="20"/>
      <name val="Arial"/>
      <family val="2"/>
    </font>
    <font>
      <u/>
      <sz val="8"/>
      <name val="Arial"/>
      <family val="2"/>
    </font>
    <font>
      <b/>
      <u/>
      <sz val="8"/>
      <name val="Arial"/>
      <family val="2"/>
    </font>
    <font>
      <u/>
      <sz val="11"/>
      <color theme="1"/>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FFC000"/>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rgb="FFFF0000"/>
        <bgColor indexed="64"/>
      </patternFill>
    </fill>
  </fills>
  <borders count="24">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44" fontId="1" fillId="0" borderId="0" applyFont="0" applyFill="0" applyBorder="0" applyAlignment="0" applyProtection="0"/>
  </cellStyleXfs>
  <cellXfs count="1060">
    <xf numFmtId="0" fontId="0" fillId="0" borderId="0" xfId="0"/>
    <xf numFmtId="0" fontId="3" fillId="0" borderId="1" xfId="2" applyFont="1" applyBorder="1" applyAlignment="1">
      <alignment horizontal="center"/>
    </xf>
    <xf numFmtId="0" fontId="2" fillId="0" borderId="2" xfId="2" applyBorder="1"/>
    <xf numFmtId="0" fontId="2" fillId="0" borderId="3" xfId="2" applyBorder="1"/>
    <xf numFmtId="0" fontId="3" fillId="0" borderId="4" xfId="2" applyFont="1" applyBorder="1" applyAlignment="1">
      <alignment horizontal="center"/>
    </xf>
    <xf numFmtId="0" fontId="2" fillId="0" borderId="0" xfId="2" applyBorder="1"/>
    <xf numFmtId="0" fontId="2" fillId="0" borderId="5" xfId="2" applyBorder="1"/>
    <xf numFmtId="0" fontId="3" fillId="0" borderId="4" xfId="2" applyFont="1" applyBorder="1" applyAlignment="1">
      <alignment horizontal="left"/>
    </xf>
    <xf numFmtId="0" fontId="3" fillId="0" borderId="0" xfId="2" applyFont="1" applyBorder="1" applyAlignment="1">
      <alignment horizontal="left"/>
    </xf>
    <xf numFmtId="0" fontId="3" fillId="0" borderId="4" xfId="2" applyFont="1" applyBorder="1"/>
    <xf numFmtId="0" fontId="3" fillId="0" borderId="0" xfId="2" applyFont="1" applyBorder="1"/>
    <xf numFmtId="0" fontId="3" fillId="0" borderId="0" xfId="2" applyFont="1" applyBorder="1" applyAlignment="1">
      <alignment horizont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3" fillId="0" borderId="14" xfId="0" applyFont="1" applyFill="1" applyBorder="1" applyAlignment="1">
      <alignment horizontal="center" vertical="center"/>
    </xf>
    <xf numFmtId="37" fontId="3" fillId="0" borderId="10" xfId="0" quotePrefix="1" applyNumberFormat="1" applyFont="1" applyFill="1" applyBorder="1" applyAlignment="1">
      <alignment horizontal="center" vertical="center"/>
    </xf>
    <xf numFmtId="0" fontId="3" fillId="0" borderId="15" xfId="0" applyFont="1" applyFill="1" applyBorder="1" applyAlignment="1">
      <alignment vertical="center"/>
    </xf>
    <xf numFmtId="0" fontId="5" fillId="0" borderId="14" xfId="0" applyFont="1" applyFill="1" applyBorder="1" applyAlignment="1">
      <alignment horizontal="center" vertical="center"/>
    </xf>
    <xf numFmtId="0" fontId="5" fillId="0" borderId="10" xfId="0" applyFont="1" applyFill="1" applyBorder="1" applyAlignment="1" applyProtection="1">
      <alignment horizontal="center" vertical="center"/>
    </xf>
    <xf numFmtId="0" fontId="5" fillId="0" borderId="15" xfId="0" applyFont="1" applyFill="1" applyBorder="1" applyAlignment="1">
      <alignment vertical="center"/>
    </xf>
    <xf numFmtId="0" fontId="3" fillId="0" borderId="10" xfId="0" applyFont="1" applyFill="1" applyBorder="1" applyAlignment="1">
      <alignment vertical="center"/>
    </xf>
    <xf numFmtId="0" fontId="5" fillId="0" borderId="0" xfId="0" applyFont="1" applyFill="1" applyBorder="1" applyAlignment="1">
      <alignment vertical="center"/>
    </xf>
    <xf numFmtId="0" fontId="8" fillId="0" borderId="0" xfId="0" applyFont="1" applyFill="1" applyBorder="1" applyAlignment="1" applyProtection="1">
      <alignment vertical="center"/>
      <protection locked="0"/>
    </xf>
    <xf numFmtId="0" fontId="3" fillId="0" borderId="0" xfId="0" applyFont="1" applyFill="1" applyBorder="1" applyAlignment="1">
      <alignment vertical="center"/>
    </xf>
    <xf numFmtId="0" fontId="5" fillId="0" borderId="0"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5" fillId="0" borderId="18" xfId="0" applyFont="1" applyFill="1" applyBorder="1" applyAlignment="1" applyProtection="1">
      <alignment horizontal="center" vertical="center"/>
      <protection locked="0"/>
    </xf>
    <xf numFmtId="14" fontId="8" fillId="0" borderId="0" xfId="0" applyNumberFormat="1"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0" fontId="5" fillId="0" borderId="19" xfId="0" applyFont="1" applyFill="1" applyBorder="1" applyAlignment="1">
      <alignment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5" fillId="0" borderId="0" xfId="0" applyFont="1" applyFill="1" applyAlignment="1">
      <alignment vertical="center"/>
    </xf>
    <xf numFmtId="39" fontId="5" fillId="0" borderId="9" xfId="0" applyNumberFormat="1" applyFont="1" applyBorder="1" applyAlignment="1" applyProtection="1">
      <alignment vertical="center"/>
      <protection hidden="1"/>
    </xf>
    <xf numFmtId="39" fontId="5" fillId="0" borderId="13" xfId="0" applyNumberFormat="1" applyFont="1" applyBorder="1" applyAlignment="1">
      <alignment vertical="center"/>
    </xf>
    <xf numFmtId="39" fontId="5" fillId="0" borderId="11" xfId="0" applyNumberFormat="1" applyFont="1" applyBorder="1" applyAlignment="1">
      <alignment vertical="center"/>
    </xf>
    <xf numFmtId="39" fontId="5" fillId="0" borderId="12" xfId="0" applyNumberFormat="1" applyFont="1" applyBorder="1" applyAlignment="1">
      <alignment vertical="center"/>
    </xf>
    <xf numFmtId="39" fontId="5" fillId="0" borderId="15" xfId="0" applyNumberFormat="1" applyFont="1" applyBorder="1" applyAlignment="1">
      <alignment vertical="center"/>
    </xf>
    <xf numFmtId="0" fontId="3" fillId="0" borderId="14" xfId="0" applyFont="1" applyFill="1" applyBorder="1" applyAlignment="1">
      <alignment vertical="center"/>
    </xf>
    <xf numFmtId="0" fontId="5" fillId="0" borderId="10" xfId="0" quotePrefix="1" applyFont="1" applyFill="1" applyBorder="1" applyAlignment="1">
      <alignment vertical="center"/>
    </xf>
    <xf numFmtId="37" fontId="3" fillId="0" borderId="16" xfId="0" applyNumberFormat="1" applyFont="1" applyFill="1" applyBorder="1" applyAlignment="1" applyProtection="1">
      <alignment horizontal="center" vertical="center"/>
      <protection hidden="1"/>
    </xf>
    <xf numFmtId="39" fontId="5" fillId="0" borderId="10" xfId="0" quotePrefix="1" applyNumberFormat="1" applyFont="1" applyFill="1" applyBorder="1" applyAlignment="1">
      <alignment horizontal="left" vertical="center"/>
    </xf>
    <xf numFmtId="39" fontId="10" fillId="0" borderId="14" xfId="0" applyNumberFormat="1" applyFont="1" applyFill="1" applyBorder="1" applyAlignment="1">
      <alignment vertical="center"/>
    </xf>
    <xf numFmtId="39" fontId="11" fillId="0" borderId="10" xfId="0" applyNumberFormat="1" applyFont="1" applyFill="1" applyBorder="1" applyAlignment="1">
      <alignment vertical="center"/>
    </xf>
    <xf numFmtId="39" fontId="3" fillId="0" borderId="14" xfId="0" applyNumberFormat="1" applyFont="1" applyFill="1" applyBorder="1" applyAlignment="1">
      <alignment vertical="center"/>
    </xf>
    <xf numFmtId="37" fontId="3" fillId="0" borderId="16" xfId="0" quotePrefix="1" applyNumberFormat="1" applyFont="1" applyFill="1" applyBorder="1" applyAlignment="1" applyProtection="1">
      <alignment horizontal="center" vertical="center"/>
      <protection locked="0"/>
    </xf>
    <xf numFmtId="39" fontId="5" fillId="0" borderId="16" xfId="0" quotePrefix="1" applyNumberFormat="1" applyFont="1" applyFill="1" applyBorder="1" applyAlignment="1">
      <alignment horizontal="left" vertical="center"/>
    </xf>
    <xf numFmtId="39" fontId="3" fillId="0" borderId="13" xfId="0" applyNumberFormat="1" applyFont="1" applyFill="1" applyBorder="1" applyAlignment="1">
      <alignment horizontal="left" vertical="center"/>
    </xf>
    <xf numFmtId="39" fontId="3" fillId="0" borderId="11" xfId="0" applyNumberFormat="1" applyFont="1" applyFill="1" applyBorder="1" applyAlignment="1">
      <alignment horizontal="center" vertical="center"/>
    </xf>
    <xf numFmtId="39" fontId="3" fillId="0" borderId="0" xfId="0" applyNumberFormat="1" applyFont="1" applyFill="1" applyBorder="1" applyAlignment="1">
      <alignment vertical="center"/>
    </xf>
    <xf numFmtId="165" fontId="9" fillId="0" borderId="0" xfId="0" applyNumberFormat="1" applyFont="1" applyFill="1" applyBorder="1" applyAlignment="1" applyProtection="1">
      <alignment horizontal="left" vertical="center"/>
      <protection hidden="1"/>
    </xf>
    <xf numFmtId="39" fontId="5" fillId="0" borderId="0" xfId="0" applyNumberFormat="1" applyFont="1" applyFill="1" applyBorder="1" applyAlignment="1">
      <alignment vertical="center"/>
    </xf>
    <xf numFmtId="39" fontId="5" fillId="0" borderId="15" xfId="0" applyNumberFormat="1" applyFont="1" applyFill="1" applyBorder="1" applyAlignment="1">
      <alignment vertical="center"/>
    </xf>
    <xf numFmtId="39" fontId="3" fillId="0" borderId="16" xfId="0" applyNumberFormat="1" applyFont="1" applyFill="1" applyBorder="1" applyAlignment="1">
      <alignment vertical="center"/>
    </xf>
    <xf numFmtId="165" fontId="9" fillId="0" borderId="16" xfId="0" applyNumberFormat="1" applyFont="1" applyFill="1" applyBorder="1" applyAlignment="1" applyProtection="1">
      <alignment horizontal="left" vertical="center"/>
      <protection locked="0"/>
    </xf>
    <xf numFmtId="39" fontId="5" fillId="0" borderId="16" xfId="0" applyNumberFormat="1" applyFont="1" applyFill="1" applyBorder="1" applyAlignment="1">
      <alignment vertical="center"/>
    </xf>
    <xf numFmtId="165" fontId="5" fillId="0" borderId="17" xfId="0" applyNumberFormat="1" applyFont="1" applyFill="1" applyBorder="1" applyAlignment="1">
      <alignment horizontal="left" vertical="center"/>
    </xf>
    <xf numFmtId="165" fontId="9" fillId="0" borderId="16" xfId="0" applyNumberFormat="1" applyFont="1" applyFill="1" applyBorder="1" applyAlignment="1" applyProtection="1">
      <alignment horizontal="left" vertical="center"/>
      <protection hidden="1"/>
    </xf>
    <xf numFmtId="165" fontId="9" fillId="0" borderId="16" xfId="0" quotePrefix="1" applyNumberFormat="1" applyFont="1" applyFill="1" applyBorder="1" applyAlignment="1" applyProtection="1">
      <alignment horizontal="left" vertical="center"/>
      <protection hidden="1"/>
    </xf>
    <xf numFmtId="39" fontId="3" fillId="0" borderId="12" xfId="0" applyNumberFormat="1" applyFont="1" applyBorder="1" applyAlignment="1">
      <alignment vertical="center"/>
    </xf>
    <xf numFmtId="39" fontId="3" fillId="0" borderId="15" xfId="0" applyNumberFormat="1" applyFont="1" applyBorder="1" applyAlignment="1">
      <alignment vertical="center"/>
    </xf>
    <xf numFmtId="39" fontId="12" fillId="0" borderId="12" xfId="0" applyNumberFormat="1" applyFont="1" applyBorder="1" applyAlignment="1">
      <alignment vertical="center"/>
    </xf>
    <xf numFmtId="39" fontId="12" fillId="0" borderId="15" xfId="0" applyNumberFormat="1" applyFont="1" applyBorder="1" applyAlignment="1">
      <alignment vertical="center"/>
    </xf>
    <xf numFmtId="39" fontId="12" fillId="0" borderId="20" xfId="0" applyNumberFormat="1" applyFont="1" applyFill="1" applyBorder="1" applyAlignment="1">
      <alignment horizontal="center" vertical="center"/>
    </xf>
    <xf numFmtId="39" fontId="12" fillId="0" borderId="20" xfId="0" applyNumberFormat="1" applyFont="1" applyFill="1" applyBorder="1" applyAlignment="1">
      <alignment horizontal="center" vertical="center" wrapText="1"/>
    </xf>
    <xf numFmtId="0" fontId="3" fillId="0" borderId="18" xfId="0" applyNumberFormat="1" applyFont="1" applyFill="1" applyBorder="1" applyAlignment="1">
      <alignment horizontal="center" vertical="center"/>
    </xf>
    <xf numFmtId="0" fontId="3" fillId="0" borderId="15" xfId="0" applyNumberFormat="1" applyFont="1" applyBorder="1" applyAlignment="1">
      <alignment vertical="center"/>
    </xf>
    <xf numFmtId="39" fontId="5" fillId="0" borderId="23" xfId="0" applyNumberFormat="1" applyFont="1" applyFill="1" applyBorder="1" applyAlignment="1" applyProtection="1">
      <alignment horizontal="left" vertical="center"/>
      <protection locked="0"/>
    </xf>
    <xf numFmtId="39" fontId="5" fillId="0" borderId="15" xfId="0" applyNumberFormat="1" applyFont="1" applyFill="1" applyBorder="1" applyAlignment="1" applyProtection="1">
      <alignment horizontal="right" vertical="center"/>
      <protection locked="0"/>
    </xf>
    <xf numFmtId="39" fontId="5" fillId="0" borderId="15" xfId="0" applyNumberFormat="1" applyFont="1" applyFill="1" applyBorder="1" applyAlignment="1" applyProtection="1">
      <alignment horizontal="right" vertical="center"/>
      <protection hidden="1"/>
    </xf>
    <xf numFmtId="0" fontId="5" fillId="0" borderId="23" xfId="0" applyNumberFormat="1" applyFont="1" applyFill="1" applyBorder="1" applyAlignment="1" applyProtection="1">
      <alignment horizontal="center" vertical="center"/>
      <protection locked="0"/>
    </xf>
    <xf numFmtId="39" fontId="3" fillId="0" borderId="23" xfId="0" applyNumberFormat="1" applyFont="1" applyFill="1" applyBorder="1" applyAlignment="1" applyProtection="1">
      <alignment horizontal="left" vertical="center"/>
      <protection locked="0"/>
    </xf>
    <xf numFmtId="39" fontId="5" fillId="0" borderId="12" xfId="0" applyNumberFormat="1" applyFont="1" applyBorder="1" applyAlignment="1" applyProtection="1">
      <alignment vertical="center"/>
      <protection hidden="1"/>
    </xf>
    <xf numFmtId="39" fontId="3" fillId="0" borderId="18" xfId="0" applyNumberFormat="1" applyFont="1" applyFill="1" applyBorder="1" applyAlignment="1" applyProtection="1">
      <alignment horizontal="center" vertical="center"/>
      <protection hidden="1"/>
    </xf>
    <xf numFmtId="39" fontId="5" fillId="0" borderId="18" xfId="0" applyNumberFormat="1" applyFont="1" applyFill="1" applyBorder="1" applyAlignment="1" applyProtection="1">
      <alignment horizontal="right" vertical="center"/>
      <protection hidden="1"/>
    </xf>
    <xf numFmtId="39" fontId="5" fillId="0" borderId="15" xfId="0" applyNumberFormat="1" applyFont="1" applyBorder="1" applyAlignment="1" applyProtection="1">
      <alignment vertical="center"/>
      <protection hidden="1"/>
    </xf>
    <xf numFmtId="39" fontId="3" fillId="0" borderId="16" xfId="0" applyNumberFormat="1" applyFont="1" applyFill="1" applyBorder="1" applyAlignment="1" applyProtection="1">
      <alignment vertical="center"/>
      <protection hidden="1"/>
    </xf>
    <xf numFmtId="39" fontId="3" fillId="0" borderId="22" xfId="0" applyNumberFormat="1" applyFont="1" applyFill="1" applyBorder="1" applyAlignment="1">
      <alignment vertical="center"/>
    </xf>
    <xf numFmtId="39" fontId="3" fillId="0" borderId="10" xfId="0" applyNumberFormat="1" applyFont="1" applyFill="1" applyBorder="1" applyAlignment="1">
      <alignment vertical="center"/>
    </xf>
    <xf numFmtId="39" fontId="5" fillId="0" borderId="10" xfId="0" applyNumberFormat="1" applyFont="1" applyFill="1" applyBorder="1" applyAlignment="1">
      <alignment vertical="center"/>
    </xf>
    <xf numFmtId="39" fontId="5" fillId="0" borderId="19" xfId="0" applyNumberFormat="1" applyFont="1" applyBorder="1" applyAlignment="1">
      <alignment vertical="center"/>
    </xf>
    <xf numFmtId="39" fontId="5" fillId="0" borderId="17" xfId="0" applyNumberFormat="1" applyFont="1" applyBorder="1" applyAlignment="1">
      <alignment vertical="center"/>
    </xf>
    <xf numFmtId="0" fontId="14" fillId="0" borderId="9" xfId="0" applyFont="1" applyFill="1" applyBorder="1" applyAlignment="1">
      <alignment vertical="center"/>
    </xf>
    <xf numFmtId="0" fontId="14" fillId="0" borderId="13" xfId="0" applyFont="1" applyFill="1" applyBorder="1" applyAlignment="1">
      <alignment vertical="center"/>
    </xf>
    <xf numFmtId="0" fontId="14" fillId="0" borderId="11" xfId="0" applyFont="1" applyFill="1" applyBorder="1" applyAlignment="1">
      <alignment vertical="center"/>
    </xf>
    <xf numFmtId="0" fontId="5" fillId="0" borderId="10" xfId="0" applyFont="1" applyFill="1" applyBorder="1" applyAlignment="1">
      <alignment horizontal="center" vertical="center"/>
    </xf>
    <xf numFmtId="0" fontId="14" fillId="0" borderId="12" xfId="0" applyFont="1" applyFill="1" applyBorder="1" applyAlignment="1">
      <alignment vertical="center"/>
    </xf>
    <xf numFmtId="37" fontId="15" fillId="0" borderId="16" xfId="0" applyNumberFormat="1" applyFont="1" applyFill="1" applyBorder="1" applyAlignment="1" applyProtection="1">
      <alignment horizontal="center" vertical="center"/>
      <protection hidden="1"/>
    </xf>
    <xf numFmtId="0" fontId="14" fillId="0" borderId="15" xfId="0" applyFont="1" applyFill="1" applyBorder="1" applyAlignment="1">
      <alignment vertical="center"/>
    </xf>
    <xf numFmtId="0" fontId="15" fillId="0" borderId="13" xfId="0" quotePrefix="1" applyFont="1" applyFill="1" applyBorder="1" applyAlignment="1">
      <alignment horizontal="left" vertical="center"/>
    </xf>
    <xf numFmtId="0" fontId="15" fillId="0" borderId="0" xfId="0" applyFont="1" applyFill="1" applyBorder="1" applyAlignment="1">
      <alignment vertical="center"/>
    </xf>
    <xf numFmtId="39" fontId="16" fillId="0" borderId="0" xfId="0" applyNumberFormat="1" applyFont="1" applyFill="1" applyBorder="1" applyAlignment="1" applyProtection="1">
      <alignment vertical="center"/>
      <protection hidden="1"/>
    </xf>
    <xf numFmtId="0" fontId="16" fillId="0" borderId="0" xfId="0" applyFont="1" applyFill="1" applyBorder="1" applyAlignment="1">
      <alignment vertical="center"/>
    </xf>
    <xf numFmtId="0" fontId="14" fillId="0" borderId="0" xfId="0" applyFont="1" applyFill="1" applyBorder="1" applyAlignment="1">
      <alignment vertical="center"/>
    </xf>
    <xf numFmtId="39" fontId="14" fillId="0" borderId="0" xfId="0" applyNumberFormat="1" applyFont="1" applyFill="1" applyBorder="1" applyAlignment="1">
      <alignment vertical="center"/>
    </xf>
    <xf numFmtId="0" fontId="15" fillId="0" borderId="12" xfId="0" applyFont="1" applyFill="1" applyBorder="1" applyAlignment="1">
      <alignment vertical="center"/>
    </xf>
    <xf numFmtId="0" fontId="15" fillId="0" borderId="16" xfId="0" applyFont="1" applyFill="1" applyBorder="1" applyAlignment="1">
      <alignment vertical="center"/>
    </xf>
    <xf numFmtId="0" fontId="14" fillId="0" borderId="16" xfId="0" applyFont="1" applyFill="1" applyBorder="1" applyAlignment="1">
      <alignment vertical="center"/>
    </xf>
    <xf numFmtId="165" fontId="14" fillId="0" borderId="16" xfId="0" quotePrefix="1" applyNumberFormat="1" applyFont="1" applyFill="1" applyBorder="1" applyAlignment="1">
      <alignment horizontal="left" vertical="center"/>
    </xf>
    <xf numFmtId="0" fontId="15" fillId="0" borderId="19" xfId="0" applyFont="1" applyFill="1" applyBorder="1" applyAlignment="1">
      <alignment vertical="center"/>
    </xf>
    <xf numFmtId="165" fontId="15" fillId="0" borderId="16" xfId="0" applyNumberFormat="1" applyFont="1" applyFill="1" applyBorder="1" applyAlignment="1" applyProtection="1">
      <alignment vertical="center"/>
      <protection hidden="1"/>
    </xf>
    <xf numFmtId="39" fontId="15" fillId="0" borderId="16" xfId="0" applyNumberFormat="1" applyFont="1" applyFill="1" applyBorder="1" applyAlignment="1">
      <alignment vertical="center"/>
    </xf>
    <xf numFmtId="37" fontId="16" fillId="0" borderId="16" xfId="0" applyNumberFormat="1" applyFont="1" applyFill="1" applyBorder="1" applyAlignment="1" applyProtection="1">
      <alignment horizontal="left" vertical="center"/>
      <protection hidden="1"/>
    </xf>
    <xf numFmtId="0" fontId="15" fillId="0" borderId="23" xfId="0" applyFont="1" applyBorder="1" applyAlignment="1">
      <alignment vertical="center"/>
    </xf>
    <xf numFmtId="0" fontId="15" fillId="0" borderId="15" xfId="0" applyFont="1" applyBorder="1" applyAlignment="1">
      <alignment vertical="center"/>
    </xf>
    <xf numFmtId="0" fontId="15" fillId="0" borderId="18" xfId="0" applyFont="1" applyFill="1" applyBorder="1" applyAlignment="1">
      <alignment horizontal="center" vertical="center"/>
    </xf>
    <xf numFmtId="0" fontId="3" fillId="0" borderId="18" xfId="0" applyFont="1" applyFill="1" applyBorder="1" applyAlignment="1">
      <alignment horizontal="center" vertical="center"/>
    </xf>
    <xf numFmtId="0" fontId="14" fillId="0" borderId="23" xfId="0" applyFont="1" applyFill="1" applyBorder="1" applyAlignment="1">
      <alignment vertical="center"/>
    </xf>
    <xf numFmtId="39" fontId="5" fillId="0" borderId="15" xfId="0" applyNumberFormat="1" applyFont="1" applyFill="1" applyBorder="1" applyAlignment="1" applyProtection="1">
      <alignment vertical="center"/>
      <protection locked="0"/>
    </xf>
    <xf numFmtId="39" fontId="14" fillId="0" borderId="15" xfId="0" applyNumberFormat="1" applyFont="1" applyFill="1" applyBorder="1" applyAlignment="1" applyProtection="1">
      <alignment vertical="center"/>
      <protection hidden="1"/>
    </xf>
    <xf numFmtId="39" fontId="14" fillId="0" borderId="15" xfId="0" applyNumberFormat="1" applyFont="1" applyFill="1" applyBorder="1" applyAlignment="1" applyProtection="1">
      <alignment vertical="center"/>
      <protection locked="0"/>
    </xf>
    <xf numFmtId="166" fontId="14" fillId="0" borderId="15" xfId="0" applyNumberFormat="1" applyFont="1" applyFill="1" applyBorder="1" applyAlignment="1" applyProtection="1">
      <alignment vertical="center"/>
      <protection hidden="1"/>
    </xf>
    <xf numFmtId="39" fontId="5" fillId="0" borderId="15" xfId="0" applyNumberFormat="1" applyFont="1" applyFill="1" applyBorder="1" applyAlignment="1" applyProtection="1">
      <alignment vertical="center"/>
      <protection hidden="1"/>
    </xf>
    <xf numFmtId="39" fontId="14" fillId="0" borderId="15" xfId="0" applyNumberFormat="1" applyFont="1" applyFill="1" applyBorder="1" applyAlignment="1">
      <alignment vertical="center"/>
    </xf>
    <xf numFmtId="2" fontId="14" fillId="0" borderId="15" xfId="0" applyNumberFormat="1" applyFont="1" applyFill="1" applyBorder="1" applyAlignment="1" applyProtection="1">
      <alignment horizontal="center" vertical="center"/>
      <protection locked="0"/>
    </xf>
    <xf numFmtId="0" fontId="15" fillId="0" borderId="23" xfId="0" applyFont="1" applyFill="1" applyBorder="1" applyAlignment="1">
      <alignment vertical="center"/>
    </xf>
    <xf numFmtId="0" fontId="15" fillId="0" borderId="15" xfId="0" applyFont="1" applyFill="1" applyBorder="1" applyAlignment="1">
      <alignment vertical="center"/>
    </xf>
    <xf numFmtId="0" fontId="14" fillId="0" borderId="19" xfId="0" applyFont="1" applyFill="1" applyBorder="1" applyAlignment="1">
      <alignment vertical="center"/>
    </xf>
    <xf numFmtId="0" fontId="14" fillId="0" borderId="10" xfId="0" applyFont="1" applyFill="1" applyBorder="1" applyAlignment="1">
      <alignment vertical="center"/>
    </xf>
    <xf numFmtId="0" fontId="14" fillId="0" borderId="17" xfId="0" applyFont="1" applyFill="1" applyBorder="1" applyAlignment="1">
      <alignment vertical="center"/>
    </xf>
    <xf numFmtId="0" fontId="5" fillId="0" borderId="9" xfId="0" applyFont="1" applyBorder="1" applyAlignment="1">
      <alignment vertical="center"/>
    </xf>
    <xf numFmtId="0" fontId="5" fillId="0" borderId="13" xfId="0" applyFont="1" applyBorder="1" applyAlignment="1">
      <alignment vertical="center"/>
    </xf>
    <xf numFmtId="0" fontId="5" fillId="0" borderId="11" xfId="0" applyFont="1" applyBorder="1" applyAlignment="1">
      <alignment vertical="center"/>
    </xf>
    <xf numFmtId="0" fontId="5" fillId="0" borderId="0" xfId="0" applyFont="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3" fillId="0" borderId="0" xfId="0" applyFont="1" applyAlignment="1">
      <alignment vertical="center"/>
    </xf>
    <xf numFmtId="37" fontId="5" fillId="0" borderId="16" xfId="0" applyNumberFormat="1" applyFont="1" applyFill="1" applyBorder="1" applyAlignment="1" applyProtection="1">
      <alignment horizontal="right" vertical="center"/>
      <protection hidden="1"/>
    </xf>
    <xf numFmtId="0" fontId="3" fillId="0" borderId="12" xfId="0" applyFont="1" applyFill="1" applyBorder="1" applyAlignment="1">
      <alignment vertical="center"/>
    </xf>
    <xf numFmtId="39" fontId="9" fillId="0" borderId="0" xfId="0" applyNumberFormat="1" applyFont="1" applyFill="1" applyBorder="1" applyAlignment="1" applyProtection="1">
      <alignment vertical="center"/>
      <protection hidden="1"/>
    </xf>
    <xf numFmtId="39" fontId="5" fillId="0" borderId="0" xfId="0" quotePrefix="1" applyNumberFormat="1" applyFont="1" applyFill="1" applyBorder="1" applyAlignment="1">
      <alignment vertical="center"/>
    </xf>
    <xf numFmtId="0" fontId="3" fillId="0" borderId="16" xfId="0" applyFont="1" applyFill="1" applyBorder="1" applyAlignment="1">
      <alignment vertical="center"/>
    </xf>
    <xf numFmtId="165" fontId="9" fillId="0" borderId="16" xfId="0" quotePrefix="1" applyNumberFormat="1" applyFont="1" applyFill="1" applyBorder="1" applyAlignment="1" applyProtection="1">
      <alignment horizontal="center" vertical="center"/>
      <protection hidden="1"/>
    </xf>
    <xf numFmtId="0" fontId="3" fillId="0" borderId="19" xfId="0" applyFont="1" applyFill="1" applyBorder="1" applyAlignment="1">
      <alignment vertical="center"/>
    </xf>
    <xf numFmtId="165" fontId="3" fillId="0" borderId="16" xfId="0" quotePrefix="1" applyNumberFormat="1" applyFont="1" applyFill="1" applyBorder="1" applyAlignment="1" applyProtection="1">
      <alignment horizontal="left" vertical="center"/>
      <protection hidden="1"/>
    </xf>
    <xf numFmtId="0" fontId="3" fillId="0" borderId="12" xfId="0" applyFont="1" applyFill="1" applyBorder="1" applyAlignment="1">
      <alignment horizontal="left" vertical="center"/>
    </xf>
    <xf numFmtId="0" fontId="5" fillId="0" borderId="12" xfId="0" applyFont="1" applyBorder="1" applyAlignment="1">
      <alignment vertical="center"/>
    </xf>
    <xf numFmtId="0" fontId="9" fillId="0" borderId="22" xfId="0" applyFont="1" applyFill="1" applyBorder="1" applyAlignment="1" applyProtection="1">
      <alignment horizontal="center" vertical="center"/>
      <protection locked="0"/>
    </xf>
    <xf numFmtId="0" fontId="5" fillId="0" borderId="15" xfId="0" applyFont="1" applyBorder="1" applyAlignment="1">
      <alignment vertical="center"/>
    </xf>
    <xf numFmtId="0" fontId="5" fillId="0" borderId="12" xfId="0" applyFont="1" applyFill="1" applyBorder="1" applyAlignment="1">
      <alignment horizontal="left" vertical="center"/>
    </xf>
    <xf numFmtId="0" fontId="9" fillId="0" borderId="0" xfId="0" applyFont="1" applyFill="1" applyBorder="1" applyAlignment="1" applyProtection="1">
      <alignment vertical="center"/>
      <protection locked="0"/>
    </xf>
    <xf numFmtId="0" fontId="5" fillId="0" borderId="0" xfId="0" applyFont="1" applyFill="1" applyBorder="1" applyAlignment="1">
      <alignment horizontal="center" vertical="center"/>
    </xf>
    <xf numFmtId="164" fontId="5" fillId="0" borderId="0" xfId="1" applyFont="1" applyFill="1" applyBorder="1" applyAlignment="1">
      <alignment vertical="center"/>
    </xf>
    <xf numFmtId="0" fontId="5" fillId="0" borderId="14" xfId="0" applyFont="1" applyFill="1" applyBorder="1" applyAlignment="1">
      <alignment horizontal="left" vertical="center"/>
    </xf>
    <xf numFmtId="0" fontId="5" fillId="0" borderId="10" xfId="0" applyFont="1" applyFill="1" applyBorder="1" applyAlignment="1">
      <alignment horizontal="right" vertical="center"/>
    </xf>
    <xf numFmtId="0" fontId="5" fillId="0" borderId="22" xfId="0" applyFont="1" applyFill="1" applyBorder="1" applyAlignment="1">
      <alignment vertical="center"/>
    </xf>
    <xf numFmtId="0" fontId="5" fillId="0" borderId="0" xfId="0" quotePrefix="1" applyFont="1" applyFill="1" applyBorder="1" applyAlignment="1">
      <alignment vertical="center"/>
    </xf>
    <xf numFmtId="0" fontId="5" fillId="0" borderId="16" xfId="0" applyFont="1" applyFill="1" applyBorder="1" applyAlignment="1">
      <alignment horizontal="center" vertical="center"/>
    </xf>
    <xf numFmtId="39" fontId="5" fillId="0" borderId="10" xfId="1" applyNumberFormat="1" applyFont="1" applyFill="1" applyBorder="1" applyAlignment="1" applyProtection="1">
      <alignment horizontal="right" vertical="center"/>
      <protection hidden="1"/>
    </xf>
    <xf numFmtId="0" fontId="5" fillId="0" borderId="13" xfId="0" applyFont="1" applyFill="1" applyBorder="1" applyAlignment="1">
      <alignment vertical="center"/>
    </xf>
    <xf numFmtId="0" fontId="5" fillId="0" borderId="13" xfId="0" applyFont="1" applyFill="1" applyBorder="1" applyAlignment="1">
      <alignment horizontal="right" vertical="center"/>
    </xf>
    <xf numFmtId="39" fontId="5" fillId="0" borderId="13" xfId="1" applyNumberFormat="1" applyFont="1" applyFill="1" applyBorder="1" applyAlignment="1">
      <alignment vertical="center"/>
    </xf>
    <xf numFmtId="0" fontId="5" fillId="0" borderId="0" xfId="0" applyFont="1" applyFill="1" applyBorder="1" applyAlignment="1">
      <alignment horizontal="right" vertical="center"/>
    </xf>
    <xf numFmtId="39" fontId="5" fillId="0" borderId="10" xfId="1" applyNumberFormat="1" applyFont="1" applyFill="1" applyBorder="1" applyAlignment="1">
      <alignment vertical="center"/>
    </xf>
    <xf numFmtId="39" fontId="5" fillId="0" borderId="0" xfId="1" applyNumberFormat="1" applyFont="1" applyFill="1" applyBorder="1" applyAlignment="1" applyProtection="1">
      <alignment horizontal="right" vertical="center"/>
      <protection locked="0"/>
    </xf>
    <xf numFmtId="39" fontId="5" fillId="0" borderId="10" xfId="1" applyNumberFormat="1" applyFont="1" applyFill="1" applyBorder="1" applyAlignment="1">
      <alignment horizontal="right" vertical="center"/>
    </xf>
    <xf numFmtId="39" fontId="5" fillId="0" borderId="10" xfId="1" applyNumberFormat="1" applyFont="1" applyFill="1" applyBorder="1" applyAlignment="1" applyProtection="1">
      <alignment horizontal="right" vertical="center"/>
      <protection locked="0"/>
    </xf>
    <xf numFmtId="39" fontId="5" fillId="0" borderId="0" xfId="1" applyNumberFormat="1" applyFont="1" applyFill="1" applyBorder="1" applyAlignment="1">
      <alignment horizontal="right" vertical="center"/>
    </xf>
    <xf numFmtId="0" fontId="5" fillId="0" borderId="19" xfId="0" applyFont="1" applyBorder="1" applyAlignment="1">
      <alignment vertical="center"/>
    </xf>
    <xf numFmtId="0" fontId="5" fillId="0" borderId="16" xfId="0" applyFont="1" applyBorder="1" applyAlignment="1">
      <alignment vertical="center"/>
    </xf>
    <xf numFmtId="39" fontId="5" fillId="0" borderId="16" xfId="0" applyNumberFormat="1" applyFont="1" applyBorder="1" applyAlignment="1">
      <alignment vertical="center"/>
    </xf>
    <xf numFmtId="0" fontId="5" fillId="0" borderId="17" xfId="0" applyFont="1" applyBorder="1" applyAlignment="1">
      <alignment vertical="center"/>
    </xf>
    <xf numFmtId="37" fontId="5" fillId="0" borderId="16" xfId="0" applyNumberFormat="1" applyFont="1" applyFill="1" applyBorder="1" applyAlignment="1" applyProtection="1">
      <alignment horizontal="center" vertical="center"/>
      <protection hidden="1"/>
    </xf>
    <xf numFmtId="37" fontId="5" fillId="0" borderId="16" xfId="0" applyNumberFormat="1" applyFont="1" applyFill="1" applyBorder="1" applyAlignment="1">
      <alignment horizontal="right" vertical="center"/>
    </xf>
    <xf numFmtId="37" fontId="15" fillId="0" borderId="10" xfId="0" applyNumberFormat="1" applyFont="1" applyFill="1" applyBorder="1" applyAlignment="1" applyProtection="1">
      <alignment horizontal="center" vertical="center"/>
      <protection hidden="1"/>
    </xf>
    <xf numFmtId="37" fontId="14" fillId="0" borderId="10" xfId="0" applyNumberFormat="1" applyFont="1" applyFill="1" applyBorder="1" applyAlignment="1">
      <alignment horizontal="center" vertical="center"/>
    </xf>
    <xf numFmtId="39" fontId="5" fillId="0" borderId="16" xfId="0" applyNumberFormat="1" applyFont="1" applyFill="1" applyBorder="1" applyAlignment="1">
      <alignment horizontal="right" vertical="center"/>
    </xf>
    <xf numFmtId="37" fontId="9" fillId="0" borderId="16" xfId="0" applyNumberFormat="1" applyFont="1" applyFill="1" applyBorder="1" applyAlignment="1" applyProtection="1">
      <alignment horizontal="left" vertical="center"/>
      <protection hidden="1"/>
    </xf>
    <xf numFmtId="0" fontId="12" fillId="0" borderId="11" xfId="0"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3" fillId="0" borderId="21" xfId="0" quotePrefix="1" applyFont="1" applyFill="1" applyBorder="1" applyAlignment="1">
      <alignment horizontal="center" vertical="center"/>
    </xf>
    <xf numFmtId="0" fontId="3" fillId="0" borderId="21" xfId="0" applyFont="1" applyFill="1" applyBorder="1" applyAlignment="1">
      <alignment horizontal="center" vertical="center"/>
    </xf>
    <xf numFmtId="0" fontId="5" fillId="0" borderId="12" xfId="0" applyFont="1" applyBorder="1" applyAlignment="1" applyProtection="1">
      <alignment vertical="center"/>
      <protection hidden="1"/>
    </xf>
    <xf numFmtId="39" fontId="5" fillId="0" borderId="18" xfId="0" applyNumberFormat="1" applyFont="1" applyFill="1" applyBorder="1" applyAlignment="1" applyProtection="1">
      <alignment vertical="center"/>
      <protection hidden="1"/>
    </xf>
    <xf numFmtId="0" fontId="5" fillId="0" borderId="15" xfId="0" applyFont="1" applyBorder="1" applyAlignment="1" applyProtection="1">
      <alignment vertical="center"/>
      <protection hidden="1"/>
    </xf>
    <xf numFmtId="0" fontId="5" fillId="0" borderId="16" xfId="0" applyFont="1" applyFill="1" applyBorder="1" applyAlignment="1" applyProtection="1">
      <alignment vertical="center"/>
      <protection locked="0"/>
    </xf>
    <xf numFmtId="166" fontId="5" fillId="0" borderId="16" xfId="0" applyNumberFormat="1" applyFont="1" applyFill="1" applyBorder="1" applyAlignment="1">
      <alignment vertical="center"/>
    </xf>
    <xf numFmtId="2" fontId="5" fillId="0" borderId="16" xfId="0" applyNumberFormat="1" applyFont="1" applyFill="1" applyBorder="1" applyAlignment="1">
      <alignment vertical="center"/>
    </xf>
    <xf numFmtId="37" fontId="5" fillId="0" borderId="16" xfId="0" quotePrefix="1" applyNumberFormat="1" applyFont="1" applyFill="1" applyBorder="1" applyAlignment="1" applyProtection="1">
      <alignment horizontal="left" vertical="center"/>
      <protection hidden="1"/>
    </xf>
    <xf numFmtId="0" fontId="9" fillId="0" borderId="0" xfId="0" applyFont="1" applyFill="1" applyBorder="1" applyAlignment="1">
      <alignment vertical="center"/>
    </xf>
    <xf numFmtId="0" fontId="9" fillId="0" borderId="15" xfId="0" applyFont="1" applyFill="1" applyBorder="1" applyAlignment="1">
      <alignment vertical="center"/>
    </xf>
    <xf numFmtId="0" fontId="3" fillId="0" borderId="22" xfId="0" applyFont="1" applyFill="1" applyBorder="1" applyAlignment="1">
      <alignment horizontal="center" wrapText="1"/>
    </xf>
    <xf numFmtId="39" fontId="5" fillId="0" borderId="18" xfId="0" applyNumberFormat="1" applyFont="1" applyFill="1" applyBorder="1" applyAlignment="1" applyProtection="1">
      <alignment vertical="center"/>
      <protection locked="0"/>
    </xf>
    <xf numFmtId="0" fontId="3" fillId="0" borderId="13" xfId="0" applyFont="1" applyBorder="1" applyAlignment="1">
      <alignment vertical="center"/>
    </xf>
    <xf numFmtId="37" fontId="3" fillId="0" borderId="10" xfId="0" applyNumberFormat="1" applyFont="1" applyFill="1" applyBorder="1" applyAlignment="1" applyProtection="1">
      <alignment horizontal="center" vertical="center"/>
      <protection hidden="1"/>
    </xf>
    <xf numFmtId="0" fontId="3" fillId="0" borderId="0" xfId="0" applyFont="1" applyFill="1" applyBorder="1" applyAlignment="1">
      <alignment horizontal="left" vertical="center"/>
    </xf>
    <xf numFmtId="0" fontId="3" fillId="0" borderId="16" xfId="0" applyFont="1" applyFill="1" applyBorder="1" applyAlignment="1">
      <alignment horizontal="left" vertical="center"/>
    </xf>
    <xf numFmtId="37" fontId="5" fillId="0" borderId="16" xfId="0" applyNumberFormat="1" applyFont="1" applyFill="1" applyBorder="1" applyAlignment="1" applyProtection="1">
      <alignment horizontal="left" vertical="center"/>
      <protection hidden="1"/>
    </xf>
    <xf numFmtId="0" fontId="5" fillId="0" borderId="12"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5" fillId="0" borderId="0" xfId="0" quotePrefix="1"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5" fillId="0" borderId="0" xfId="0" quotePrefix="1" applyFont="1" applyFill="1" applyBorder="1" applyAlignment="1" applyProtection="1">
      <alignment vertical="center"/>
      <protection locked="0"/>
    </xf>
    <xf numFmtId="0" fontId="3" fillId="0" borderId="16" xfId="0" applyFont="1" applyFill="1" applyBorder="1" applyAlignment="1" applyProtection="1">
      <alignment vertical="center"/>
      <protection locked="0"/>
    </xf>
    <xf numFmtId="0" fontId="5" fillId="0" borderId="19"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5" fillId="0" borderId="16" xfId="0" applyFont="1" applyBorder="1" applyAlignment="1" applyProtection="1">
      <alignment vertical="center"/>
      <protection locked="0"/>
    </xf>
    <xf numFmtId="0" fontId="5" fillId="0" borderId="17" xfId="0" applyFont="1" applyBorder="1" applyAlignment="1" applyProtection="1">
      <alignment vertical="center"/>
      <protection locked="0"/>
    </xf>
    <xf numFmtId="37" fontId="5" fillId="0" borderId="10" xfId="0" quotePrefix="1" applyNumberFormat="1" applyFont="1" applyFill="1" applyBorder="1" applyAlignment="1" applyProtection="1">
      <alignment horizontal="left" vertical="center"/>
      <protection hidden="1"/>
    </xf>
    <xf numFmtId="0" fontId="3" fillId="0" borderId="19" xfId="0" applyFont="1" applyFill="1" applyBorder="1" applyAlignment="1">
      <alignment horizontal="left" vertical="center"/>
    </xf>
    <xf numFmtId="0" fontId="5" fillId="0" borderId="15" xfId="0" applyFont="1" applyFill="1" applyBorder="1" applyAlignment="1">
      <alignment horizontal="centerContinuous" vertical="center"/>
    </xf>
    <xf numFmtId="0" fontId="5" fillId="0" borderId="15" xfId="0" quotePrefix="1" applyFont="1" applyFill="1" applyBorder="1" applyAlignment="1">
      <alignment horizontal="left" vertical="center"/>
    </xf>
    <xf numFmtId="39" fontId="3" fillId="0" borderId="18" xfId="0" applyNumberFormat="1" applyFont="1" applyFill="1" applyBorder="1" applyAlignment="1">
      <alignment vertical="center"/>
    </xf>
    <xf numFmtId="37" fontId="3" fillId="0" borderId="14" xfId="0" applyNumberFormat="1" applyFont="1" applyFill="1" applyBorder="1" applyAlignment="1" applyProtection="1">
      <alignment horizontal="center" vertical="center"/>
      <protection hidden="1"/>
    </xf>
    <xf numFmtId="0" fontId="3" fillId="0" borderId="15" xfId="0" applyFont="1" applyFill="1" applyBorder="1" applyAlignment="1">
      <alignment horizontal="center" vertical="center"/>
    </xf>
    <xf numFmtId="0" fontId="5" fillId="0" borderId="12" xfId="0" applyFont="1" applyBorder="1" applyAlignment="1" applyProtection="1">
      <alignment horizontal="left" vertical="center"/>
      <protection locked="0"/>
    </xf>
    <xf numFmtId="0" fontId="5" fillId="0" borderId="15" xfId="0" applyFont="1" applyFill="1" applyBorder="1" applyAlignment="1" applyProtection="1">
      <alignment horizontal="left" vertical="center"/>
      <protection locked="0"/>
    </xf>
    <xf numFmtId="165" fontId="3" fillId="0" borderId="16" xfId="0" quotePrefix="1" applyNumberFormat="1" applyFont="1" applyFill="1" applyBorder="1" applyAlignment="1" applyProtection="1">
      <alignment vertical="center"/>
      <protection hidden="1"/>
    </xf>
    <xf numFmtId="37" fontId="5" fillId="0" borderId="16" xfId="0" applyNumberFormat="1" applyFont="1" applyFill="1" applyBorder="1" applyAlignment="1" applyProtection="1">
      <alignment vertical="center"/>
      <protection hidden="1"/>
    </xf>
    <xf numFmtId="0" fontId="25" fillId="0" borderId="0" xfId="0" applyFont="1" applyFill="1" applyBorder="1" applyAlignment="1" applyProtection="1">
      <alignment vertical="center"/>
      <protection locked="0"/>
    </xf>
    <xf numFmtId="0" fontId="0" fillId="0" borderId="0" xfId="0" applyAlignment="1">
      <alignment horizontal="center"/>
    </xf>
    <xf numFmtId="0" fontId="26" fillId="0" borderId="0" xfId="0" applyFont="1"/>
    <xf numFmtId="0" fontId="0" fillId="0" borderId="0" xfId="0" applyFont="1"/>
    <xf numFmtId="0" fontId="0" fillId="0" borderId="23" xfId="0" applyBorder="1"/>
    <xf numFmtId="0" fontId="0" fillId="0" borderId="23" xfId="0" applyFont="1" applyBorder="1"/>
    <xf numFmtId="39" fontId="3" fillId="0" borderId="15" xfId="0" applyNumberFormat="1" applyFont="1" applyFill="1" applyBorder="1" applyAlignment="1" applyProtection="1">
      <alignment vertical="center"/>
      <protection locked="0"/>
    </xf>
    <xf numFmtId="39" fontId="15" fillId="0" borderId="15" xfId="0" applyNumberFormat="1" applyFont="1" applyFill="1" applyBorder="1" applyAlignment="1" applyProtection="1">
      <alignment vertical="center"/>
      <protection hidden="1"/>
    </xf>
    <xf numFmtId="39" fontId="15" fillId="0" borderId="15" xfId="0" applyNumberFormat="1" applyFont="1" applyFill="1" applyBorder="1" applyAlignment="1" applyProtection="1">
      <alignment vertical="center"/>
      <protection locked="0"/>
    </xf>
    <xf numFmtId="166" fontId="15" fillId="0" borderId="15" xfId="0" applyNumberFormat="1" applyFont="1" applyFill="1" applyBorder="1" applyAlignment="1" applyProtection="1">
      <alignment vertical="center"/>
      <protection hidden="1"/>
    </xf>
    <xf numFmtId="39" fontId="3" fillId="0" borderId="15" xfId="0" applyNumberFormat="1" applyFont="1" applyFill="1" applyBorder="1" applyAlignment="1" applyProtection="1">
      <alignment vertical="center"/>
      <protection hidden="1"/>
    </xf>
    <xf numFmtId="39" fontId="15" fillId="0" borderId="15" xfId="0" applyNumberFormat="1" applyFont="1" applyFill="1" applyBorder="1" applyAlignment="1">
      <alignment vertical="center"/>
    </xf>
    <xf numFmtId="0" fontId="14" fillId="0" borderId="13" xfId="0" applyFont="1" applyFill="1" applyBorder="1" applyAlignment="1">
      <alignment horizontal="center" vertical="center"/>
    </xf>
    <xf numFmtId="0" fontId="5" fillId="0" borderId="10" xfId="0" quotePrefix="1" applyFont="1" applyFill="1" applyBorder="1" applyAlignment="1">
      <alignment horizontal="center" vertical="center"/>
    </xf>
    <xf numFmtId="39" fontId="14" fillId="0" borderId="16" xfId="0" quotePrefix="1" applyNumberFormat="1" applyFont="1" applyFill="1" applyBorder="1" applyAlignment="1">
      <alignment horizontal="center" vertical="center"/>
    </xf>
    <xf numFmtId="0" fontId="14" fillId="0" borderId="0" xfId="0" applyFont="1" applyFill="1" applyBorder="1" applyAlignment="1">
      <alignment horizontal="center" vertical="center"/>
    </xf>
    <xf numFmtId="0" fontId="14" fillId="0" borderId="16" xfId="0" applyFont="1" applyFill="1" applyBorder="1" applyAlignment="1">
      <alignment horizontal="center" vertical="center"/>
    </xf>
    <xf numFmtId="2" fontId="15" fillId="0" borderId="15" xfId="0" applyNumberFormat="1" applyFont="1" applyFill="1" applyBorder="1" applyAlignment="1" applyProtection="1">
      <alignment horizontal="center" vertical="center"/>
      <protection locked="0"/>
    </xf>
    <xf numFmtId="0" fontId="15" fillId="0" borderId="17" xfId="0" applyFont="1" applyFill="1" applyBorder="1" applyAlignment="1">
      <alignment horizontal="center" vertical="center"/>
    </xf>
    <xf numFmtId="0" fontId="14" fillId="0" borderId="10" xfId="0" applyFont="1" applyFill="1" applyBorder="1" applyAlignment="1">
      <alignment horizontal="center" vertical="center"/>
    </xf>
    <xf numFmtId="39" fontId="12" fillId="0" borderId="20" xfId="0" applyNumberFormat="1" applyFont="1" applyFill="1" applyBorder="1" applyAlignment="1">
      <alignment horizontal="center" vertical="center" wrapText="1"/>
    </xf>
    <xf numFmtId="0" fontId="17" fillId="0" borderId="21" xfId="0" applyFont="1" applyFill="1" applyBorder="1" applyAlignment="1">
      <alignment horizontal="center" vertical="center" wrapText="1"/>
    </xf>
    <xf numFmtId="39" fontId="12" fillId="0" borderId="18" xfId="0" applyNumberFormat="1" applyFont="1" applyFill="1" applyBorder="1" applyAlignment="1">
      <alignment horizontal="center" vertical="center" wrapText="1"/>
    </xf>
    <xf numFmtId="0" fontId="5" fillId="0" borderId="16" xfId="0" applyFont="1" applyFill="1" applyBorder="1" applyAlignment="1" applyProtection="1">
      <alignment horizontal="center" vertical="center"/>
      <protection locked="0"/>
    </xf>
    <xf numFmtId="4" fontId="0" fillId="0" borderId="0" xfId="0" applyNumberFormat="1"/>
    <xf numFmtId="0" fontId="27" fillId="0" borderId="0" xfId="0" applyFont="1"/>
    <xf numFmtId="0" fontId="8" fillId="0" borderId="0" xfId="0" applyFont="1" applyFill="1" applyBorder="1" applyAlignment="1">
      <alignment horizontal="center" vertical="center" wrapText="1"/>
    </xf>
    <xf numFmtId="0" fontId="8" fillId="0" borderId="0" xfId="0" applyFont="1" applyFill="1" applyBorder="1" applyAlignment="1">
      <alignment vertical="center"/>
    </xf>
    <xf numFmtId="0" fontId="12" fillId="0" borderId="20" xfId="0" quotePrefix="1" applyFont="1" applyFill="1" applyBorder="1" applyAlignment="1">
      <alignment horizontal="center" vertical="center" wrapText="1"/>
    </xf>
    <xf numFmtId="0" fontId="12" fillId="0" borderId="20" xfId="0" applyFont="1" applyFill="1" applyBorder="1" applyAlignment="1">
      <alignment vertical="center" wrapText="1"/>
    </xf>
    <xf numFmtId="0" fontId="12" fillId="0" borderId="11" xfId="0" applyFont="1" applyFill="1" applyBorder="1" applyAlignment="1">
      <alignment vertical="center" wrapText="1"/>
    </xf>
    <xf numFmtId="37" fontId="9" fillId="0" borderId="16" xfId="0" applyNumberFormat="1" applyFont="1" applyFill="1" applyBorder="1" applyAlignment="1" applyProtection="1">
      <alignment vertical="center"/>
      <protection hidden="1"/>
    </xf>
    <xf numFmtId="0" fontId="5" fillId="0" borderId="0" xfId="2" applyFont="1" applyBorder="1"/>
    <xf numFmtId="0" fontId="5" fillId="0" borderId="5" xfId="2" applyFont="1" applyBorder="1"/>
    <xf numFmtId="0" fontId="28" fillId="0" borderId="0" xfId="0" applyFont="1"/>
    <xf numFmtId="0" fontId="5" fillId="0" borderId="0" xfId="2" applyFont="1" applyBorder="1" applyAlignment="1">
      <alignment horizontal="center"/>
    </xf>
    <xf numFmtId="0" fontId="5" fillId="0" borderId="6" xfId="2" applyFont="1" applyBorder="1"/>
    <xf numFmtId="0" fontId="5" fillId="0" borderId="7" xfId="2" applyFont="1" applyBorder="1"/>
    <xf numFmtId="0" fontId="5" fillId="0" borderId="8" xfId="2" applyFont="1" applyBorder="1"/>
    <xf numFmtId="0" fontId="0" fillId="0" borderId="0" xfId="0" applyBorder="1"/>
    <xf numFmtId="0" fontId="29" fillId="0" borderId="0" xfId="0" applyFont="1"/>
    <xf numFmtId="0" fontId="29" fillId="0" borderId="0" xfId="0" applyFont="1" applyAlignment="1"/>
    <xf numFmtId="0" fontId="5" fillId="0" borderId="15" xfId="0" applyFont="1" applyBorder="1" applyAlignment="1" applyProtection="1">
      <alignment wrapText="1"/>
      <protection locked="0"/>
    </xf>
    <xf numFmtId="0" fontId="0" fillId="0" borderId="16" xfId="0" applyBorder="1"/>
    <xf numFmtId="2" fontId="5" fillId="0" borderId="16" xfId="0" applyNumberFormat="1" applyFont="1" applyFill="1" applyBorder="1" applyAlignment="1" applyProtection="1">
      <alignment vertical="center"/>
      <protection locked="0"/>
    </xf>
    <xf numFmtId="0" fontId="5" fillId="0" borderId="16" xfId="0" quotePrefix="1" applyFont="1" applyFill="1" applyBorder="1" applyAlignment="1" applyProtection="1">
      <alignment vertical="center"/>
      <protection locked="0"/>
    </xf>
    <xf numFmtId="1" fontId="5" fillId="0" borderId="23" xfId="0" applyNumberFormat="1" applyFont="1" applyFill="1" applyBorder="1" applyAlignment="1" applyProtection="1">
      <alignment horizontal="center" vertical="center"/>
      <protection locked="0"/>
    </xf>
    <xf numFmtId="0" fontId="30" fillId="0" borderId="0" xfId="0" applyFont="1" applyFill="1" applyBorder="1"/>
    <xf numFmtId="169" fontId="30" fillId="0" borderId="0" xfId="0" applyNumberFormat="1" applyFont="1" applyFill="1" applyBorder="1" applyAlignment="1">
      <alignment horizontal="center"/>
    </xf>
    <xf numFmtId="4" fontId="30" fillId="0" borderId="0" xfId="0" applyNumberFormat="1" applyFont="1" applyFill="1" applyBorder="1" applyAlignment="1">
      <alignment horizontal="center"/>
    </xf>
    <xf numFmtId="0" fontId="30" fillId="0" borderId="0" xfId="0" applyFont="1" applyFill="1" applyBorder="1" applyAlignment="1">
      <alignment horizontal="center"/>
    </xf>
    <xf numFmtId="0" fontId="31" fillId="0" borderId="0" xfId="0" applyFont="1" applyFill="1" applyBorder="1" applyAlignment="1">
      <alignment horizontal="right" vertical="justify"/>
    </xf>
    <xf numFmtId="0" fontId="30" fillId="2" borderId="17" xfId="0" applyFont="1" applyFill="1" applyBorder="1"/>
    <xf numFmtId="169" fontId="30" fillId="2" borderId="16" xfId="0" applyNumberFormat="1" applyFont="1" applyFill="1" applyBorder="1" applyAlignment="1">
      <alignment horizontal="center"/>
    </xf>
    <xf numFmtId="4" fontId="30" fillId="2" borderId="16" xfId="0" applyNumberFormat="1" applyFont="1" applyFill="1" applyBorder="1" applyAlignment="1">
      <alignment horizontal="center"/>
    </xf>
    <xf numFmtId="0" fontId="30" fillId="2" borderId="16" xfId="0" applyFont="1" applyFill="1" applyBorder="1" applyAlignment="1">
      <alignment horizontal="center"/>
    </xf>
    <xf numFmtId="0" fontId="31" fillId="2" borderId="16" xfId="0" applyFont="1" applyFill="1" applyBorder="1" applyAlignment="1">
      <alignment horizontal="right" vertical="justify"/>
    </xf>
    <xf numFmtId="0" fontId="30" fillId="2" borderId="19" xfId="0" applyFont="1" applyFill="1" applyBorder="1"/>
    <xf numFmtId="0" fontId="32" fillId="0" borderId="0" xfId="0" applyFont="1" applyFill="1" applyBorder="1" applyAlignment="1">
      <alignment horizontal="left"/>
    </xf>
    <xf numFmtId="0" fontId="32" fillId="2" borderId="15" xfId="0" applyFont="1" applyFill="1" applyBorder="1" applyAlignment="1">
      <alignment horizontal="left"/>
    </xf>
    <xf numFmtId="0" fontId="33" fillId="0" borderId="18" xfId="0" applyFont="1" applyFill="1" applyBorder="1" applyAlignment="1">
      <alignment horizontal="right"/>
    </xf>
    <xf numFmtId="0" fontId="32" fillId="2" borderId="12" xfId="0" applyFont="1" applyFill="1" applyBorder="1" applyAlignment="1">
      <alignment horizontal="left"/>
    </xf>
    <xf numFmtId="0" fontId="31" fillId="0" borderId="0" xfId="0" applyFont="1" applyFill="1" applyBorder="1" applyAlignment="1">
      <alignment horizontal="left"/>
    </xf>
    <xf numFmtId="0" fontId="31" fillId="2" borderId="15" xfId="0" applyFont="1" applyFill="1" applyBorder="1" applyAlignment="1">
      <alignment horizontal="left"/>
    </xf>
    <xf numFmtId="0" fontId="31" fillId="2" borderId="12" xfId="0" applyFont="1" applyFill="1" applyBorder="1" applyAlignment="1">
      <alignment horizontal="left"/>
    </xf>
    <xf numFmtId="4" fontId="30" fillId="0" borderId="18" xfId="0" applyNumberFormat="1" applyFont="1" applyFill="1" applyBorder="1" applyAlignment="1">
      <alignment horizontal="center"/>
    </xf>
    <xf numFmtId="170" fontId="30" fillId="0" borderId="18" xfId="0" applyNumberFormat="1" applyFont="1" applyFill="1" applyBorder="1" applyAlignment="1">
      <alignment horizontal="right"/>
    </xf>
    <xf numFmtId="0" fontId="30" fillId="0" borderId="0" xfId="0" applyFont="1" applyFill="1" applyBorder="1" applyAlignment="1">
      <alignment horizontal="left"/>
    </xf>
    <xf numFmtId="0" fontId="30" fillId="2" borderId="15" xfId="0" applyFont="1" applyFill="1" applyBorder="1" applyAlignment="1">
      <alignment horizontal="left"/>
    </xf>
    <xf numFmtId="0" fontId="30" fillId="2" borderId="12" xfId="0" applyFont="1" applyFill="1" applyBorder="1" applyAlignment="1">
      <alignment horizontal="left"/>
    </xf>
    <xf numFmtId="0" fontId="34" fillId="0" borderId="0" xfId="0" applyFont="1" applyFill="1" applyBorder="1" applyAlignment="1"/>
    <xf numFmtId="0" fontId="34" fillId="2" borderId="15" xfId="0" applyFont="1" applyFill="1" applyBorder="1" applyAlignment="1"/>
    <xf numFmtId="14" fontId="35" fillId="0" borderId="22" xfId="0" applyNumberFormat="1" applyFont="1" applyFill="1" applyBorder="1" applyAlignment="1">
      <alignment horizontal="left"/>
    </xf>
    <xf numFmtId="0" fontId="35" fillId="0" borderId="10" xfId="0" applyFont="1" applyFill="1" applyBorder="1" applyAlignment="1"/>
    <xf numFmtId="0" fontId="35" fillId="0" borderId="14" xfId="0" applyFont="1" applyFill="1" applyBorder="1" applyAlignment="1"/>
    <xf numFmtId="0" fontId="34" fillId="2" borderId="12" xfId="0" applyFont="1" applyFill="1" applyBorder="1" applyAlignment="1"/>
    <xf numFmtId="0" fontId="32" fillId="0" borderId="0" xfId="0" applyFont="1" applyFill="1" applyBorder="1"/>
    <xf numFmtId="0" fontId="32" fillId="2" borderId="15" xfId="0" applyFont="1" applyFill="1" applyBorder="1"/>
    <xf numFmtId="0" fontId="32" fillId="2" borderId="12" xfId="0" applyFont="1" applyFill="1" applyBorder="1"/>
    <xf numFmtId="0" fontId="37" fillId="0" borderId="0" xfId="0" applyFont="1" applyFill="1" applyBorder="1"/>
    <xf numFmtId="0" fontId="37" fillId="2" borderId="15" xfId="0" applyFont="1" applyFill="1" applyBorder="1"/>
    <xf numFmtId="0" fontId="37" fillId="2" borderId="12" xfId="0" applyFont="1" applyFill="1" applyBorder="1"/>
    <xf numFmtId="0" fontId="30" fillId="2" borderId="11" xfId="0" applyFont="1" applyFill="1" applyBorder="1"/>
    <xf numFmtId="169" fontId="30" fillId="2" borderId="13" xfId="0" applyNumberFormat="1" applyFont="1" applyFill="1" applyBorder="1" applyAlignment="1">
      <alignment horizontal="center"/>
    </xf>
    <xf numFmtId="4" fontId="30" fillId="2" borderId="13" xfId="0" applyNumberFormat="1" applyFont="1" applyFill="1" applyBorder="1" applyAlignment="1">
      <alignment horizontal="center"/>
    </xf>
    <xf numFmtId="0" fontId="30" fillId="2" borderId="13" xfId="0" applyFont="1" applyFill="1" applyBorder="1" applyAlignment="1">
      <alignment horizontal="center"/>
    </xf>
    <xf numFmtId="0" fontId="31" fillId="2" borderId="13" xfId="0" applyFont="1" applyFill="1" applyBorder="1" applyAlignment="1">
      <alignment horizontal="right" vertical="justify"/>
    </xf>
    <xf numFmtId="0" fontId="30" fillId="2" borderId="9" xfId="0" applyFont="1" applyFill="1" applyBorder="1"/>
    <xf numFmtId="0" fontId="35" fillId="0" borderId="0" xfId="0" applyFont="1" applyFill="1" applyBorder="1"/>
    <xf numFmtId="4" fontId="35" fillId="0" borderId="18" xfId="0" applyNumberFormat="1" applyFont="1" applyFill="1" applyBorder="1" applyAlignment="1">
      <alignment horizontal="center"/>
    </xf>
    <xf numFmtId="0" fontId="39" fillId="0" borderId="0" xfId="0" applyFont="1" applyFill="1" applyBorder="1" applyAlignment="1">
      <alignment horizontal="center" vertical="center" wrapText="1"/>
    </xf>
    <xf numFmtId="0" fontId="39" fillId="0" borderId="18" xfId="0" applyFont="1" applyFill="1" applyBorder="1" applyAlignment="1">
      <alignment horizontal="center" vertical="center" wrapText="1"/>
    </xf>
    <xf numFmtId="0" fontId="35" fillId="0" borderId="0" xfId="0" applyFont="1" applyFill="1" applyBorder="1" applyAlignment="1">
      <alignment horizontal="center" vertical="center" wrapText="1"/>
    </xf>
    <xf numFmtId="169" fontId="41" fillId="0" borderId="18" xfId="0" applyNumberFormat="1" applyFont="1" applyFill="1" applyBorder="1" applyAlignment="1">
      <alignment horizontal="center" vertical="center" wrapText="1"/>
    </xf>
    <xf numFmtId="4" fontId="41" fillId="0" borderId="18" xfId="0" applyNumberFormat="1" applyFont="1" applyFill="1" applyBorder="1" applyAlignment="1">
      <alignment horizontal="center" vertical="center" wrapText="1"/>
    </xf>
    <xf numFmtId="0" fontId="41" fillId="0" borderId="18" xfId="0" applyFont="1" applyFill="1" applyBorder="1" applyAlignment="1">
      <alignment horizontal="center" vertical="center" wrapText="1"/>
    </xf>
    <xf numFmtId="0" fontId="35" fillId="0" borderId="22" xfId="0" applyFont="1" applyFill="1" applyBorder="1" applyAlignment="1"/>
    <xf numFmtId="14" fontId="35" fillId="0" borderId="10" xfId="0" applyNumberFormat="1" applyFont="1" applyFill="1" applyBorder="1" applyAlignment="1"/>
    <xf numFmtId="0" fontId="0" fillId="0" borderId="0" xfId="0" applyFill="1" applyBorder="1"/>
    <xf numFmtId="4" fontId="6" fillId="0" borderId="0" xfId="0" applyNumberFormat="1" applyFont="1" applyFill="1" applyBorder="1"/>
    <xf numFmtId="1" fontId="0" fillId="0" borderId="0" xfId="0" applyNumberFormat="1" applyFill="1" applyBorder="1"/>
    <xf numFmtId="0" fontId="0" fillId="0" borderId="0" xfId="0" applyFill="1" applyBorder="1" applyAlignment="1">
      <alignment horizontal="right"/>
    </xf>
    <xf numFmtId="2" fontId="0" fillId="0" borderId="0" xfId="0" applyNumberFormat="1" applyFill="1" applyBorder="1"/>
    <xf numFmtId="0" fontId="6" fillId="0" borderId="0" xfId="0" applyFont="1" applyFill="1" applyBorder="1" applyAlignment="1"/>
    <xf numFmtId="171" fontId="6" fillId="0" borderId="0" xfId="0" applyNumberFormat="1" applyFont="1" applyFill="1" applyBorder="1"/>
    <xf numFmtId="0" fontId="2" fillId="0" borderId="0" xfId="0" applyFont="1" applyFill="1" applyBorder="1" applyAlignment="1"/>
    <xf numFmtId="0" fontId="2" fillId="0" borderId="0" xfId="0" applyFont="1" applyFill="1" applyBorder="1" applyAlignment="1">
      <alignment horizontal="right"/>
    </xf>
    <xf numFmtId="167" fontId="0" fillId="0" borderId="0" xfId="0" applyNumberFormat="1" applyFill="1" applyBorder="1"/>
    <xf numFmtId="167" fontId="6" fillId="0" borderId="0" xfId="0" applyNumberFormat="1" applyFont="1" applyFill="1" applyBorder="1"/>
    <xf numFmtId="167" fontId="0" fillId="0" borderId="0" xfId="0" applyNumberFormat="1" applyFill="1" applyBorder="1" applyAlignment="1">
      <alignment horizontal="right"/>
    </xf>
    <xf numFmtId="167" fontId="6" fillId="0" borderId="0" xfId="0" applyNumberFormat="1" applyFont="1" applyFill="1" applyBorder="1" applyAlignment="1"/>
    <xf numFmtId="0" fontId="0" fillId="2" borderId="17" xfId="0" applyFill="1" applyBorder="1"/>
    <xf numFmtId="4" fontId="6" fillId="2" borderId="16" xfId="0" applyNumberFormat="1" applyFont="1" applyFill="1" applyBorder="1"/>
    <xf numFmtId="1" fontId="0" fillId="2" borderId="16" xfId="0" applyNumberFormat="1" applyFill="1" applyBorder="1"/>
    <xf numFmtId="0" fontId="0" fillId="2" borderId="16" xfId="0" applyFill="1" applyBorder="1"/>
    <xf numFmtId="0" fontId="0" fillId="2" borderId="16" xfId="0" applyFill="1" applyBorder="1" applyAlignment="1">
      <alignment horizontal="right"/>
    </xf>
    <xf numFmtId="2" fontId="0" fillId="2" borderId="16" xfId="0" applyNumberFormat="1" applyFill="1" applyBorder="1"/>
    <xf numFmtId="0" fontId="6" fillId="2" borderId="16" xfId="0" applyFont="1" applyFill="1" applyBorder="1" applyAlignment="1"/>
    <xf numFmtId="0" fontId="0" fillId="2" borderId="19" xfId="0" applyFill="1" applyBorder="1"/>
    <xf numFmtId="4" fontId="0" fillId="0" borderId="0" xfId="0" applyNumberFormat="1" applyFill="1" applyBorder="1"/>
    <xf numFmtId="4" fontId="0" fillId="2" borderId="15" xfId="0" applyNumberFormat="1" applyFill="1" applyBorder="1"/>
    <xf numFmtId="4" fontId="6" fillId="0" borderId="22" xfId="0" applyNumberFormat="1" applyFont="1" applyFill="1" applyBorder="1"/>
    <xf numFmtId="4" fontId="0" fillId="0" borderId="16" xfId="0" applyNumberFormat="1" applyFill="1" applyBorder="1"/>
    <xf numFmtId="4" fontId="2" fillId="0" borderId="19" xfId="0" applyNumberFormat="1" applyFont="1" applyFill="1" applyBorder="1"/>
    <xf numFmtId="4" fontId="6" fillId="0" borderId="16" xfId="0" applyNumberFormat="1" applyFont="1" applyFill="1" applyBorder="1" applyAlignment="1"/>
    <xf numFmtId="4" fontId="6" fillId="0" borderId="18" xfId="0" applyNumberFormat="1" applyFont="1" applyFill="1" applyBorder="1" applyAlignment="1"/>
    <xf numFmtId="4" fontId="0" fillId="2" borderId="12" xfId="0" applyNumberFormat="1" applyFill="1" applyBorder="1"/>
    <xf numFmtId="4" fontId="0" fillId="0" borderId="0" xfId="0" applyNumberFormat="1" applyFill="1" applyBorder="1" applyAlignment="1">
      <alignment horizontal="right"/>
    </xf>
    <xf numFmtId="4" fontId="27" fillId="0" borderId="22" xfId="0" applyNumberFormat="1" applyFont="1" applyFill="1" applyBorder="1" applyAlignment="1">
      <alignment horizontal="right"/>
    </xf>
    <xf numFmtId="4" fontId="2" fillId="0" borderId="14" xfId="0" applyNumberFormat="1" applyFont="1" applyFill="1" applyBorder="1" applyAlignment="1">
      <alignment horizontal="right"/>
    </xf>
    <xf numFmtId="4" fontId="27" fillId="0" borderId="0" xfId="0" applyNumberFormat="1" applyFont="1" applyFill="1" applyBorder="1" applyAlignment="1">
      <alignment horizontal="right"/>
    </xf>
    <xf numFmtId="4" fontId="6" fillId="0" borderId="0" xfId="0" applyNumberFormat="1" applyFont="1" applyFill="1" applyBorder="1" applyAlignment="1"/>
    <xf numFmtId="4" fontId="6" fillId="0" borderId="15" xfId="0" applyNumberFormat="1" applyFont="1" applyFill="1" applyBorder="1"/>
    <xf numFmtId="4" fontId="0" fillId="0" borderId="15" xfId="0" applyNumberFormat="1" applyFill="1" applyBorder="1"/>
    <xf numFmtId="4" fontId="0" fillId="0" borderId="12" xfId="0" applyNumberFormat="1" applyFill="1" applyBorder="1"/>
    <xf numFmtId="4" fontId="0" fillId="0" borderId="15" xfId="0" applyNumberFormat="1" applyFill="1" applyBorder="1" applyAlignment="1">
      <alignment horizontal="right"/>
    </xf>
    <xf numFmtId="4" fontId="6" fillId="0" borderId="23" xfId="0" applyNumberFormat="1" applyFont="1" applyFill="1" applyBorder="1" applyAlignment="1"/>
    <xf numFmtId="4" fontId="2" fillId="0" borderId="0" xfId="0" applyNumberFormat="1" applyFont="1" applyFill="1" applyBorder="1"/>
    <xf numFmtId="4" fontId="2" fillId="2" borderId="15" xfId="0" applyNumberFormat="1" applyFont="1" applyFill="1" applyBorder="1"/>
    <xf numFmtId="1" fontId="2" fillId="0" borderId="12" xfId="0" applyNumberFormat="1" applyFont="1" applyFill="1" applyBorder="1"/>
    <xf numFmtId="4" fontId="2" fillId="0" borderId="17" xfId="0" applyNumberFormat="1" applyFont="1" applyFill="1" applyBorder="1"/>
    <xf numFmtId="4" fontId="2" fillId="0" borderId="0" xfId="0" applyNumberFormat="1" applyFont="1" applyFill="1" applyBorder="1" applyAlignment="1">
      <alignment horizontal="right"/>
    </xf>
    <xf numFmtId="4" fontId="6" fillId="0" borderId="21" xfId="0" applyNumberFormat="1" applyFont="1" applyFill="1" applyBorder="1" applyAlignment="1"/>
    <xf numFmtId="4" fontId="2" fillId="2" borderId="12" xfId="0" applyNumberFormat="1" applyFont="1" applyFill="1" applyBorder="1"/>
    <xf numFmtId="4" fontId="2" fillId="0" borderId="0" xfId="0" applyNumberFormat="1" applyFont="1" applyFill="1" applyBorder="1" applyAlignment="1"/>
    <xf numFmtId="4" fontId="2" fillId="0" borderId="23" xfId="0" applyNumberFormat="1" applyFont="1" applyFill="1" applyBorder="1" applyAlignment="1"/>
    <xf numFmtId="0" fontId="6" fillId="0" borderId="0" xfId="0" applyFont="1" applyFill="1" applyBorder="1" applyAlignment="1">
      <alignment horizontal="center"/>
    </xf>
    <xf numFmtId="0" fontId="6" fillId="2" borderId="15" xfId="0" applyFont="1" applyFill="1" applyBorder="1" applyAlignment="1">
      <alignment horizontal="center"/>
    </xf>
    <xf numFmtId="0" fontId="24" fillId="0" borderId="0" xfId="0" applyFont="1" applyFill="1" applyBorder="1" applyAlignment="1">
      <alignment horizontal="center"/>
    </xf>
    <xf numFmtId="0" fontId="24" fillId="0" borderId="0" xfId="0" applyFont="1" applyFill="1" applyBorder="1" applyAlignment="1">
      <alignment horizontal="right"/>
    </xf>
    <xf numFmtId="2" fontId="24" fillId="0" borderId="0" xfId="0" applyNumberFormat="1" applyFont="1" applyFill="1" applyBorder="1" applyAlignment="1">
      <alignment horizontal="center"/>
    </xf>
    <xf numFmtId="0" fontId="6" fillId="0" borderId="20" xfId="0" applyFont="1" applyFill="1" applyBorder="1" applyAlignment="1"/>
    <xf numFmtId="0" fontId="6" fillId="2" borderId="12" xfId="0" applyFont="1" applyFill="1" applyBorder="1" applyAlignment="1">
      <alignment horizontal="center"/>
    </xf>
    <xf numFmtId="0" fontId="35" fillId="0" borderId="15" xfId="0" applyFont="1" applyFill="1" applyBorder="1" applyAlignment="1">
      <alignment horizontal="left"/>
    </xf>
    <xf numFmtId="1" fontId="35" fillId="0" borderId="0" xfId="0" applyNumberFormat="1" applyFont="1" applyFill="1" applyBorder="1" applyAlignment="1">
      <alignment horizontal="left"/>
    </xf>
    <xf numFmtId="0" fontId="35" fillId="0" borderId="0" xfId="0" applyFont="1" applyFill="1" applyBorder="1" applyAlignment="1">
      <alignment horizontal="left"/>
    </xf>
    <xf numFmtId="0" fontId="35" fillId="0" borderId="12" xfId="0" applyFont="1" applyFill="1" applyBorder="1" applyAlignment="1">
      <alignment horizontal="left"/>
    </xf>
    <xf numFmtId="0" fontId="42" fillId="0" borderId="0" xfId="0" applyFont="1" applyFill="1" applyBorder="1"/>
    <xf numFmtId="0" fontId="42" fillId="2" borderId="15" xfId="0" applyFont="1" applyFill="1" applyBorder="1"/>
    <xf numFmtId="0" fontId="42" fillId="2" borderId="12" xfId="0" applyFont="1" applyFill="1" applyBorder="1"/>
    <xf numFmtId="0" fontId="0" fillId="2" borderId="11" xfId="0" applyFill="1" applyBorder="1"/>
    <xf numFmtId="4" fontId="6" fillId="2" borderId="13" xfId="0" applyNumberFormat="1" applyFont="1" applyFill="1" applyBorder="1"/>
    <xf numFmtId="1" fontId="0" fillId="2" borderId="13" xfId="0" applyNumberFormat="1" applyFill="1" applyBorder="1"/>
    <xf numFmtId="0" fontId="0" fillId="2" borderId="13" xfId="0" applyFill="1" applyBorder="1"/>
    <xf numFmtId="0" fontId="0" fillId="2" borderId="13" xfId="0" applyFill="1" applyBorder="1" applyAlignment="1">
      <alignment horizontal="right"/>
    </xf>
    <xf numFmtId="2" fontId="0" fillId="2" borderId="13" xfId="0" applyNumberFormat="1" applyFill="1" applyBorder="1"/>
    <xf numFmtId="0" fontId="6" fillId="2" borderId="13" xfId="0" applyFont="1" applyFill="1" applyBorder="1" applyAlignment="1"/>
    <xf numFmtId="0" fontId="0" fillId="2" borderId="9" xfId="0" applyFill="1" applyBorder="1"/>
    <xf numFmtId="0" fontId="30" fillId="0" borderId="17" xfId="0" applyFont="1" applyFill="1" applyBorder="1"/>
    <xf numFmtId="0" fontId="30" fillId="0" borderId="19" xfId="0" applyFont="1" applyFill="1" applyBorder="1"/>
    <xf numFmtId="0" fontId="34" fillId="0" borderId="12" xfId="0" applyFont="1" applyFill="1" applyBorder="1" applyAlignment="1"/>
    <xf numFmtId="0" fontId="32" fillId="0" borderId="12" xfId="0" applyFont="1" applyFill="1" applyBorder="1"/>
    <xf numFmtId="0" fontId="37" fillId="0" borderId="12" xfId="0" applyFont="1" applyFill="1" applyBorder="1"/>
    <xf numFmtId="0" fontId="30" fillId="0" borderId="11" xfId="0" applyFont="1" applyFill="1" applyBorder="1"/>
    <xf numFmtId="169" fontId="30" fillId="0" borderId="13" xfId="0" applyNumberFormat="1" applyFont="1" applyFill="1" applyBorder="1" applyAlignment="1">
      <alignment horizontal="center"/>
    </xf>
    <xf numFmtId="4" fontId="30" fillId="0" borderId="13" xfId="0" applyNumberFormat="1" applyFont="1" applyFill="1" applyBorder="1" applyAlignment="1">
      <alignment horizontal="center"/>
    </xf>
    <xf numFmtId="0" fontId="30" fillId="0" borderId="13" xfId="0" applyFont="1" applyFill="1" applyBorder="1" applyAlignment="1">
      <alignment horizontal="center"/>
    </xf>
    <xf numFmtId="0" fontId="31" fillId="0" borderId="13" xfId="0" applyFont="1" applyFill="1" applyBorder="1" applyAlignment="1">
      <alignment horizontal="right" vertical="justify"/>
    </xf>
    <xf numFmtId="0" fontId="30" fillId="0" borderId="9" xfId="0" applyFont="1" applyFill="1" applyBorder="1"/>
    <xf numFmtId="0" fontId="43" fillId="0" borderId="0" xfId="0" applyFont="1"/>
    <xf numFmtId="0" fontId="44" fillId="0" borderId="0" xfId="0" applyFont="1" applyFill="1" applyBorder="1" applyAlignment="1">
      <alignment vertical="center"/>
    </xf>
    <xf numFmtId="0" fontId="44" fillId="0" borderId="0" xfId="0" applyFont="1" applyFill="1" applyBorder="1" applyAlignment="1" applyProtection="1">
      <alignment vertical="center"/>
      <protection locked="0"/>
    </xf>
    <xf numFmtId="2" fontId="35" fillId="0" borderId="10" xfId="0" applyNumberFormat="1" applyFont="1" applyFill="1" applyBorder="1" applyAlignment="1"/>
    <xf numFmtId="2" fontId="35" fillId="0" borderId="0" xfId="0" applyNumberFormat="1" applyFont="1" applyFill="1" applyBorder="1" applyAlignment="1">
      <alignment horizontal="left"/>
    </xf>
    <xf numFmtId="2" fontId="2" fillId="0" borderId="17" xfId="0" applyNumberFormat="1" applyFont="1" applyFill="1" applyBorder="1"/>
    <xf numFmtId="46" fontId="3" fillId="0" borderId="23" xfId="0" applyNumberFormat="1" applyFont="1" applyFill="1" applyBorder="1" applyAlignment="1" applyProtection="1">
      <alignment horizontal="center" vertical="center"/>
      <protection locked="0"/>
    </xf>
    <xf numFmtId="39" fontId="3" fillId="0" borderId="10" xfId="1" applyNumberFormat="1" applyFont="1" applyFill="1" applyBorder="1" applyAlignment="1">
      <alignment horizontal="right" vertical="center"/>
    </xf>
    <xf numFmtId="0" fontId="0" fillId="0" borderId="0" xfId="0" applyAlignment="1">
      <alignment vertical="center"/>
    </xf>
    <xf numFmtId="0" fontId="45" fillId="3" borderId="18" xfId="0" applyFont="1" applyFill="1" applyBorder="1" applyAlignment="1">
      <alignment horizontal="center" vertical="center" wrapText="1"/>
    </xf>
    <xf numFmtId="0" fontId="45" fillId="3" borderId="18" xfId="0" applyFont="1" applyFill="1" applyBorder="1" applyAlignment="1">
      <alignment horizontal="left" vertical="center" wrapText="1"/>
    </xf>
    <xf numFmtId="0" fontId="0" fillId="0" borderId="0" xfId="0" applyFill="1"/>
    <xf numFmtId="44" fontId="5" fillId="0" borderId="0" xfId="4" applyFont="1" applyAlignment="1">
      <alignment vertical="center"/>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wrapText="1"/>
    </xf>
    <xf numFmtId="0" fontId="5" fillId="0" borderId="0" xfId="0" applyFont="1" applyFill="1" applyBorder="1" applyAlignment="1" applyProtection="1">
      <alignment horizontal="center" vertical="center"/>
      <protection locked="0"/>
    </xf>
    <xf numFmtId="0" fontId="0" fillId="0" borderId="19" xfId="0" applyBorder="1"/>
    <xf numFmtId="0" fontId="0" fillId="0" borderId="17" xfId="0" applyBorder="1"/>
    <xf numFmtId="0" fontId="46" fillId="0" borderId="18" xfId="0" applyFont="1" applyFill="1" applyBorder="1" applyAlignment="1">
      <alignment vertical="center" wrapText="1"/>
    </xf>
    <xf numFmtId="0" fontId="46" fillId="0" borderId="18" xfId="0" applyFont="1" applyFill="1" applyBorder="1" applyAlignment="1">
      <alignment horizontal="justify" vertical="center" wrapText="1"/>
    </xf>
    <xf numFmtId="49" fontId="5" fillId="0" borderId="10" xfId="0" quotePrefix="1" applyNumberFormat="1" applyFont="1" applyFill="1" applyBorder="1" applyAlignment="1" applyProtection="1">
      <alignment horizontal="left" vertical="center"/>
      <protection hidden="1"/>
    </xf>
    <xf numFmtId="44" fontId="21" fillId="0" borderId="0" xfId="4" applyFont="1" applyAlignment="1">
      <alignment vertical="center"/>
    </xf>
    <xf numFmtId="44" fontId="5" fillId="0" borderId="0" xfId="0" applyNumberFormat="1" applyFont="1" applyAlignment="1">
      <alignment vertical="center"/>
    </xf>
    <xf numFmtId="0" fontId="37" fillId="0" borderId="23" xfId="0" applyFont="1" applyFill="1" applyBorder="1"/>
    <xf numFmtId="0" fontId="32" fillId="0" borderId="23" xfId="0" applyFont="1" applyFill="1" applyBorder="1"/>
    <xf numFmtId="0" fontId="34" fillId="0" borderId="23" xfId="0" applyFont="1" applyFill="1" applyBorder="1" applyAlignment="1"/>
    <xf numFmtId="0" fontId="35" fillId="0" borderId="12" xfId="0" applyFont="1" applyFill="1" applyBorder="1" applyAlignment="1">
      <alignment horizontal="center" vertical="center" wrapText="1"/>
    </xf>
    <xf numFmtId="0" fontId="35" fillId="0" borderId="23" xfId="0" applyFont="1" applyFill="1" applyBorder="1" applyAlignment="1">
      <alignment horizontal="center" vertical="center" wrapText="1"/>
    </xf>
    <xf numFmtId="0" fontId="39" fillId="0" borderId="12"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8" fillId="0" borderId="12" xfId="0" applyFont="1" applyFill="1" applyBorder="1"/>
    <xf numFmtId="0" fontId="38" fillId="0" borderId="18" xfId="0" applyFont="1" applyFill="1" applyBorder="1" applyAlignment="1">
      <alignment horizontal="center" vertical="center" wrapText="1"/>
    </xf>
    <xf numFmtId="0" fontId="38" fillId="0" borderId="18" xfId="0" applyFont="1" applyFill="1" applyBorder="1" applyAlignment="1">
      <alignment horizontal="center"/>
    </xf>
    <xf numFmtId="4" fontId="38" fillId="0" borderId="18" xfId="0" applyNumberFormat="1" applyFont="1" applyFill="1" applyBorder="1" applyAlignment="1">
      <alignment horizontal="center"/>
    </xf>
    <xf numFmtId="169" fontId="38" fillId="0" borderId="18" xfId="0" applyNumberFormat="1" applyFont="1" applyFill="1" applyBorder="1" applyAlignment="1">
      <alignment horizontal="center"/>
    </xf>
    <xf numFmtId="168" fontId="38" fillId="0" borderId="18" xfId="3" applyNumberFormat="1" applyFont="1" applyFill="1" applyBorder="1" applyAlignment="1">
      <alignment horizontal="center"/>
    </xf>
    <xf numFmtId="0" fontId="38" fillId="0" borderId="23" xfId="0" applyFont="1" applyFill="1" applyBorder="1"/>
    <xf numFmtId="0" fontId="38" fillId="0" borderId="0" xfId="0" applyFont="1" applyFill="1" applyBorder="1"/>
    <xf numFmtId="0" fontId="35" fillId="0" borderId="12" xfId="0" applyFont="1" applyFill="1" applyBorder="1"/>
    <xf numFmtId="0" fontId="35" fillId="0" borderId="23" xfId="0" applyFont="1" applyFill="1" applyBorder="1"/>
    <xf numFmtId="0" fontId="31" fillId="0" borderId="10" xfId="0" applyFont="1" applyFill="1" applyBorder="1" applyAlignment="1">
      <alignment horizontal="right" vertical="justify"/>
    </xf>
    <xf numFmtId="0" fontId="30" fillId="0" borderId="10" xfId="0" applyFont="1" applyFill="1" applyBorder="1" applyAlignment="1">
      <alignment horizontal="center"/>
    </xf>
    <xf numFmtId="4" fontId="30" fillId="0" borderId="10" xfId="0" applyNumberFormat="1" applyFont="1" applyFill="1" applyBorder="1" applyAlignment="1">
      <alignment horizontal="center"/>
    </xf>
    <xf numFmtId="169" fontId="30" fillId="0" borderId="10" xfId="0" applyNumberFormat="1" applyFont="1" applyFill="1" applyBorder="1" applyAlignment="1">
      <alignment horizontal="center"/>
    </xf>
    <xf numFmtId="0" fontId="47" fillId="0" borderId="12" xfId="0" applyFont="1" applyFill="1" applyBorder="1"/>
    <xf numFmtId="0" fontId="47" fillId="0" borderId="23" xfId="0" applyFont="1" applyFill="1" applyBorder="1"/>
    <xf numFmtId="0" fontId="47" fillId="0" borderId="0" xfId="0" applyFont="1" applyFill="1" applyBorder="1"/>
    <xf numFmtId="4" fontId="2" fillId="0" borderId="19" xfId="0" applyNumberFormat="1" applyFont="1" applyFill="1" applyBorder="1" applyAlignment="1">
      <alignment horizontal="right"/>
    </xf>
    <xf numFmtId="4" fontId="2" fillId="0" borderId="17" xfId="0" applyNumberFormat="1" applyFont="1" applyFill="1" applyBorder="1" applyAlignment="1">
      <alignment horizontal="right"/>
    </xf>
    <xf numFmtId="170" fontId="31" fillId="0" borderId="18" xfId="0" applyNumberFormat="1" applyFont="1" applyFill="1" applyBorder="1" applyAlignment="1">
      <alignment horizontal="right"/>
    </xf>
    <xf numFmtId="4" fontId="31" fillId="0" borderId="18" xfId="0" applyNumberFormat="1" applyFont="1" applyFill="1" applyBorder="1" applyAlignment="1">
      <alignment horizontal="center"/>
    </xf>
    <xf numFmtId="4" fontId="0" fillId="0" borderId="0" xfId="0" applyNumberFormat="1" applyFont="1" applyFill="1" applyBorder="1"/>
    <xf numFmtId="4" fontId="0" fillId="0" borderId="0" xfId="0" applyNumberFormat="1" applyFont="1" applyFill="1" applyBorder="1" applyAlignment="1">
      <alignment horizontal="right"/>
    </xf>
    <xf numFmtId="4" fontId="0" fillId="0" borderId="16" xfId="0" applyNumberFormat="1" applyFont="1" applyFill="1" applyBorder="1"/>
    <xf numFmtId="4" fontId="0" fillId="0" borderId="16" xfId="0" applyNumberFormat="1" applyFont="1" applyFill="1" applyBorder="1" applyAlignment="1">
      <alignment horizontal="right"/>
    </xf>
    <xf numFmtId="2" fontId="2" fillId="0" borderId="0" xfId="0" applyNumberFormat="1" applyFont="1" applyFill="1" applyBorder="1" applyAlignment="1">
      <alignment horizontal="right"/>
    </xf>
    <xf numFmtId="174" fontId="0" fillId="0" borderId="0" xfId="0" applyNumberFormat="1"/>
    <xf numFmtId="1" fontId="5" fillId="0" borderId="18" xfId="0" applyNumberFormat="1" applyFont="1" applyFill="1" applyBorder="1" applyAlignment="1" applyProtection="1">
      <alignment horizontal="center" vertical="center"/>
      <protection hidden="1"/>
    </xf>
    <xf numFmtId="1" fontId="8" fillId="0" borderId="0" xfId="0" applyNumberFormat="1" applyFont="1" applyFill="1" applyBorder="1" applyAlignment="1" applyProtection="1">
      <alignment horizontal="center" vertical="center"/>
      <protection locked="0"/>
    </xf>
    <xf numFmtId="1" fontId="3" fillId="0" borderId="23" xfId="0" applyNumberFormat="1" applyFont="1" applyFill="1" applyBorder="1" applyAlignment="1" applyProtection="1">
      <alignment horizontal="center" vertical="center"/>
      <protection locked="0"/>
    </xf>
    <xf numFmtId="0" fontId="15" fillId="0" borderId="0" xfId="0" applyFont="1" applyFill="1" applyBorder="1" applyAlignment="1">
      <alignment horizontal="center" vertical="center"/>
    </xf>
    <xf numFmtId="0" fontId="15" fillId="0" borderId="16" xfId="0" applyFont="1" applyFill="1" applyBorder="1" applyAlignment="1">
      <alignment horizontal="center" vertical="center"/>
    </xf>
    <xf numFmtId="46" fontId="5" fillId="0" borderId="23" xfId="0" applyNumberFormat="1" applyFont="1" applyFill="1" applyBorder="1" applyAlignment="1" applyProtection="1">
      <alignment horizontal="center" vertical="center"/>
      <protection locked="0"/>
    </xf>
    <xf numFmtId="0" fontId="45" fillId="3" borderId="18" xfId="0" applyFont="1" applyFill="1" applyBorder="1" applyAlignment="1">
      <alignment horizontal="left" vertical="center" wrapText="1"/>
    </xf>
    <xf numFmtId="0" fontId="45" fillId="3" borderId="18" xfId="0" applyFont="1" applyFill="1" applyBorder="1" applyAlignment="1">
      <alignment horizontal="center" vertical="center" wrapText="1"/>
    </xf>
    <xf numFmtId="2" fontId="5" fillId="0" borderId="0" xfId="0" applyNumberFormat="1" applyFont="1" applyFill="1" applyBorder="1" applyAlignment="1" applyProtection="1">
      <alignment vertical="center"/>
      <protection locked="0"/>
    </xf>
    <xf numFmtId="2" fontId="3" fillId="0" borderId="0" xfId="0" applyNumberFormat="1" applyFont="1" applyFill="1" applyBorder="1" applyAlignment="1" applyProtection="1">
      <alignment horizontal="center" vertical="center"/>
      <protection locked="0"/>
    </xf>
    <xf numFmtId="1" fontId="5" fillId="0" borderId="0" xfId="0" applyNumberFormat="1" applyFont="1" applyFill="1" applyBorder="1" applyAlignment="1" applyProtection="1">
      <alignment horizontal="center" vertical="center"/>
      <protection locked="0"/>
    </xf>
    <xf numFmtId="1" fontId="28" fillId="0" borderId="0" xfId="0" applyNumberFormat="1" applyFont="1" applyBorder="1"/>
    <xf numFmtId="0" fontId="28" fillId="0" borderId="0" xfId="0" applyFont="1" applyBorder="1"/>
    <xf numFmtId="1" fontId="43" fillId="0" borderId="0" xfId="0" applyNumberFormat="1" applyFont="1" applyBorder="1"/>
    <xf numFmtId="1" fontId="5" fillId="0" borderId="16" xfId="0" applyNumberFormat="1" applyFont="1" applyFill="1" applyBorder="1" applyAlignment="1" applyProtection="1">
      <alignment horizontal="center" vertical="center"/>
      <protection locked="0"/>
    </xf>
    <xf numFmtId="1" fontId="28" fillId="0" borderId="16" xfId="0" applyNumberFormat="1" applyFont="1" applyBorder="1"/>
    <xf numFmtId="0" fontId="28" fillId="0" borderId="16" xfId="0" applyFont="1" applyBorder="1"/>
    <xf numFmtId="0" fontId="45" fillId="3" borderId="18" xfId="0" applyFont="1" applyFill="1" applyBorder="1" applyAlignment="1">
      <alignment horizontal="left" vertical="center" wrapText="1"/>
    </xf>
    <xf numFmtId="1" fontId="38" fillId="0" borderId="18" xfId="0" applyNumberFormat="1" applyFont="1" applyFill="1" applyBorder="1" applyAlignment="1">
      <alignment horizontal="center"/>
    </xf>
    <xf numFmtId="1" fontId="9" fillId="0" borderId="22" xfId="0" applyNumberFormat="1"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wrapText="1"/>
      <protection locked="0"/>
    </xf>
    <xf numFmtId="2" fontId="9" fillId="0" borderId="18" xfId="0" applyNumberFormat="1" applyFont="1" applyFill="1" applyBorder="1" applyAlignment="1" applyProtection="1">
      <alignment horizontal="center" vertical="center"/>
      <protection locked="0"/>
    </xf>
    <xf numFmtId="1" fontId="5" fillId="0" borderId="21" xfId="0" applyNumberFormat="1" applyFont="1" applyFill="1" applyBorder="1" applyAlignment="1" applyProtection="1">
      <alignment horizontal="center" vertical="center"/>
      <protection locked="0"/>
    </xf>
    <xf numFmtId="4" fontId="27" fillId="0" borderId="12" xfId="0" applyNumberFormat="1" applyFont="1" applyFill="1" applyBorder="1"/>
    <xf numFmtId="4" fontId="27" fillId="0" borderId="15" xfId="0" applyNumberFormat="1" applyFont="1" applyFill="1" applyBorder="1"/>
    <xf numFmtId="4" fontId="27" fillId="0" borderId="0" xfId="0" applyNumberFormat="1" applyFont="1" applyFill="1" applyBorder="1"/>
    <xf numFmtId="2" fontId="27" fillId="0" borderId="15" xfId="0" applyNumberFormat="1" applyFont="1" applyFill="1" applyBorder="1"/>
    <xf numFmtId="4" fontId="27" fillId="0" borderId="9" xfId="0" applyNumberFormat="1" applyFont="1" applyFill="1" applyBorder="1"/>
    <xf numFmtId="4" fontId="27" fillId="0" borderId="11" xfId="0" applyNumberFormat="1" applyFont="1" applyFill="1" applyBorder="1" applyAlignment="1">
      <alignment horizontal="right"/>
    </xf>
    <xf numFmtId="1" fontId="27" fillId="0" borderId="12" xfId="0" applyNumberFormat="1" applyFont="1" applyFill="1" applyBorder="1"/>
    <xf numFmtId="4" fontId="27" fillId="0" borderId="14" xfId="0" applyNumberFormat="1" applyFont="1" applyFill="1" applyBorder="1"/>
    <xf numFmtId="4" fontId="27" fillId="0" borderId="22" xfId="0" applyNumberFormat="1" applyFont="1" applyFill="1" applyBorder="1"/>
    <xf numFmtId="0" fontId="38" fillId="4" borderId="12" xfId="0" applyFont="1" applyFill="1" applyBorder="1"/>
    <xf numFmtId="0" fontId="38" fillId="4" borderId="18" xfId="0" applyFont="1" applyFill="1" applyBorder="1" applyAlignment="1">
      <alignment horizontal="center" vertical="center" wrapText="1"/>
    </xf>
    <xf numFmtId="4" fontId="38" fillId="4" borderId="18" xfId="0" applyNumberFormat="1" applyFont="1" applyFill="1" applyBorder="1" applyAlignment="1">
      <alignment horizontal="center"/>
    </xf>
    <xf numFmtId="169" fontId="38" fillId="4" borderId="18" xfId="0" applyNumberFormat="1" applyFont="1" applyFill="1" applyBorder="1" applyAlignment="1">
      <alignment horizontal="center"/>
    </xf>
    <xf numFmtId="168" fontId="38" fillId="4" borderId="18" xfId="3" applyNumberFormat="1" applyFont="1" applyFill="1" applyBorder="1" applyAlignment="1">
      <alignment horizontal="center"/>
    </xf>
    <xf numFmtId="0" fontId="38" fillId="4" borderId="23" xfId="0" applyFont="1" applyFill="1" applyBorder="1"/>
    <xf numFmtId="0" fontId="38" fillId="4" borderId="0" xfId="0" applyFont="1" applyFill="1" applyBorder="1"/>
    <xf numFmtId="0" fontId="38" fillId="5" borderId="12" xfId="0" applyFont="1" applyFill="1" applyBorder="1"/>
    <xf numFmtId="0" fontId="38" fillId="5" borderId="18" xfId="0" applyFont="1" applyFill="1" applyBorder="1" applyAlignment="1">
      <alignment horizontal="center" vertical="center" wrapText="1"/>
    </xf>
    <xf numFmtId="4" fontId="38" fillId="5" borderId="18" xfId="0" applyNumberFormat="1" applyFont="1" applyFill="1" applyBorder="1" applyAlignment="1">
      <alignment horizontal="center"/>
    </xf>
    <xf numFmtId="169" fontId="38" fillId="5" borderId="18" xfId="0" applyNumberFormat="1" applyFont="1" applyFill="1" applyBorder="1" applyAlignment="1">
      <alignment horizontal="center"/>
    </xf>
    <xf numFmtId="168" fontId="38" fillId="5" borderId="18" xfId="3" applyNumberFormat="1" applyFont="1" applyFill="1" applyBorder="1" applyAlignment="1">
      <alignment horizontal="center"/>
    </xf>
    <xf numFmtId="0" fontId="38" fillId="5" borderId="23" xfId="0" applyFont="1" applyFill="1" applyBorder="1"/>
    <xf numFmtId="0" fontId="38" fillId="5" borderId="0" xfId="0" applyFont="1" applyFill="1" applyBorder="1"/>
    <xf numFmtId="0" fontId="38" fillId="6" borderId="12" xfId="0" applyFont="1" applyFill="1" applyBorder="1"/>
    <xf numFmtId="0" fontId="38" fillId="6" borderId="18" xfId="0" applyFont="1" applyFill="1" applyBorder="1" applyAlignment="1">
      <alignment horizontal="center" vertical="center" wrapText="1"/>
    </xf>
    <xf numFmtId="4" fontId="38" fillId="6" borderId="18" xfId="0" applyNumberFormat="1" applyFont="1" applyFill="1" applyBorder="1" applyAlignment="1">
      <alignment horizontal="center"/>
    </xf>
    <xf numFmtId="169" fontId="38" fillId="6" borderId="18" xfId="0" applyNumberFormat="1" applyFont="1" applyFill="1" applyBorder="1" applyAlignment="1">
      <alignment horizontal="center"/>
    </xf>
    <xf numFmtId="168" fontId="38" fillId="6" borderId="18" xfId="3" applyNumberFormat="1" applyFont="1" applyFill="1" applyBorder="1" applyAlignment="1">
      <alignment horizontal="center"/>
    </xf>
    <xf numFmtId="0" fontId="38" fillId="6" borderId="23" xfId="0" applyFont="1" applyFill="1" applyBorder="1"/>
    <xf numFmtId="0" fontId="38" fillId="6" borderId="0" xfId="0" applyFont="1" applyFill="1" applyBorder="1"/>
    <xf numFmtId="0" fontId="47" fillId="7" borderId="12" xfId="0" applyFont="1" applyFill="1" applyBorder="1"/>
    <xf numFmtId="0" fontId="38" fillId="7" borderId="18" xfId="0" applyFont="1" applyFill="1" applyBorder="1" applyAlignment="1">
      <alignment horizontal="center" vertical="center" wrapText="1"/>
    </xf>
    <xf numFmtId="0" fontId="38" fillId="7" borderId="18" xfId="0" applyFont="1" applyFill="1" applyBorder="1" applyAlignment="1">
      <alignment horizontal="center"/>
    </xf>
    <xf numFmtId="4" fontId="38" fillId="7" borderId="18" xfId="0" applyNumberFormat="1" applyFont="1" applyFill="1" applyBorder="1" applyAlignment="1">
      <alignment horizontal="center"/>
    </xf>
    <xf numFmtId="169" fontId="38" fillId="7" borderId="18" xfId="0" applyNumberFormat="1" applyFont="1" applyFill="1" applyBorder="1" applyAlignment="1">
      <alignment horizontal="center"/>
    </xf>
    <xf numFmtId="168" fontId="38" fillId="7" borderId="18" xfId="3" applyNumberFormat="1" applyFont="1" applyFill="1" applyBorder="1" applyAlignment="1">
      <alignment horizontal="center"/>
    </xf>
    <xf numFmtId="0" fontId="47" fillId="7" borderId="23" xfId="0" applyFont="1" applyFill="1" applyBorder="1"/>
    <xf numFmtId="0" fontId="47" fillId="7" borderId="0" xfId="0" applyFont="1" applyFill="1" applyBorder="1"/>
    <xf numFmtId="0" fontId="38" fillId="8" borderId="12" xfId="0" applyFont="1" applyFill="1" applyBorder="1"/>
    <xf numFmtId="0" fontId="38" fillId="8" borderId="18" xfId="0" applyFont="1" applyFill="1" applyBorder="1" applyAlignment="1">
      <alignment horizontal="center" vertical="center" wrapText="1"/>
    </xf>
    <xf numFmtId="0" fontId="38" fillId="8" borderId="18" xfId="0" applyFont="1" applyFill="1" applyBorder="1" applyAlignment="1">
      <alignment horizontal="center"/>
    </xf>
    <xf numFmtId="4" fontId="38" fillId="8" borderId="18" xfId="0" applyNumberFormat="1" applyFont="1" applyFill="1" applyBorder="1" applyAlignment="1">
      <alignment horizontal="center"/>
    </xf>
    <xf numFmtId="169" fontId="38" fillId="8" borderId="18" xfId="0" applyNumberFormat="1" applyFont="1" applyFill="1" applyBorder="1" applyAlignment="1">
      <alignment horizontal="center"/>
    </xf>
    <xf numFmtId="168" fontId="38" fillId="8" borderId="18" xfId="3" applyNumberFormat="1" applyFont="1" applyFill="1" applyBorder="1" applyAlignment="1">
      <alignment horizontal="center"/>
    </xf>
    <xf numFmtId="0" fontId="38" fillId="8" borderId="23" xfId="0" applyFont="1" applyFill="1" applyBorder="1"/>
    <xf numFmtId="0" fontId="38" fillId="8" borderId="0" xfId="0" applyFont="1" applyFill="1" applyBorder="1"/>
    <xf numFmtId="0" fontId="47" fillId="9" borderId="12" xfId="0" applyFont="1" applyFill="1" applyBorder="1"/>
    <xf numFmtId="0" fontId="38" fillId="9" borderId="18" xfId="0" applyFont="1" applyFill="1" applyBorder="1" applyAlignment="1">
      <alignment horizontal="center" vertical="center" wrapText="1"/>
    </xf>
    <xf numFmtId="0" fontId="38" fillId="9" borderId="18" xfId="0" applyFont="1" applyFill="1" applyBorder="1" applyAlignment="1">
      <alignment horizontal="center"/>
    </xf>
    <xf numFmtId="4" fontId="38" fillId="9" borderId="18" xfId="0" applyNumberFormat="1" applyFont="1" applyFill="1" applyBorder="1" applyAlignment="1">
      <alignment horizontal="center"/>
    </xf>
    <xf numFmtId="169" fontId="38" fillId="9" borderId="18" xfId="0" applyNumberFormat="1" applyFont="1" applyFill="1" applyBorder="1" applyAlignment="1">
      <alignment horizontal="center"/>
    </xf>
    <xf numFmtId="168" fontId="38" fillId="9" borderId="18" xfId="3" applyNumberFormat="1" applyFont="1" applyFill="1" applyBorder="1" applyAlignment="1">
      <alignment horizontal="center"/>
    </xf>
    <xf numFmtId="0" fontId="47" fillId="9" borderId="23" xfId="0" applyFont="1" applyFill="1" applyBorder="1"/>
    <xf numFmtId="0" fontId="47" fillId="9" borderId="0" xfId="0" applyFont="1" applyFill="1" applyBorder="1"/>
    <xf numFmtId="0" fontId="38" fillId="9" borderId="12" xfId="0" applyFont="1" applyFill="1" applyBorder="1"/>
    <xf numFmtId="1" fontId="38" fillId="9" borderId="18" xfId="0" applyNumberFormat="1" applyFont="1" applyFill="1" applyBorder="1" applyAlignment="1">
      <alignment horizontal="center"/>
    </xf>
    <xf numFmtId="0" fontId="38" fillId="9" borderId="23" xfId="0" applyFont="1" applyFill="1" applyBorder="1"/>
    <xf numFmtId="0" fontId="38" fillId="9" borderId="0" xfId="0" applyFont="1" applyFill="1" applyBorder="1"/>
    <xf numFmtId="0" fontId="38" fillId="10" borderId="12" xfId="0" applyFont="1" applyFill="1" applyBorder="1"/>
    <xf numFmtId="0" fontId="38" fillId="10" borderId="18" xfId="0" applyFont="1" applyFill="1" applyBorder="1" applyAlignment="1">
      <alignment horizontal="center" vertical="center" wrapText="1"/>
    </xf>
    <xf numFmtId="1" fontId="38" fillId="10" borderId="18" xfId="0" applyNumberFormat="1" applyFont="1" applyFill="1" applyBorder="1" applyAlignment="1">
      <alignment horizontal="center"/>
    </xf>
    <xf numFmtId="4" fontId="38" fillId="10" borderId="18" xfId="0" applyNumberFormat="1" applyFont="1" applyFill="1" applyBorder="1" applyAlignment="1">
      <alignment horizontal="center"/>
    </xf>
    <xf numFmtId="169" fontId="38" fillId="10" borderId="18" xfId="0" applyNumberFormat="1" applyFont="1" applyFill="1" applyBorder="1" applyAlignment="1">
      <alignment horizontal="center"/>
    </xf>
    <xf numFmtId="168" fontId="38" fillId="10" borderId="18" xfId="3" applyNumberFormat="1" applyFont="1" applyFill="1" applyBorder="1" applyAlignment="1">
      <alignment horizontal="center"/>
    </xf>
    <xf numFmtId="0" fontId="38" fillId="10" borderId="23" xfId="0" applyFont="1" applyFill="1" applyBorder="1"/>
    <xf numFmtId="0" fontId="38" fillId="10" borderId="0" xfId="0" applyFont="1" applyFill="1" applyBorder="1"/>
    <xf numFmtId="0" fontId="38" fillId="11" borderId="12" xfId="0" applyFont="1" applyFill="1" applyBorder="1"/>
    <xf numFmtId="0" fontId="38" fillId="11" borderId="18" xfId="0" applyFont="1" applyFill="1" applyBorder="1" applyAlignment="1">
      <alignment horizontal="center" vertical="center" wrapText="1"/>
    </xf>
    <xf numFmtId="1" fontId="38" fillId="11" borderId="18" xfId="0" applyNumberFormat="1" applyFont="1" applyFill="1" applyBorder="1" applyAlignment="1">
      <alignment horizontal="center"/>
    </xf>
    <xf numFmtId="4" fontId="38" fillId="11" borderId="18" xfId="0" applyNumberFormat="1" applyFont="1" applyFill="1" applyBorder="1" applyAlignment="1">
      <alignment horizontal="center"/>
    </xf>
    <xf numFmtId="169" fontId="38" fillId="11" borderId="18" xfId="0" applyNumberFormat="1" applyFont="1" applyFill="1" applyBorder="1" applyAlignment="1">
      <alignment horizontal="center"/>
    </xf>
    <xf numFmtId="168" fontId="38" fillId="11" borderId="18" xfId="3" applyNumberFormat="1" applyFont="1" applyFill="1" applyBorder="1" applyAlignment="1">
      <alignment horizontal="center"/>
    </xf>
    <xf numFmtId="0" fontId="38" fillId="11" borderId="23" xfId="0" applyFont="1" applyFill="1" applyBorder="1"/>
    <xf numFmtId="0" fontId="38" fillId="11" borderId="0" xfId="0" applyFont="1" applyFill="1" applyBorder="1"/>
    <xf numFmtId="0" fontId="38" fillId="12" borderId="12" xfId="0" applyFont="1" applyFill="1" applyBorder="1"/>
    <xf numFmtId="0" fontId="38" fillId="12" borderId="18" xfId="0" applyFont="1" applyFill="1" applyBorder="1" applyAlignment="1">
      <alignment horizontal="center" vertical="center" wrapText="1"/>
    </xf>
    <xf numFmtId="1" fontId="38" fillId="12" borderId="18" xfId="0" applyNumberFormat="1" applyFont="1" applyFill="1" applyBorder="1" applyAlignment="1">
      <alignment horizontal="center"/>
    </xf>
    <xf numFmtId="4" fontId="38" fillId="12" borderId="18" xfId="0" applyNumberFormat="1" applyFont="1" applyFill="1" applyBorder="1" applyAlignment="1">
      <alignment horizontal="center"/>
    </xf>
    <xf numFmtId="169" fontId="38" fillId="12" borderId="18" xfId="0" applyNumberFormat="1" applyFont="1" applyFill="1" applyBorder="1" applyAlignment="1">
      <alignment horizontal="center"/>
    </xf>
    <xf numFmtId="168" fontId="38" fillId="12" borderId="18" xfId="3" applyNumberFormat="1" applyFont="1" applyFill="1" applyBorder="1" applyAlignment="1">
      <alignment horizontal="center"/>
    </xf>
    <xf numFmtId="0" fontId="38" fillId="12" borderId="23" xfId="0" applyFont="1" applyFill="1" applyBorder="1"/>
    <xf numFmtId="0" fontId="38" fillId="12" borderId="0" xfId="0" applyFont="1" applyFill="1" applyBorder="1"/>
    <xf numFmtId="1" fontId="5" fillId="0" borderId="23" xfId="0" applyNumberFormat="1" applyFont="1" applyFill="1" applyBorder="1" applyAlignment="1" applyProtection="1">
      <alignment horizontal="center" vertical="center" wrapText="1"/>
      <protection locked="0"/>
    </xf>
    <xf numFmtId="0" fontId="5" fillId="0" borderId="12" xfId="0" applyFont="1" applyFill="1" applyBorder="1" applyAlignment="1"/>
    <xf numFmtId="1" fontId="5" fillId="0" borderId="23" xfId="0" applyNumberFormat="1" applyFont="1" applyFill="1" applyBorder="1" applyAlignment="1" applyProtection="1">
      <alignment horizontal="center" wrapText="1"/>
      <protection locked="0"/>
    </xf>
    <xf numFmtId="39" fontId="5" fillId="0" borderId="23" xfId="0" applyNumberFormat="1" applyFont="1" applyFill="1" applyBorder="1" applyAlignment="1" applyProtection="1">
      <protection hidden="1"/>
    </xf>
    <xf numFmtId="166" fontId="5" fillId="0" borderId="23" xfId="0" applyNumberFormat="1" applyFont="1" applyFill="1" applyBorder="1" applyAlignment="1" applyProtection="1">
      <protection hidden="1"/>
    </xf>
    <xf numFmtId="39" fontId="5" fillId="0" borderId="15" xfId="0" applyNumberFormat="1" applyFont="1" applyFill="1" applyBorder="1" applyAlignment="1" applyProtection="1">
      <protection hidden="1"/>
    </xf>
    <xf numFmtId="39" fontId="5" fillId="0" borderId="15" xfId="0" applyNumberFormat="1" applyFont="1" applyFill="1" applyBorder="1" applyAlignment="1" applyProtection="1">
      <protection locked="0"/>
    </xf>
    <xf numFmtId="0" fontId="5" fillId="0" borderId="15" xfId="0" applyFont="1" applyFill="1" applyBorder="1" applyAlignment="1"/>
    <xf numFmtId="0" fontId="0" fillId="0" borderId="0" xfId="0" applyFill="1" applyAlignment="1"/>
    <xf numFmtId="39" fontId="5" fillId="0" borderId="18" xfId="0" applyNumberFormat="1" applyFont="1" applyFill="1" applyBorder="1" applyAlignment="1" applyProtection="1">
      <alignment horizontal="center" vertical="center"/>
      <protection hidden="1"/>
    </xf>
    <xf numFmtId="0" fontId="3" fillId="0" borderId="16" xfId="0" applyFont="1" applyFill="1" applyBorder="1" applyAlignment="1">
      <alignment horizontal="center" vertical="center"/>
    </xf>
    <xf numFmtId="0" fontId="0" fillId="0" borderId="0" xfId="0" applyAlignment="1"/>
    <xf numFmtId="0" fontId="5" fillId="0" borderId="13" xfId="0" applyFont="1" applyBorder="1" applyAlignment="1">
      <alignment horizontal="center" vertical="center"/>
    </xf>
    <xf numFmtId="39" fontId="5" fillId="0" borderId="23" xfId="0" applyNumberFormat="1" applyFont="1" applyFill="1" applyBorder="1" applyAlignment="1" applyProtection="1">
      <alignment horizontal="center" vertical="center"/>
      <protection hidden="1"/>
    </xf>
    <xf numFmtId="0" fontId="5" fillId="0" borderId="16" xfId="0" applyFont="1" applyBorder="1" applyAlignment="1">
      <alignment horizontal="center" vertical="center"/>
    </xf>
    <xf numFmtId="170" fontId="5" fillId="0" borderId="23" xfId="0" applyNumberFormat="1" applyFont="1" applyFill="1" applyBorder="1" applyAlignment="1" applyProtection="1">
      <alignment horizontal="center" vertical="center"/>
      <protection locked="0"/>
    </xf>
    <xf numFmtId="0" fontId="5" fillId="0" borderId="12" xfId="0" applyFont="1" applyBorder="1" applyAlignment="1">
      <alignment vertical="center" wrapText="1"/>
    </xf>
    <xf numFmtId="0" fontId="5" fillId="0" borderId="15" xfId="0" applyFont="1" applyBorder="1" applyAlignment="1">
      <alignment vertical="center" wrapText="1"/>
    </xf>
    <xf numFmtId="0" fontId="5" fillId="0" borderId="12" xfId="0" applyFont="1" applyBorder="1" applyAlignment="1"/>
    <xf numFmtId="46" fontId="3" fillId="0" borderId="23" xfId="0" applyNumberFormat="1" applyFont="1" applyFill="1" applyBorder="1" applyAlignment="1" applyProtection="1">
      <alignment horizontal="center"/>
      <protection locked="0"/>
    </xf>
    <xf numFmtId="0" fontId="5" fillId="0" borderId="15" xfId="0" applyFont="1" applyBorder="1" applyAlignment="1"/>
    <xf numFmtId="1" fontId="5" fillId="0" borderId="23" xfId="0" applyNumberFormat="1" applyFont="1" applyFill="1" applyBorder="1" applyAlignment="1" applyProtection="1">
      <alignment horizontal="center"/>
      <protection locked="0"/>
    </xf>
    <xf numFmtId="0" fontId="0" fillId="0" borderId="23" xfId="0" applyBorder="1" applyAlignment="1"/>
    <xf numFmtId="170" fontId="5" fillId="0" borderId="23" xfId="0" applyNumberFormat="1" applyFont="1" applyFill="1" applyBorder="1" applyAlignment="1" applyProtection="1">
      <alignment horizontal="center"/>
      <protection locked="0"/>
    </xf>
    <xf numFmtId="39" fontId="5" fillId="0" borderId="15" xfId="0" applyNumberFormat="1" applyFont="1" applyFill="1" applyBorder="1" applyAlignment="1" applyProtection="1">
      <alignment horizontal="center"/>
      <protection locked="0"/>
    </xf>
    <xf numFmtId="1" fontId="3" fillId="0" borderId="23" xfId="0" applyNumberFormat="1" applyFont="1" applyFill="1" applyBorder="1" applyAlignment="1" applyProtection="1">
      <alignment horizontal="center"/>
      <protection locked="0"/>
    </xf>
    <xf numFmtId="39" fontId="5" fillId="0" borderId="15" xfId="0" applyNumberFormat="1" applyFont="1" applyFill="1" applyBorder="1" applyAlignment="1" applyProtection="1">
      <alignment wrapText="1"/>
      <protection locked="0"/>
    </xf>
    <xf numFmtId="0" fontId="8" fillId="0" borderId="0" xfId="0" applyFont="1"/>
    <xf numFmtId="0" fontId="0" fillId="0" borderId="0" xfId="0" applyAlignment="1">
      <alignment wrapText="1"/>
    </xf>
    <xf numFmtId="39" fontId="3" fillId="0" borderId="14" xfId="0" applyNumberFormat="1" applyFont="1" applyFill="1" applyBorder="1" applyAlignment="1">
      <alignment wrapText="1"/>
    </xf>
    <xf numFmtId="37" fontId="15" fillId="0" borderId="16" xfId="0" applyNumberFormat="1" applyFont="1" applyFill="1" applyBorder="1" applyAlignment="1" applyProtection="1">
      <alignment horizontal="center" wrapText="1"/>
      <protection hidden="1"/>
    </xf>
    <xf numFmtId="1" fontId="5" fillId="0" borderId="21" xfId="0" applyNumberFormat="1" applyFont="1" applyFill="1" applyBorder="1" applyAlignment="1" applyProtection="1">
      <alignment horizontal="center"/>
      <protection locked="0"/>
    </xf>
    <xf numFmtId="39" fontId="5" fillId="0" borderId="21" xfId="0" applyNumberFormat="1" applyFont="1" applyFill="1" applyBorder="1" applyAlignment="1" applyProtection="1">
      <protection hidden="1"/>
    </xf>
    <xf numFmtId="166" fontId="5" fillId="0" borderId="21" xfId="0" applyNumberFormat="1" applyFont="1" applyFill="1" applyBorder="1" applyAlignment="1" applyProtection="1">
      <protection hidden="1"/>
    </xf>
    <xf numFmtId="39" fontId="5" fillId="0" borderId="17" xfId="0" applyNumberFormat="1" applyFont="1" applyFill="1" applyBorder="1" applyAlignment="1" applyProtection="1">
      <protection locked="0"/>
    </xf>
    <xf numFmtId="0" fontId="0" fillId="0" borderId="0" xfId="0" applyFill="1" applyAlignment="1">
      <alignment wrapText="1"/>
    </xf>
    <xf numFmtId="39" fontId="14" fillId="0" borderId="15" xfId="0" applyNumberFormat="1" applyFont="1" applyFill="1" applyBorder="1" applyAlignment="1" applyProtection="1">
      <alignment wrapText="1"/>
      <protection hidden="1"/>
    </xf>
    <xf numFmtId="39" fontId="14" fillId="0" borderId="15" xfId="0" applyNumberFormat="1" applyFont="1" applyFill="1" applyBorder="1" applyAlignment="1" applyProtection="1">
      <alignment wrapText="1"/>
      <protection locked="0"/>
    </xf>
    <xf numFmtId="166" fontId="14" fillId="0" borderId="15" xfId="0" applyNumberFormat="1" applyFont="1" applyFill="1" applyBorder="1" applyAlignment="1" applyProtection="1">
      <alignment wrapText="1"/>
      <protection hidden="1"/>
    </xf>
    <xf numFmtId="39" fontId="5" fillId="0" borderId="15" xfId="0" applyNumberFormat="1" applyFont="1" applyFill="1" applyBorder="1" applyAlignment="1" applyProtection="1">
      <alignment wrapText="1"/>
      <protection hidden="1"/>
    </xf>
    <xf numFmtId="0" fontId="5" fillId="0" borderId="0" xfId="0" applyFont="1" applyFill="1" applyBorder="1" applyAlignment="1" applyProtection="1">
      <alignment horizontal="left" vertical="center"/>
      <protection locked="0"/>
    </xf>
    <xf numFmtId="0" fontId="5" fillId="0" borderId="16" xfId="0" applyFont="1" applyFill="1" applyBorder="1" applyAlignment="1" applyProtection="1">
      <alignment horizontal="left" vertical="center"/>
      <protection locked="0"/>
    </xf>
    <xf numFmtId="172" fontId="8" fillId="0" borderId="0" xfId="0" applyNumberFormat="1" applyFont="1" applyFill="1" applyBorder="1" applyAlignment="1" applyProtection="1">
      <alignment vertical="center"/>
      <protection locked="0"/>
    </xf>
    <xf numFmtId="15" fontId="3" fillId="0" borderId="0" xfId="0" applyNumberFormat="1" applyFont="1" applyFill="1" applyBorder="1" applyAlignment="1">
      <alignment vertical="center"/>
    </xf>
    <xf numFmtId="0" fontId="25" fillId="0" borderId="0" xfId="0" applyFont="1" applyFill="1" applyBorder="1" applyAlignment="1">
      <alignment vertical="center"/>
    </xf>
    <xf numFmtId="175" fontId="8" fillId="0" borderId="0" xfId="0" applyNumberFormat="1" applyFont="1" applyFill="1" applyBorder="1" applyAlignment="1">
      <alignment vertical="center"/>
    </xf>
    <xf numFmtId="4" fontId="6" fillId="13" borderId="18" xfId="0" applyNumberFormat="1" applyFont="1" applyFill="1" applyBorder="1" applyAlignment="1"/>
    <xf numFmtId="4" fontId="6" fillId="13" borderId="14" xfId="0" applyNumberFormat="1" applyFont="1" applyFill="1" applyBorder="1" applyAlignment="1"/>
    <xf numFmtId="4" fontId="0" fillId="13" borderId="22" xfId="0" applyNumberFormat="1" applyFont="1" applyFill="1" applyBorder="1"/>
    <xf numFmtId="4" fontId="2" fillId="13" borderId="14" xfId="0" applyNumberFormat="1" applyFont="1" applyFill="1" applyBorder="1" applyAlignment="1">
      <alignment horizontal="right"/>
    </xf>
    <xf numFmtId="4" fontId="27" fillId="13" borderId="22" xfId="0" applyNumberFormat="1" applyFont="1" applyFill="1" applyBorder="1" applyAlignment="1">
      <alignment horizontal="right"/>
    </xf>
    <xf numFmtId="4" fontId="2" fillId="13" borderId="14" xfId="0" applyNumberFormat="1" applyFont="1" applyFill="1" applyBorder="1" applyAlignment="1"/>
    <xf numFmtId="4" fontId="2" fillId="13" borderId="14" xfId="0" applyNumberFormat="1" applyFont="1" applyFill="1" applyBorder="1"/>
    <xf numFmtId="4" fontId="0" fillId="13" borderId="22" xfId="0" applyNumberFormat="1" applyFont="1" applyFill="1" applyBorder="1" applyAlignment="1">
      <alignment horizontal="right"/>
    </xf>
    <xf numFmtId="4" fontId="6" fillId="13" borderId="22" xfId="0" applyNumberFormat="1" applyFont="1" applyFill="1" applyBorder="1"/>
    <xf numFmtId="4" fontId="6" fillId="14" borderId="18" xfId="0" applyNumberFormat="1" applyFont="1" applyFill="1" applyBorder="1" applyAlignment="1"/>
    <xf numFmtId="4" fontId="0" fillId="14" borderId="14" xfId="0" applyNumberFormat="1" applyFill="1" applyBorder="1"/>
    <xf numFmtId="4" fontId="0" fillId="14" borderId="22" xfId="0" applyNumberFormat="1" applyFont="1" applyFill="1" applyBorder="1"/>
    <xf numFmtId="4" fontId="0" fillId="14" borderId="19" xfId="0" applyNumberFormat="1" applyFont="1" applyFill="1" applyBorder="1"/>
    <xf numFmtId="4" fontId="2" fillId="14" borderId="19" xfId="0" applyNumberFormat="1" applyFont="1" applyFill="1" applyBorder="1"/>
    <xf numFmtId="4" fontId="6" fillId="14" borderId="22" xfId="0" applyNumberFormat="1" applyFont="1" applyFill="1" applyBorder="1"/>
    <xf numFmtId="4" fontId="0" fillId="13" borderId="14" xfId="0" applyNumberFormat="1" applyFill="1" applyBorder="1"/>
    <xf numFmtId="4" fontId="26" fillId="13" borderId="14" xfId="0" applyNumberFormat="1" applyFont="1" applyFill="1" applyBorder="1"/>
    <xf numFmtId="17" fontId="5" fillId="0" borderId="10" xfId="0" applyNumberFormat="1" applyFont="1" applyFill="1" applyBorder="1" applyAlignment="1" applyProtection="1">
      <alignment horizontal="left" vertical="center"/>
      <protection locked="0"/>
    </xf>
    <xf numFmtId="0" fontId="5" fillId="0" borderId="10" xfId="0" applyFont="1" applyFill="1" applyBorder="1" applyAlignment="1">
      <alignment horizontal="left" vertical="center"/>
    </xf>
    <xf numFmtId="17" fontId="5" fillId="0" borderId="10" xfId="0" applyNumberFormat="1" applyFont="1" applyFill="1" applyBorder="1" applyAlignment="1">
      <alignment vertical="center"/>
    </xf>
    <xf numFmtId="39" fontId="3" fillId="0" borderId="10" xfId="1" applyNumberFormat="1" applyFont="1" applyFill="1" applyBorder="1" applyAlignment="1" applyProtection="1">
      <alignment horizontal="left" vertical="center"/>
      <protection locked="0"/>
    </xf>
    <xf numFmtId="4" fontId="27" fillId="0" borderId="0" xfId="0" applyNumberFormat="1" applyFont="1"/>
    <xf numFmtId="170" fontId="38" fillId="4" borderId="18" xfId="0" applyNumberFormat="1" applyFont="1" applyFill="1" applyBorder="1" applyAlignment="1">
      <alignment horizontal="center"/>
    </xf>
    <xf numFmtId="170" fontId="38" fillId="5" borderId="18" xfId="0" applyNumberFormat="1" applyFont="1" applyFill="1" applyBorder="1" applyAlignment="1">
      <alignment horizontal="center"/>
    </xf>
    <xf numFmtId="170" fontId="38" fillId="0" borderId="18" xfId="0" applyNumberFormat="1" applyFont="1" applyFill="1" applyBorder="1" applyAlignment="1">
      <alignment horizontal="center"/>
    </xf>
    <xf numFmtId="170" fontId="38" fillId="6" borderId="18" xfId="0" applyNumberFormat="1" applyFont="1" applyFill="1" applyBorder="1" applyAlignment="1">
      <alignment horizontal="center"/>
    </xf>
    <xf numFmtId="170" fontId="38" fillId="7" borderId="18" xfId="0" applyNumberFormat="1" applyFont="1" applyFill="1" applyBorder="1" applyAlignment="1">
      <alignment horizontal="center"/>
    </xf>
    <xf numFmtId="0" fontId="12" fillId="0" borderId="15" xfId="0" applyFont="1" applyFill="1" applyBorder="1" applyAlignment="1">
      <alignment vertical="center"/>
    </xf>
    <xf numFmtId="0" fontId="12" fillId="0" borderId="12" xfId="0" applyFont="1" applyFill="1" applyBorder="1" applyAlignment="1">
      <alignment vertical="center" wrapText="1"/>
    </xf>
    <xf numFmtId="0" fontId="12" fillId="0" borderId="15" xfId="0" applyFont="1" applyFill="1" applyBorder="1" applyAlignment="1">
      <alignment vertical="center" wrapText="1"/>
    </xf>
    <xf numFmtId="0" fontId="0" fillId="0" borderId="0" xfId="0" applyFill="1" applyAlignment="1">
      <alignment vertical="center" wrapText="1"/>
    </xf>
    <xf numFmtId="174" fontId="5" fillId="0" borderId="0" xfId="0" applyNumberFormat="1" applyFont="1" applyAlignment="1">
      <alignment vertical="center"/>
    </xf>
    <xf numFmtId="4" fontId="30" fillId="0" borderId="0" xfId="0" applyNumberFormat="1" applyFont="1" applyFill="1" applyBorder="1"/>
    <xf numFmtId="4" fontId="37" fillId="0" borderId="0" xfId="0" applyNumberFormat="1" applyFont="1" applyFill="1" applyBorder="1"/>
    <xf numFmtId="4" fontId="32" fillId="0" borderId="0" xfId="0" applyNumberFormat="1" applyFont="1" applyFill="1" applyBorder="1"/>
    <xf numFmtId="4" fontId="34" fillId="0" borderId="0" xfId="0" applyNumberFormat="1" applyFont="1" applyFill="1" applyBorder="1" applyAlignment="1"/>
    <xf numFmtId="4" fontId="35" fillId="0" borderId="0" xfId="0" applyNumberFormat="1" applyFont="1" applyFill="1" applyBorder="1" applyAlignment="1">
      <alignment horizontal="center" vertical="center" wrapText="1"/>
    </xf>
    <xf numFmtId="4" fontId="39" fillId="0" borderId="0" xfId="0" applyNumberFormat="1" applyFont="1" applyFill="1" applyBorder="1" applyAlignment="1">
      <alignment horizontal="center" vertical="center" wrapText="1"/>
    </xf>
    <xf numFmtId="4" fontId="38" fillId="4" borderId="0" xfId="0" applyNumberFormat="1" applyFont="1" applyFill="1" applyBorder="1"/>
    <xf numFmtId="4" fontId="35" fillId="0" borderId="0" xfId="0" applyNumberFormat="1" applyFont="1" applyFill="1" applyBorder="1"/>
    <xf numFmtId="168" fontId="35" fillId="0" borderId="18" xfId="3" applyNumberFormat="1" applyFont="1" applyFill="1" applyBorder="1" applyAlignment="1">
      <alignment horizontal="center"/>
    </xf>
    <xf numFmtId="176" fontId="30" fillId="0" borderId="0" xfId="0" applyNumberFormat="1" applyFont="1" applyFill="1" applyBorder="1"/>
    <xf numFmtId="176" fontId="37" fillId="0" borderId="0" xfId="0" applyNumberFormat="1" applyFont="1" applyFill="1" applyBorder="1"/>
    <xf numFmtId="176" fontId="32" fillId="0" borderId="0" xfId="0" applyNumberFormat="1" applyFont="1" applyFill="1" applyBorder="1"/>
    <xf numFmtId="176" fontId="34" fillId="0" borderId="0" xfId="0" applyNumberFormat="1" applyFont="1" applyFill="1" applyBorder="1" applyAlignment="1"/>
    <xf numFmtId="176" fontId="35" fillId="0" borderId="0" xfId="0" applyNumberFormat="1" applyFont="1" applyFill="1" applyBorder="1" applyAlignment="1">
      <alignment horizontal="center" vertical="center" wrapText="1"/>
    </xf>
    <xf numFmtId="176" fontId="39" fillId="0" borderId="0" xfId="0" applyNumberFormat="1" applyFont="1" applyFill="1" applyBorder="1" applyAlignment="1">
      <alignment horizontal="center" vertical="center" wrapText="1"/>
    </xf>
    <xf numFmtId="176" fontId="38" fillId="4" borderId="0" xfId="0" applyNumberFormat="1" applyFont="1" applyFill="1" applyBorder="1"/>
    <xf numFmtId="176" fontId="38" fillId="0" borderId="0" xfId="0" applyNumberFormat="1" applyFont="1" applyFill="1" applyBorder="1"/>
    <xf numFmtId="176" fontId="35" fillId="0" borderId="0" xfId="0" applyNumberFormat="1" applyFont="1" applyFill="1" applyBorder="1"/>
    <xf numFmtId="4" fontId="48" fillId="2" borderId="12" xfId="0" applyNumberFormat="1" applyFont="1" applyFill="1" applyBorder="1"/>
    <xf numFmtId="4" fontId="49" fillId="0" borderId="23" xfId="0" applyNumberFormat="1" applyFont="1" applyFill="1" applyBorder="1" applyAlignment="1"/>
    <xf numFmtId="4" fontId="49" fillId="0" borderId="0" xfId="0" applyNumberFormat="1" applyFont="1" applyFill="1" applyBorder="1" applyAlignment="1"/>
    <xf numFmtId="4" fontId="49" fillId="0" borderId="12" xfId="0" applyNumberFormat="1" applyFont="1" applyFill="1" applyBorder="1"/>
    <xf numFmtId="4" fontId="49" fillId="0" borderId="15" xfId="0" applyNumberFormat="1" applyFont="1" applyFill="1" applyBorder="1"/>
    <xf numFmtId="4" fontId="49" fillId="0" borderId="0" xfId="0" applyNumberFormat="1" applyFont="1" applyFill="1" applyBorder="1"/>
    <xf numFmtId="4" fontId="49" fillId="0" borderId="0" xfId="0" applyNumberFormat="1" applyFont="1" applyFill="1" applyBorder="1" applyAlignment="1">
      <alignment horizontal="right"/>
    </xf>
    <xf numFmtId="1" fontId="49" fillId="0" borderId="12" xfId="0" applyNumberFormat="1" applyFont="1" applyFill="1" applyBorder="1"/>
    <xf numFmtId="4" fontId="50" fillId="0" borderId="15" xfId="0" applyNumberFormat="1" applyFont="1" applyFill="1" applyBorder="1"/>
    <xf numFmtId="4" fontId="48" fillId="2" borderId="15" xfId="0" applyNumberFormat="1" applyFont="1" applyFill="1" applyBorder="1"/>
    <xf numFmtId="4" fontId="48" fillId="0" borderId="0" xfId="0" applyNumberFormat="1" applyFont="1" applyFill="1" applyBorder="1"/>
    <xf numFmtId="4" fontId="23" fillId="0" borderId="0" xfId="0" applyNumberFormat="1" applyFont="1" applyFill="1" applyBorder="1"/>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9" xfId="0" applyFont="1" applyFill="1" applyBorder="1" applyAlignment="1">
      <alignment horizontal="center" vertical="center"/>
    </xf>
    <xf numFmtId="0" fontId="12" fillId="0" borderId="20"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0" xfId="0" applyFont="1" applyFill="1" applyBorder="1" applyAlignment="1">
      <alignment horizontal="left" vertical="center"/>
    </xf>
    <xf numFmtId="0" fontId="12" fillId="0" borderId="20" xfId="0" applyFont="1" applyFill="1" applyBorder="1" applyAlignment="1">
      <alignment horizontal="center" vertical="center" wrapText="1"/>
    </xf>
    <xf numFmtId="39" fontId="5" fillId="0" borderId="17" xfId="0" applyNumberFormat="1" applyFont="1" applyFill="1" applyBorder="1" applyAlignment="1" applyProtection="1">
      <protection hidden="1"/>
    </xf>
    <xf numFmtId="4" fontId="3" fillId="0" borderId="18" xfId="0" applyNumberFormat="1" applyFont="1" applyFill="1" applyBorder="1" applyAlignment="1" applyProtection="1">
      <alignment horizontal="center" vertical="center"/>
      <protection hidden="1"/>
    </xf>
    <xf numFmtId="4" fontId="0" fillId="0" borderId="0" xfId="0" applyNumberFormat="1" applyFill="1"/>
    <xf numFmtId="39" fontId="5" fillId="0" borderId="0" xfId="0" applyNumberFormat="1" applyFont="1" applyFill="1" applyBorder="1" applyAlignment="1" applyProtection="1">
      <protection hidden="1"/>
    </xf>
    <xf numFmtId="4" fontId="3" fillId="0" borderId="12" xfId="0" applyNumberFormat="1" applyFont="1" applyFill="1" applyBorder="1" applyAlignment="1" applyProtection="1">
      <alignment vertical="center"/>
      <protection hidden="1"/>
    </xf>
    <xf numFmtId="4" fontId="3" fillId="0" borderId="15" xfId="0" applyNumberFormat="1" applyFont="1" applyFill="1" applyBorder="1" applyAlignment="1" applyProtection="1">
      <alignment vertical="center"/>
      <protection hidden="1"/>
    </xf>
    <xf numFmtId="4" fontId="26" fillId="0" borderId="0" xfId="0" applyNumberFormat="1" applyFont="1" applyFill="1"/>
    <xf numFmtId="0" fontId="51" fillId="0" borderId="0" xfId="0" applyFont="1" applyFill="1" applyAlignment="1">
      <alignment horizontal="left"/>
    </xf>
    <xf numFmtId="4" fontId="51" fillId="0" borderId="0" xfId="0" applyNumberFormat="1" applyFont="1" applyFill="1" applyAlignment="1">
      <alignment horizontal="left"/>
    </xf>
    <xf numFmtId="0" fontId="51" fillId="0" borderId="0" xfId="0" applyFont="1" applyFill="1" applyAlignment="1">
      <alignment horizontal="left" vertical="center" wrapText="1"/>
    </xf>
    <xf numFmtId="4" fontId="51" fillId="0" borderId="0" xfId="0" applyNumberFormat="1" applyFont="1" applyFill="1" applyAlignment="1">
      <alignment horizontal="left" vertical="center" wrapText="1"/>
    </xf>
    <xf numFmtId="4" fontId="52" fillId="0" borderId="0" xfId="0" applyNumberFormat="1" applyFont="1" applyFill="1" applyAlignment="1">
      <alignment horizontal="left"/>
    </xf>
    <xf numFmtId="0" fontId="5" fillId="0" borderId="13" xfId="0" applyFont="1" applyFill="1" applyBorder="1" applyAlignment="1">
      <alignment horizontal="center" vertical="center"/>
    </xf>
    <xf numFmtId="0" fontId="0" fillId="0" borderId="0" xfId="0" applyFill="1" applyAlignment="1">
      <alignment horizontal="center"/>
    </xf>
    <xf numFmtId="39" fontId="5" fillId="0" borderId="11" xfId="0" applyNumberFormat="1" applyFont="1" applyFill="1" applyBorder="1" applyAlignment="1" applyProtection="1">
      <alignment horizontal="right" vertical="center"/>
      <protection hidden="1"/>
    </xf>
    <xf numFmtId="4" fontId="5" fillId="0" borderId="18" xfId="0" applyNumberFormat="1" applyFont="1" applyFill="1" applyBorder="1" applyAlignment="1" applyProtection="1">
      <alignment horizontal="right"/>
      <protection hidden="1"/>
    </xf>
    <xf numFmtId="4" fontId="5" fillId="0" borderId="15" xfId="0" applyNumberFormat="1" applyFont="1" applyFill="1" applyBorder="1" applyAlignment="1" applyProtection="1">
      <alignment horizontal="right"/>
      <protection hidden="1"/>
    </xf>
    <xf numFmtId="4" fontId="5" fillId="0" borderId="17" xfId="0" applyNumberFormat="1" applyFont="1" applyFill="1" applyBorder="1" applyAlignment="1" applyProtection="1">
      <alignment horizontal="right"/>
      <protection hidden="1"/>
    </xf>
    <xf numFmtId="0" fontId="3" fillId="0" borderId="18" xfId="0" applyFont="1" applyFill="1" applyBorder="1" applyAlignment="1">
      <alignment horizontal="center" wrapText="1"/>
    </xf>
    <xf numFmtId="0" fontId="14" fillId="0" borderId="23" xfId="0" applyFont="1" applyFill="1" applyBorder="1" applyAlignment="1"/>
    <xf numFmtId="39" fontId="14" fillId="0" borderId="15" xfId="0" applyNumberFormat="1" applyFont="1" applyFill="1" applyBorder="1" applyAlignment="1" applyProtection="1">
      <protection hidden="1"/>
    </xf>
    <xf numFmtId="39" fontId="14" fillId="0" borderId="15" xfId="0" applyNumberFormat="1" applyFont="1" applyFill="1" applyBorder="1" applyAlignment="1" applyProtection="1">
      <protection locked="0"/>
    </xf>
    <xf numFmtId="166" fontId="14" fillId="0" borderId="15" xfId="0" applyNumberFormat="1" applyFont="1" applyFill="1" applyBorder="1" applyAlignment="1" applyProtection="1">
      <protection hidden="1"/>
    </xf>
    <xf numFmtId="2" fontId="14" fillId="0" borderId="15" xfId="0" applyNumberFormat="1" applyFont="1" applyFill="1" applyBorder="1" applyAlignment="1" applyProtection="1">
      <alignment horizontal="center"/>
      <protection locked="0"/>
    </xf>
    <xf numFmtId="39" fontId="14" fillId="0" borderId="15" xfId="0" applyNumberFormat="1" applyFont="1" applyFill="1" applyBorder="1" applyAlignment="1"/>
    <xf numFmtId="0" fontId="0" fillId="0" borderId="12" xfId="0" applyBorder="1" applyAlignment="1"/>
    <xf numFmtId="39" fontId="14" fillId="0" borderId="23" xfId="0" applyNumberFormat="1" applyFont="1" applyFill="1" applyBorder="1" applyAlignment="1" applyProtection="1">
      <protection hidden="1"/>
    </xf>
    <xf numFmtId="0" fontId="0" fillId="0" borderId="15" xfId="0" applyBorder="1" applyAlignment="1"/>
    <xf numFmtId="0" fontId="14" fillId="0" borderId="23" xfId="0" applyFont="1" applyFill="1" applyBorder="1" applyAlignment="1">
      <alignment wrapText="1"/>
    </xf>
    <xf numFmtId="2" fontId="14" fillId="0" borderId="15" xfId="0" applyNumberFormat="1" applyFont="1" applyFill="1" applyBorder="1" applyAlignment="1" applyProtection="1">
      <alignment horizontal="center" wrapText="1"/>
      <protection locked="0"/>
    </xf>
    <xf numFmtId="39" fontId="14" fillId="0" borderId="15" xfId="0" applyNumberFormat="1" applyFont="1" applyFill="1" applyBorder="1" applyAlignment="1">
      <alignment wrapText="1"/>
    </xf>
    <xf numFmtId="0" fontId="14" fillId="0" borderId="23" xfId="0" applyFont="1" applyFill="1" applyBorder="1" applyAlignment="1" applyProtection="1">
      <protection hidden="1"/>
    </xf>
    <xf numFmtId="0" fontId="15" fillId="0" borderId="18" xfId="0" applyFont="1" applyFill="1" applyBorder="1" applyAlignment="1" applyProtection="1">
      <alignment horizontal="center"/>
      <protection hidden="1"/>
    </xf>
    <xf numFmtId="39" fontId="14" fillId="0" borderId="18" xfId="0" applyNumberFormat="1" applyFont="1" applyFill="1" applyBorder="1" applyAlignment="1" applyProtection="1">
      <protection hidden="1"/>
    </xf>
    <xf numFmtId="39" fontId="14" fillId="0" borderId="18" xfId="0" applyNumberFormat="1" applyFont="1" applyFill="1" applyBorder="1" applyAlignment="1" applyProtection="1">
      <alignment horizontal="center"/>
      <protection hidden="1"/>
    </xf>
    <xf numFmtId="0" fontId="14" fillId="0" borderId="15" xfId="0" applyFont="1" applyFill="1" applyBorder="1" applyAlignment="1" applyProtection="1">
      <protection hidden="1"/>
    </xf>
    <xf numFmtId="39" fontId="5" fillId="0" borderId="15" xfId="0" applyNumberFormat="1" applyFont="1" applyFill="1" applyBorder="1" applyAlignment="1" applyProtection="1">
      <alignment vertical="center" wrapText="1"/>
      <protection locked="0"/>
    </xf>
    <xf numFmtId="165" fontId="16" fillId="0" borderId="16" xfId="0" quotePrefix="1" applyNumberFormat="1" applyFont="1" applyFill="1" applyBorder="1" applyAlignment="1" applyProtection="1">
      <alignment vertical="center"/>
      <protection hidden="1"/>
    </xf>
    <xf numFmtId="37" fontId="14" fillId="0" borderId="16" xfId="0" applyNumberFormat="1" applyFont="1" applyFill="1" applyBorder="1" applyAlignment="1" applyProtection="1">
      <alignment horizontal="center" vertical="center"/>
      <protection hidden="1"/>
    </xf>
    <xf numFmtId="0" fontId="15" fillId="0" borderId="14" xfId="0" quotePrefix="1" applyFont="1" applyFill="1" applyBorder="1" applyAlignment="1">
      <alignment horizontal="left" vertical="center"/>
    </xf>
    <xf numFmtId="0" fontId="15" fillId="0" borderId="10" xfId="0" applyFont="1" applyFill="1" applyBorder="1" applyAlignment="1">
      <alignment vertical="center"/>
    </xf>
    <xf numFmtId="0" fontId="0" fillId="0" borderId="10" xfId="0" applyFill="1" applyBorder="1"/>
    <xf numFmtId="39" fontId="15" fillId="0" borderId="10" xfId="0" applyNumberFormat="1" applyFont="1" applyFill="1" applyBorder="1" applyAlignment="1" applyProtection="1">
      <alignment vertical="center"/>
      <protection hidden="1"/>
    </xf>
    <xf numFmtId="0" fontId="15" fillId="0" borderId="10" xfId="0" quotePrefix="1" applyFont="1" applyFill="1" applyBorder="1" applyAlignment="1">
      <alignment horizontal="left" vertical="center"/>
    </xf>
    <xf numFmtId="39" fontId="15" fillId="0" borderId="10" xfId="0" applyNumberFormat="1" applyFont="1" applyFill="1" applyBorder="1" applyAlignment="1">
      <alignment vertical="center"/>
    </xf>
    <xf numFmtId="0" fontId="28" fillId="0" borderId="0" xfId="0" applyFont="1" applyAlignment="1">
      <alignment horizontal="left"/>
    </xf>
    <xf numFmtId="0" fontId="43" fillId="0" borderId="0" xfId="0" applyFont="1" applyAlignment="1">
      <alignment horizontal="left"/>
    </xf>
    <xf numFmtId="0" fontId="28" fillId="0" borderId="0" xfId="0" applyFont="1" applyFill="1" applyAlignment="1">
      <alignment horizontal="left"/>
    </xf>
    <xf numFmtId="0" fontId="28" fillId="0" borderId="0" xfId="0" applyFont="1" applyFill="1" applyAlignment="1">
      <alignment horizontal="left" wrapText="1"/>
    </xf>
    <xf numFmtId="39" fontId="14" fillId="0" borderId="17" xfId="0" applyNumberFormat="1" applyFont="1" applyFill="1" applyBorder="1" applyAlignment="1" applyProtection="1">
      <protection hidden="1"/>
    </xf>
    <xf numFmtId="39" fontId="14" fillId="0" borderId="17" xfId="0" applyNumberFormat="1" applyFont="1" applyFill="1" applyBorder="1" applyAlignment="1" applyProtection="1">
      <protection locked="0"/>
    </xf>
    <xf numFmtId="166" fontId="14" fillId="0" borderId="17" xfId="0" applyNumberFormat="1" applyFont="1" applyFill="1" applyBorder="1" applyAlignment="1" applyProtection="1">
      <protection hidden="1"/>
    </xf>
    <xf numFmtId="2" fontId="14" fillId="0" borderId="17" xfId="0" applyNumberFormat="1" applyFont="1" applyFill="1" applyBorder="1" applyAlignment="1" applyProtection="1">
      <alignment horizontal="center"/>
      <protection locked="0"/>
    </xf>
    <xf numFmtId="0" fontId="10" fillId="0" borderId="14" xfId="0" applyFont="1" applyFill="1" applyBorder="1" applyAlignment="1">
      <alignment horizontal="right" vertical="center"/>
    </xf>
    <xf numFmtId="37" fontId="54" fillId="0" borderId="16" xfId="0" applyNumberFormat="1" applyFont="1" applyFill="1" applyBorder="1" applyAlignment="1" applyProtection="1">
      <alignment horizontal="left" vertical="center"/>
      <protection hidden="1"/>
    </xf>
    <xf numFmtId="37" fontId="10" fillId="0" borderId="16" xfId="0" applyNumberFormat="1" applyFont="1" applyFill="1" applyBorder="1" applyAlignment="1" applyProtection="1">
      <alignment horizontal="center" vertical="center"/>
      <protection hidden="1"/>
    </xf>
    <xf numFmtId="0" fontId="13" fillId="0" borderId="9" xfId="0" applyFont="1" applyFill="1" applyBorder="1" applyAlignment="1">
      <alignment horizontal="left" vertical="center"/>
    </xf>
    <xf numFmtId="0" fontId="5" fillId="0" borderId="12" xfId="0" applyFont="1" applyFill="1" applyBorder="1" applyAlignment="1">
      <alignment horizontal="left"/>
    </xf>
    <xf numFmtId="0" fontId="5" fillId="0" borderId="0" xfId="0" applyFont="1" applyFill="1" applyBorder="1" applyAlignment="1"/>
    <xf numFmtId="0" fontId="5" fillId="0" borderId="0" xfId="0" applyFont="1" applyAlignment="1"/>
    <xf numFmtId="4" fontId="0" fillId="0" borderId="0" xfId="0" applyNumberFormat="1" applyAlignment="1"/>
    <xf numFmtId="0" fontId="5" fillId="0" borderId="15" xfId="0" applyFont="1" applyBorder="1" applyAlignment="1">
      <alignment horizontal="right"/>
    </xf>
    <xf numFmtId="0" fontId="5" fillId="0" borderId="12" xfId="0" quotePrefix="1" applyFont="1" applyFill="1" applyBorder="1" applyAlignment="1">
      <alignment horizontal="left"/>
    </xf>
    <xf numFmtId="0" fontId="13" fillId="0" borderId="12" xfId="0" applyFont="1" applyFill="1" applyBorder="1" applyAlignment="1">
      <alignment horizontal="left"/>
    </xf>
    <xf numFmtId="0" fontId="5" fillId="0" borderId="19" xfId="0" applyFont="1" applyFill="1" applyBorder="1" applyAlignment="1">
      <alignment horizontal="left"/>
    </xf>
    <xf numFmtId="0" fontId="5" fillId="0" borderId="13" xfId="0" applyFont="1" applyFill="1" applyBorder="1" applyAlignment="1">
      <alignment horizontal="left"/>
    </xf>
    <xf numFmtId="0" fontId="5" fillId="0" borderId="0" xfId="0" applyFont="1" applyFill="1" applyBorder="1" applyAlignment="1">
      <alignment horizontal="right"/>
    </xf>
    <xf numFmtId="0" fontId="5" fillId="0" borderId="0" xfId="0" applyFont="1" applyFill="1" applyBorder="1" applyAlignment="1">
      <alignment horizontal="center"/>
    </xf>
    <xf numFmtId="39" fontId="5" fillId="0" borderId="0" xfId="1" applyNumberFormat="1" applyFont="1" applyFill="1" applyBorder="1" applyAlignment="1" applyProtection="1">
      <alignment horizontal="right"/>
      <protection locked="0"/>
    </xf>
    <xf numFmtId="0" fontId="5" fillId="0" borderId="0" xfId="0" applyFont="1" applyFill="1" applyBorder="1" applyAlignment="1">
      <alignment horizontal="left"/>
    </xf>
    <xf numFmtId="0" fontId="44" fillId="0" borderId="0" xfId="0" applyFont="1" applyFill="1" applyBorder="1" applyAlignment="1"/>
    <xf numFmtId="0" fontId="44" fillId="0" borderId="0" xfId="0" applyFont="1" applyFill="1" applyBorder="1" applyAlignment="1">
      <alignment horizontal="right"/>
    </xf>
    <xf numFmtId="39" fontId="5" fillId="0" borderId="0" xfId="1" applyNumberFormat="1" applyFont="1" applyFill="1" applyBorder="1" applyAlignment="1" applyProtection="1">
      <protection locked="0"/>
    </xf>
    <xf numFmtId="177" fontId="5" fillId="0" borderId="0" xfId="4" applyNumberFormat="1" applyFont="1" applyFill="1" applyBorder="1" applyAlignment="1" applyProtection="1">
      <alignment horizontal="right"/>
      <protection hidden="1"/>
    </xf>
    <xf numFmtId="39" fontId="5" fillId="0" borderId="0" xfId="1" applyNumberFormat="1" applyFont="1" applyFill="1" applyBorder="1" applyAlignment="1" applyProtection="1">
      <protection hidden="1"/>
    </xf>
    <xf numFmtId="0" fontId="5" fillId="0" borderId="15" xfId="0" applyFont="1" applyFill="1" applyBorder="1" applyAlignment="1">
      <alignment horizontal="left"/>
    </xf>
    <xf numFmtId="0" fontId="5" fillId="0" borderId="17" xfId="0" applyFont="1" applyFill="1" applyBorder="1" applyAlignment="1">
      <alignment horizontal="left"/>
    </xf>
    <xf numFmtId="39" fontId="5" fillId="0" borderId="0" xfId="1" applyNumberFormat="1" applyFont="1" applyFill="1" applyBorder="1" applyAlignment="1" applyProtection="1">
      <alignment horizontal="center"/>
      <protection hidden="1"/>
    </xf>
    <xf numFmtId="4" fontId="29" fillId="0" borderId="0" xfId="0" applyNumberFormat="1" applyFont="1" applyAlignment="1"/>
    <xf numFmtId="0" fontId="5" fillId="0" borderId="16" xfId="0" applyFont="1" applyFill="1" applyBorder="1" applyAlignment="1">
      <alignment horizontal="left"/>
    </xf>
    <xf numFmtId="0" fontId="5" fillId="0" borderId="16" xfId="0" applyFont="1" applyFill="1" applyBorder="1" applyAlignment="1"/>
    <xf numFmtId="39" fontId="5" fillId="0" borderId="16" xfId="0" applyNumberFormat="1" applyFont="1" applyFill="1" applyBorder="1" applyAlignment="1"/>
    <xf numFmtId="0" fontId="5" fillId="0" borderId="16" xfId="0" applyFont="1" applyFill="1" applyBorder="1" applyAlignment="1">
      <alignment horizontal="center"/>
    </xf>
    <xf numFmtId="164" fontId="5" fillId="0" borderId="16" xfId="1" applyFont="1" applyFill="1" applyBorder="1" applyAlignment="1"/>
    <xf numFmtId="4" fontId="5" fillId="0" borderId="15" xfId="0" applyNumberFormat="1" applyFont="1" applyFill="1" applyBorder="1" applyAlignment="1" applyProtection="1">
      <alignment horizontal="right" vertical="center"/>
      <protection hidden="1"/>
    </xf>
    <xf numFmtId="4" fontId="5" fillId="0" borderId="17" xfId="0" applyNumberFormat="1" applyFont="1" applyFill="1" applyBorder="1" applyAlignment="1" applyProtection="1">
      <alignment horizontal="right" vertical="center"/>
      <protection hidden="1"/>
    </xf>
    <xf numFmtId="178" fontId="5" fillId="0" borderId="18" xfId="0" applyNumberFormat="1" applyFont="1" applyFill="1" applyBorder="1" applyAlignment="1" applyProtection="1">
      <alignment horizontal="right"/>
      <protection hidden="1"/>
    </xf>
    <xf numFmtId="39" fontId="5" fillId="0" borderId="20" xfId="0" applyNumberFormat="1" applyFont="1" applyFill="1" applyBorder="1" applyAlignment="1" applyProtection="1">
      <alignment horizontal="right" vertical="center"/>
      <protection hidden="1"/>
    </xf>
    <xf numFmtId="39" fontId="5" fillId="0" borderId="23" xfId="0" applyNumberFormat="1" applyFont="1" applyFill="1" applyBorder="1" applyAlignment="1" applyProtection="1">
      <alignment horizontal="right" vertical="center"/>
      <protection hidden="1"/>
    </xf>
    <xf numFmtId="4" fontId="5" fillId="0" borderId="23" xfId="0" applyNumberFormat="1" applyFont="1" applyFill="1" applyBorder="1" applyAlignment="1" applyProtection="1">
      <alignment horizontal="right"/>
      <protection hidden="1"/>
    </xf>
    <xf numFmtId="4" fontId="5" fillId="0" borderId="21" xfId="0" applyNumberFormat="1" applyFont="1" applyFill="1" applyBorder="1" applyAlignment="1" applyProtection="1">
      <alignment horizontal="right"/>
      <protection hidden="1"/>
    </xf>
    <xf numFmtId="4" fontId="5" fillId="0" borderId="23" xfId="0" applyNumberFormat="1" applyFont="1" applyFill="1" applyBorder="1" applyAlignment="1" applyProtection="1">
      <alignment horizontal="right" vertical="center"/>
      <protection hidden="1"/>
    </xf>
    <xf numFmtId="4" fontId="5" fillId="0" borderId="21" xfId="0" applyNumberFormat="1" applyFont="1" applyFill="1" applyBorder="1" applyAlignment="1" applyProtection="1">
      <alignment horizontal="right" vertical="center"/>
      <protection hidden="1"/>
    </xf>
    <xf numFmtId="39" fontId="5" fillId="0" borderId="20" xfId="0" applyNumberFormat="1" applyFont="1" applyFill="1" applyBorder="1" applyAlignment="1" applyProtection="1">
      <alignment horizontal="right" vertical="center"/>
      <protection locked="0" hidden="1"/>
    </xf>
    <xf numFmtId="39" fontId="5" fillId="0" borderId="23" xfId="0" applyNumberFormat="1" applyFont="1" applyFill="1" applyBorder="1" applyAlignment="1" applyProtection="1">
      <alignment horizontal="right" vertical="center"/>
      <protection locked="0" hidden="1"/>
    </xf>
    <xf numFmtId="4" fontId="5" fillId="0" borderId="23" xfId="0" applyNumberFormat="1" applyFont="1" applyFill="1" applyBorder="1" applyAlignment="1" applyProtection="1">
      <alignment horizontal="right"/>
      <protection locked="0" hidden="1"/>
    </xf>
    <xf numFmtId="4" fontId="5" fillId="0" borderId="21" xfId="0" applyNumberFormat="1" applyFont="1" applyFill="1" applyBorder="1" applyAlignment="1" applyProtection="1">
      <alignment horizontal="right"/>
      <protection locked="0" hidden="1"/>
    </xf>
    <xf numFmtId="4" fontId="5" fillId="0" borderId="23" xfId="0" applyNumberFormat="1" applyFont="1" applyFill="1" applyBorder="1" applyAlignment="1" applyProtection="1">
      <alignment horizontal="right" vertical="center"/>
      <protection locked="0" hidden="1"/>
    </xf>
    <xf numFmtId="4" fontId="5" fillId="0" borderId="21" xfId="0" applyNumberFormat="1" applyFont="1" applyFill="1" applyBorder="1" applyAlignment="1" applyProtection="1">
      <alignment horizontal="right" vertical="center"/>
      <protection locked="0" hidden="1"/>
    </xf>
    <xf numFmtId="166" fontId="5" fillId="0" borderId="20" xfId="0" applyNumberFormat="1" applyFont="1" applyFill="1" applyBorder="1" applyAlignment="1" applyProtection="1">
      <alignment horizontal="right" vertical="center"/>
      <protection hidden="1"/>
    </xf>
    <xf numFmtId="166" fontId="5" fillId="0" borderId="23" xfId="0" applyNumberFormat="1" applyFont="1" applyFill="1" applyBorder="1" applyAlignment="1" applyProtection="1">
      <alignment horizontal="right" vertical="center"/>
      <protection hidden="1"/>
    </xf>
    <xf numFmtId="178" fontId="5" fillId="0" borderId="23" xfId="0" applyNumberFormat="1" applyFont="1" applyFill="1" applyBorder="1" applyAlignment="1" applyProtection="1">
      <alignment horizontal="right"/>
      <protection hidden="1"/>
    </xf>
    <xf numFmtId="178" fontId="5" fillId="0" borderId="21" xfId="0" applyNumberFormat="1" applyFont="1" applyFill="1" applyBorder="1" applyAlignment="1" applyProtection="1">
      <alignment horizontal="right"/>
      <protection hidden="1"/>
    </xf>
    <xf numFmtId="178" fontId="5" fillId="0" borderId="23" xfId="0" applyNumberFormat="1" applyFont="1" applyFill="1" applyBorder="1" applyAlignment="1" applyProtection="1">
      <alignment horizontal="right" vertical="center"/>
      <protection hidden="1"/>
    </xf>
    <xf numFmtId="178" fontId="5" fillId="0" borderId="21" xfId="0" applyNumberFormat="1" applyFont="1" applyFill="1" applyBorder="1" applyAlignment="1" applyProtection="1">
      <alignment horizontal="right" vertical="center"/>
      <protection hidden="1"/>
    </xf>
    <xf numFmtId="166" fontId="14" fillId="0" borderId="20" xfId="0" applyNumberFormat="1" applyFont="1" applyFill="1" applyBorder="1" applyAlignment="1" applyProtection="1">
      <alignment horizontal="right" vertical="center"/>
      <protection hidden="1"/>
    </xf>
    <xf numFmtId="166" fontId="14" fillId="0" borderId="23" xfId="0" applyNumberFormat="1" applyFont="1" applyFill="1" applyBorder="1" applyAlignment="1" applyProtection="1">
      <alignment horizontal="right" vertical="center"/>
      <protection hidden="1"/>
    </xf>
    <xf numFmtId="178" fontId="14" fillId="0" borderId="23" xfId="0" applyNumberFormat="1" applyFont="1" applyFill="1" applyBorder="1" applyAlignment="1" applyProtection="1">
      <alignment horizontal="right"/>
      <protection hidden="1"/>
    </xf>
    <xf numFmtId="178" fontId="14" fillId="0" borderId="21" xfId="0" applyNumberFormat="1" applyFont="1" applyFill="1" applyBorder="1" applyAlignment="1" applyProtection="1">
      <alignment horizontal="right"/>
      <protection hidden="1"/>
    </xf>
    <xf numFmtId="178" fontId="14" fillId="0" borderId="23" xfId="0" applyNumberFormat="1" applyFont="1" applyFill="1" applyBorder="1" applyAlignment="1" applyProtection="1">
      <alignment horizontal="right" vertical="center"/>
      <protection hidden="1"/>
    </xf>
    <xf numFmtId="178" fontId="14" fillId="0" borderId="21" xfId="0" applyNumberFormat="1" applyFont="1" applyFill="1" applyBorder="1" applyAlignment="1" applyProtection="1">
      <alignment horizontal="right" vertical="center"/>
      <protection hidden="1"/>
    </xf>
    <xf numFmtId="39" fontId="5" fillId="0" borderId="20" xfId="0" applyNumberFormat="1" applyFont="1" applyFill="1" applyBorder="1" applyAlignment="1" applyProtection="1">
      <alignment horizontal="right" vertical="center"/>
      <protection locked="0"/>
    </xf>
    <xf numFmtId="39" fontId="5" fillId="0" borderId="23" xfId="0" applyNumberFormat="1" applyFont="1" applyFill="1" applyBorder="1" applyAlignment="1" applyProtection="1">
      <alignment horizontal="right" vertical="center"/>
      <protection locked="0"/>
    </xf>
    <xf numFmtId="4" fontId="5" fillId="0" borderId="23" xfId="0" applyNumberFormat="1" applyFont="1" applyFill="1" applyBorder="1" applyAlignment="1" applyProtection="1">
      <alignment horizontal="right"/>
      <protection locked="0"/>
    </xf>
    <xf numFmtId="4" fontId="5" fillId="0" borderId="21" xfId="0" applyNumberFormat="1" applyFont="1" applyFill="1" applyBorder="1" applyAlignment="1" applyProtection="1">
      <alignment horizontal="right"/>
      <protection locked="0"/>
    </xf>
    <xf numFmtId="4" fontId="5" fillId="0" borderId="23" xfId="0" applyNumberFormat="1" applyFont="1" applyFill="1" applyBorder="1" applyAlignment="1" applyProtection="1">
      <alignment horizontal="right" vertical="center"/>
      <protection locked="0"/>
    </xf>
    <xf numFmtId="4" fontId="5" fillId="0" borderId="21" xfId="0" applyNumberFormat="1" applyFont="1" applyFill="1" applyBorder="1" applyAlignment="1" applyProtection="1">
      <alignment horizontal="right" vertical="center"/>
      <protection locked="0"/>
    </xf>
    <xf numFmtId="39" fontId="5" fillId="0" borderId="23" xfId="0" applyNumberFormat="1" applyFont="1" applyFill="1" applyBorder="1" applyAlignment="1" applyProtection="1">
      <alignment vertical="center" wrapText="1"/>
      <protection hidden="1"/>
    </xf>
    <xf numFmtId="166" fontId="5" fillId="0" borderId="23" xfId="0" applyNumberFormat="1" applyFont="1" applyFill="1" applyBorder="1" applyAlignment="1" applyProtection="1">
      <alignment vertical="center" wrapText="1"/>
      <protection hidden="1"/>
    </xf>
    <xf numFmtId="0" fontId="0" fillId="0" borderId="0" xfId="0" applyFont="1" applyAlignment="1">
      <alignment vertical="center" wrapText="1"/>
    </xf>
    <xf numFmtId="0" fontId="28" fillId="0" borderId="0" xfId="0" applyFont="1" applyAlignment="1">
      <alignment wrapText="1"/>
    </xf>
    <xf numFmtId="0" fontId="55" fillId="0" borderId="12" xfId="0" applyFont="1" applyBorder="1" applyAlignment="1" applyProtection="1">
      <alignment wrapText="1"/>
      <protection locked="0"/>
    </xf>
    <xf numFmtId="0" fontId="28" fillId="0" borderId="0" xfId="0" applyFont="1" applyAlignment="1">
      <alignment horizontal="center" wrapText="1"/>
    </xf>
    <xf numFmtId="0" fontId="55" fillId="0" borderId="12" xfId="0" applyFont="1" applyBorder="1" applyAlignment="1" applyProtection="1">
      <alignment horizontal="center" wrapText="1"/>
      <protection locked="0"/>
    </xf>
    <xf numFmtId="0" fontId="5" fillId="0" borderId="15" xfId="0" applyFont="1" applyBorder="1" applyAlignment="1" applyProtection="1">
      <alignment horizontal="center" wrapText="1"/>
      <protection locked="0"/>
    </xf>
    <xf numFmtId="0" fontId="28" fillId="0" borderId="12" xfId="0" applyFont="1" applyBorder="1" applyAlignment="1">
      <alignment wrapText="1"/>
    </xf>
    <xf numFmtId="0" fontId="0" fillId="0" borderId="12" xfId="0" applyBorder="1" applyAlignment="1">
      <alignment vertical="center"/>
    </xf>
    <xf numFmtId="0" fontId="0" fillId="0" borderId="15" xfId="0" applyBorder="1" applyAlignment="1">
      <alignment vertical="center"/>
    </xf>
    <xf numFmtId="0" fontId="43" fillId="0" borderId="0" xfId="0" applyFont="1" applyAlignment="1">
      <alignment wrapText="1"/>
    </xf>
    <xf numFmtId="0" fontId="26" fillId="0" borderId="12" xfId="0" applyFont="1" applyBorder="1" applyAlignment="1">
      <alignment vertical="center"/>
    </xf>
    <xf numFmtId="0" fontId="26" fillId="0" borderId="15" xfId="0" applyFont="1" applyBorder="1" applyAlignment="1">
      <alignment vertical="center"/>
    </xf>
    <xf numFmtId="0" fontId="26" fillId="0" borderId="0" xfId="0" applyFont="1" applyAlignment="1">
      <alignment vertical="center"/>
    </xf>
    <xf numFmtId="0" fontId="28" fillId="0" borderId="18" xfId="0" applyFont="1" applyBorder="1" applyAlignment="1">
      <alignment vertical="center" wrapText="1"/>
    </xf>
    <xf numFmtId="0" fontId="43" fillId="0" borderId="18" xfId="0" applyFont="1" applyBorder="1" applyAlignment="1">
      <alignment vertical="center" wrapText="1"/>
    </xf>
    <xf numFmtId="0" fontId="28" fillId="0" borderId="22" xfId="0" applyFont="1" applyBorder="1" applyAlignment="1">
      <alignment vertical="center" wrapText="1"/>
    </xf>
    <xf numFmtId="0" fontId="28" fillId="0" borderId="14" xfId="0" applyFont="1" applyBorder="1" applyAlignment="1">
      <alignment vertical="center" wrapText="1"/>
    </xf>
    <xf numFmtId="0" fontId="43" fillId="0" borderId="22" xfId="0" applyFont="1" applyBorder="1" applyAlignment="1">
      <alignment vertical="center" wrapText="1"/>
    </xf>
    <xf numFmtId="0" fontId="43" fillId="0" borderId="14" xfId="0" applyFont="1" applyBorder="1" applyAlignment="1">
      <alignment vertical="center" wrapText="1"/>
    </xf>
    <xf numFmtId="2" fontId="3" fillId="0" borderId="0" xfId="0" applyNumberFormat="1" applyFont="1" applyFill="1" applyBorder="1" applyAlignment="1" applyProtection="1">
      <alignment horizontal="left" vertical="center"/>
      <protection locked="0"/>
    </xf>
    <xf numFmtId="1" fontId="5" fillId="0" borderId="0" xfId="0" applyNumberFormat="1" applyFont="1" applyFill="1" applyBorder="1" applyAlignment="1" applyProtection="1">
      <alignment horizontal="left" vertical="center"/>
      <protection locked="0"/>
    </xf>
    <xf numFmtId="165" fontId="3" fillId="0" borderId="16" xfId="0" quotePrefix="1" applyNumberFormat="1" applyFont="1" applyFill="1" applyBorder="1" applyAlignment="1" applyProtection="1">
      <alignment horizontal="right" vertical="center"/>
      <protection hidden="1"/>
    </xf>
    <xf numFmtId="39" fontId="3" fillId="0" borderId="16" xfId="0" applyNumberFormat="1" applyFont="1" applyFill="1" applyBorder="1" applyAlignment="1">
      <alignment horizontal="right" vertical="center"/>
    </xf>
    <xf numFmtId="0" fontId="28" fillId="0" borderId="23" xfId="0" applyFont="1" applyBorder="1" applyAlignment="1">
      <alignment wrapText="1"/>
    </xf>
    <xf numFmtId="4" fontId="0" fillId="0" borderId="0" xfId="0" applyNumberFormat="1" applyFill="1" applyAlignment="1">
      <alignment vertical="center" wrapText="1"/>
    </xf>
    <xf numFmtId="4" fontId="0" fillId="0" borderId="0" xfId="0" applyNumberFormat="1" applyFill="1" applyAlignment="1"/>
    <xf numFmtId="0" fontId="57" fillId="2" borderId="12" xfId="0" applyFont="1" applyFill="1" applyBorder="1" applyAlignment="1">
      <alignment vertical="center"/>
    </xf>
    <xf numFmtId="0" fontId="57" fillId="2" borderId="15" xfId="0" applyFont="1" applyFill="1" applyBorder="1" applyAlignment="1">
      <alignment vertical="center"/>
    </xf>
    <xf numFmtId="0" fontId="57" fillId="0" borderId="0" xfId="0" applyFont="1" applyFill="1" applyBorder="1" applyAlignment="1">
      <alignment vertical="center"/>
    </xf>
    <xf numFmtId="165" fontId="9" fillId="0" borderId="16" xfId="0" quotePrefix="1" applyNumberFormat="1" applyFont="1" applyFill="1" applyBorder="1" applyAlignment="1" applyProtection="1">
      <alignment horizontal="left" vertical="center"/>
      <protection hidden="1"/>
    </xf>
    <xf numFmtId="39" fontId="5" fillId="15" borderId="15" xfId="0" applyNumberFormat="1" applyFont="1" applyFill="1" applyBorder="1" applyAlignment="1" applyProtection="1">
      <alignment horizontal="right" vertical="center"/>
      <protection locked="0"/>
    </xf>
    <xf numFmtId="39" fontId="60" fillId="0" borderId="12" xfId="0" applyNumberFormat="1" applyFont="1" applyBorder="1" applyAlignment="1">
      <alignment vertical="center"/>
    </xf>
    <xf numFmtId="39" fontId="61" fillId="0" borderId="23" xfId="0" applyNumberFormat="1" applyFont="1" applyFill="1" applyBorder="1" applyAlignment="1" applyProtection="1">
      <alignment horizontal="left" vertical="center"/>
      <protection locked="0"/>
    </xf>
    <xf numFmtId="39" fontId="60" fillId="0" borderId="15" xfId="0" applyNumberFormat="1" applyFont="1" applyFill="1" applyBorder="1" applyAlignment="1" applyProtection="1">
      <alignment horizontal="right" vertical="center"/>
      <protection locked="0"/>
    </xf>
    <xf numFmtId="39" fontId="60" fillId="4" borderId="15" xfId="0" applyNumberFormat="1" applyFont="1" applyFill="1" applyBorder="1" applyAlignment="1" applyProtection="1">
      <alignment horizontal="right" vertical="center"/>
      <protection locked="0"/>
    </xf>
    <xf numFmtId="39" fontId="60" fillId="4" borderId="15" xfId="0" applyNumberFormat="1" applyFont="1" applyFill="1" applyBorder="1" applyAlignment="1" applyProtection="1">
      <alignment horizontal="right" vertical="center"/>
      <protection hidden="1"/>
    </xf>
    <xf numFmtId="39" fontId="60" fillId="0" borderId="15" xfId="0" applyNumberFormat="1" applyFont="1" applyFill="1" applyBorder="1" applyAlignment="1" applyProtection="1">
      <alignment horizontal="right" vertical="center"/>
      <protection hidden="1"/>
    </xf>
    <xf numFmtId="39" fontId="60" fillId="15" borderId="15" xfId="0" applyNumberFormat="1" applyFont="1" applyFill="1" applyBorder="1" applyAlignment="1" applyProtection="1">
      <alignment horizontal="right" vertical="center"/>
      <protection locked="0"/>
    </xf>
    <xf numFmtId="0" fontId="60" fillId="0" borderId="23" xfId="0" applyNumberFormat="1" applyFont="1" applyFill="1" applyBorder="1" applyAlignment="1" applyProtection="1">
      <alignment horizontal="center" vertical="center"/>
      <protection locked="0"/>
    </xf>
    <xf numFmtId="39" fontId="60" fillId="0" borderId="15" xfId="0" applyNumberFormat="1" applyFont="1" applyBorder="1" applyAlignment="1">
      <alignment vertical="center"/>
    </xf>
    <xf numFmtId="0" fontId="62" fillId="0" borderId="0" xfId="0" applyFont="1"/>
    <xf numFmtId="39" fontId="5" fillId="15" borderId="15" xfId="0" applyNumberFormat="1" applyFont="1" applyFill="1" applyBorder="1" applyAlignment="1" applyProtection="1">
      <alignment horizontal="right" vertical="center"/>
      <protection hidden="1"/>
    </xf>
    <xf numFmtId="174" fontId="62" fillId="0" borderId="0" xfId="0" applyNumberFormat="1" applyFont="1"/>
    <xf numFmtId="39" fontId="60" fillId="15" borderId="15" xfId="0" applyNumberFormat="1" applyFont="1" applyFill="1" applyBorder="1" applyAlignment="1" applyProtection="1">
      <alignment horizontal="right" vertical="center"/>
      <protection hidden="1"/>
    </xf>
    <xf numFmtId="39" fontId="61" fillId="0" borderId="23" xfId="0" applyNumberFormat="1" applyFont="1" applyFill="1" applyBorder="1" applyAlignment="1" applyProtection="1">
      <alignment horizontal="left" vertical="center" wrapText="1"/>
      <protection locked="0"/>
    </xf>
    <xf numFmtId="0" fontId="4" fillId="0" borderId="4" xfId="2" applyFont="1" applyBorder="1" applyAlignment="1">
      <alignment horizontal="center"/>
    </xf>
    <xf numFmtId="0" fontId="4" fillId="0" borderId="0" xfId="2" applyFont="1" applyBorder="1" applyAlignment="1">
      <alignment horizontal="center"/>
    </xf>
    <xf numFmtId="0" fontId="4" fillId="0" borderId="5" xfId="2" applyFont="1" applyBorder="1" applyAlignment="1">
      <alignment horizontal="center"/>
    </xf>
    <xf numFmtId="0" fontId="6" fillId="0" borderId="13"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5" fillId="0" borderId="0" xfId="0" applyFont="1" applyFill="1" applyBorder="1" applyAlignment="1">
      <alignment vertical="center" wrapText="1"/>
    </xf>
    <xf numFmtId="0" fontId="5" fillId="0" borderId="0" xfId="0" applyFont="1" applyFill="1" applyBorder="1" applyAlignment="1" applyProtection="1">
      <alignment vertical="center" wrapText="1"/>
      <protection locked="0"/>
    </xf>
    <xf numFmtId="0" fontId="5" fillId="0" borderId="10" xfId="0" applyFont="1" applyFill="1" applyBorder="1" applyAlignment="1">
      <alignment vertical="center" wrapText="1"/>
    </xf>
    <xf numFmtId="49" fontId="8" fillId="0" borderId="0" xfId="0" applyNumberFormat="1" applyFont="1" applyFill="1" applyBorder="1" applyAlignment="1" applyProtection="1">
      <alignment horizontal="left" vertical="center"/>
      <protection locked="0"/>
    </xf>
    <xf numFmtId="39" fontId="3" fillId="0" borderId="23" xfId="0" applyNumberFormat="1" applyFont="1" applyFill="1" applyBorder="1" applyAlignment="1" applyProtection="1">
      <alignment horizontal="left" wrapText="1"/>
      <protection locked="0"/>
    </xf>
    <xf numFmtId="39" fontId="3" fillId="0" borderId="13" xfId="0" applyNumberFormat="1" applyFont="1" applyFill="1" applyBorder="1" applyAlignment="1">
      <alignment horizontal="center" vertical="center"/>
    </xf>
    <xf numFmtId="39" fontId="3" fillId="0" borderId="9" xfId="0" applyNumberFormat="1" applyFont="1" applyFill="1" applyBorder="1" applyAlignment="1">
      <alignment horizontal="center" vertical="center"/>
    </xf>
    <xf numFmtId="39" fontId="3" fillId="0" borderId="16" xfId="0" applyNumberFormat="1" applyFont="1" applyFill="1" applyBorder="1" applyAlignment="1">
      <alignment horizontal="center" vertical="center"/>
    </xf>
    <xf numFmtId="39" fontId="3" fillId="0" borderId="10" xfId="0" applyNumberFormat="1" applyFont="1" applyFill="1" applyBorder="1" applyAlignment="1">
      <alignment horizontal="center" vertical="center"/>
    </xf>
    <xf numFmtId="39" fontId="3" fillId="0" borderId="11" xfId="0" applyNumberFormat="1" applyFont="1" applyFill="1" applyBorder="1" applyAlignment="1">
      <alignment horizontal="left" vertical="center"/>
    </xf>
    <xf numFmtId="39" fontId="3" fillId="0" borderId="20" xfId="0" applyNumberFormat="1" applyFont="1" applyFill="1" applyBorder="1" applyAlignment="1">
      <alignment horizontal="left" vertical="center"/>
    </xf>
    <xf numFmtId="39" fontId="3" fillId="0" borderId="17" xfId="0" applyNumberFormat="1" applyFont="1" applyFill="1" applyBorder="1" applyAlignment="1">
      <alignment horizontal="left" vertical="center"/>
    </xf>
    <xf numFmtId="39" fontId="3" fillId="0" borderId="21" xfId="0" applyNumberFormat="1" applyFont="1" applyFill="1" applyBorder="1" applyAlignment="1">
      <alignment horizontal="left" vertical="center"/>
    </xf>
    <xf numFmtId="39" fontId="9" fillId="0" borderId="9" xfId="0" applyNumberFormat="1" applyFont="1" applyFill="1" applyBorder="1" applyAlignment="1" applyProtection="1">
      <alignment vertical="center"/>
      <protection locked="0"/>
    </xf>
    <xf numFmtId="39" fontId="9" fillId="0" borderId="13" xfId="0" applyNumberFormat="1" applyFont="1" applyFill="1" applyBorder="1" applyAlignment="1" applyProtection="1">
      <alignment vertical="center"/>
      <protection locked="0"/>
    </xf>
    <xf numFmtId="39" fontId="9" fillId="0" borderId="11" xfId="0" applyNumberFormat="1" applyFont="1" applyFill="1" applyBorder="1" applyAlignment="1" applyProtection="1">
      <alignment vertical="center"/>
      <protection locked="0"/>
    </xf>
    <xf numFmtId="39" fontId="9" fillId="0" borderId="19" xfId="0" applyNumberFormat="1" applyFont="1" applyFill="1" applyBorder="1" applyAlignment="1" applyProtection="1">
      <alignment vertical="center"/>
      <protection locked="0"/>
    </xf>
    <xf numFmtId="39" fontId="9" fillId="0" borderId="16" xfId="0" applyNumberFormat="1" applyFont="1" applyFill="1" applyBorder="1" applyAlignment="1" applyProtection="1">
      <alignment vertical="center"/>
      <protection locked="0"/>
    </xf>
    <xf numFmtId="39" fontId="9" fillId="0" borderId="17" xfId="0" applyNumberFormat="1" applyFont="1" applyFill="1" applyBorder="1" applyAlignment="1" applyProtection="1">
      <alignment vertical="center"/>
      <protection locked="0"/>
    </xf>
    <xf numFmtId="39" fontId="12" fillId="0" borderId="20" xfId="0" applyNumberFormat="1" applyFont="1" applyFill="1" applyBorder="1" applyAlignment="1">
      <alignment horizontal="center" vertical="center" wrapText="1"/>
    </xf>
    <xf numFmtId="0" fontId="13" fillId="0" borderId="23" xfId="0" applyFont="1" applyFill="1" applyBorder="1" applyAlignment="1">
      <alignment horizontal="center" vertical="center" wrapText="1"/>
    </xf>
    <xf numFmtId="39" fontId="3" fillId="0" borderId="14" xfId="0" quotePrefix="1" applyNumberFormat="1" applyFont="1" applyFill="1" applyBorder="1" applyAlignment="1">
      <alignment horizontal="center" vertical="center"/>
    </xf>
    <xf numFmtId="39" fontId="3" fillId="0" borderId="10" xfId="0" quotePrefix="1" applyNumberFormat="1" applyFont="1" applyFill="1" applyBorder="1" applyAlignment="1">
      <alignment horizontal="center" vertical="center"/>
    </xf>
    <xf numFmtId="39" fontId="3" fillId="0" borderId="22" xfId="0" quotePrefix="1" applyNumberFormat="1" applyFont="1" applyFill="1" applyBorder="1" applyAlignment="1">
      <alignment horizontal="center" vertical="center"/>
    </xf>
    <xf numFmtId="39" fontId="3" fillId="0" borderId="14" xfId="0" applyNumberFormat="1" applyFont="1" applyFill="1" applyBorder="1" applyAlignment="1">
      <alignment horizontal="center" vertical="center"/>
    </xf>
    <xf numFmtId="39" fontId="3" fillId="0" borderId="22" xfId="0" applyNumberFormat="1" applyFont="1" applyFill="1" applyBorder="1" applyAlignment="1">
      <alignment horizontal="center" vertical="center"/>
    </xf>
    <xf numFmtId="39" fontId="12" fillId="0" borderId="9" xfId="0" applyNumberFormat="1" applyFont="1" applyFill="1" applyBorder="1" applyAlignment="1">
      <alignment horizontal="center" vertical="center" wrapText="1"/>
    </xf>
    <xf numFmtId="39" fontId="12" fillId="0" borderId="11" xfId="0" applyNumberFormat="1" applyFont="1" applyFill="1" applyBorder="1" applyAlignment="1">
      <alignment horizontal="center" vertical="center" wrapText="1"/>
    </xf>
    <xf numFmtId="39" fontId="12" fillId="0" borderId="12" xfId="0" applyNumberFormat="1" applyFont="1" applyFill="1" applyBorder="1" applyAlignment="1">
      <alignment horizontal="center" vertical="center" wrapText="1"/>
    </xf>
    <xf numFmtId="39" fontId="12" fillId="0" borderId="15" xfId="0" applyNumberFormat="1" applyFont="1" applyFill="1" applyBorder="1" applyAlignment="1">
      <alignment horizontal="center" vertical="center" wrapText="1"/>
    </xf>
    <xf numFmtId="39" fontId="12" fillId="0" borderId="20" xfId="0" applyNumberFormat="1" applyFont="1" applyFill="1" applyBorder="1" applyAlignment="1">
      <alignment horizontal="center" vertical="center" textRotation="90" wrapText="1"/>
    </xf>
    <xf numFmtId="0" fontId="13" fillId="0" borderId="23" xfId="0" applyFont="1" applyFill="1" applyBorder="1" applyAlignment="1">
      <alignment horizontal="center" vertical="center" textRotation="90"/>
    </xf>
    <xf numFmtId="0" fontId="13" fillId="0" borderId="21" xfId="0" applyFont="1" applyFill="1" applyBorder="1" applyAlignment="1">
      <alignment horizontal="center" vertical="center" textRotation="90"/>
    </xf>
    <xf numFmtId="39" fontId="12" fillId="0" borderId="23" xfId="0" applyNumberFormat="1" applyFont="1" applyFill="1" applyBorder="1" applyAlignment="1">
      <alignment horizontal="center" vertical="center" wrapText="1"/>
    </xf>
    <xf numFmtId="39" fontId="12" fillId="0" borderId="11" xfId="0" quotePrefix="1" applyNumberFormat="1" applyFont="1" applyFill="1" applyBorder="1" applyAlignment="1">
      <alignment horizontal="center" vertical="center" wrapText="1"/>
    </xf>
    <xf numFmtId="39" fontId="12" fillId="0" borderId="9" xfId="0" applyNumberFormat="1" applyFont="1" applyFill="1" applyBorder="1" applyAlignment="1">
      <alignment horizontal="center" vertical="center"/>
    </xf>
    <xf numFmtId="39" fontId="12" fillId="0" borderId="11" xfId="0" applyNumberFormat="1" applyFont="1" applyFill="1" applyBorder="1" applyAlignment="1">
      <alignment horizontal="center" vertical="center"/>
    </xf>
    <xf numFmtId="0" fontId="17" fillId="0" borderId="20"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21" xfId="0" applyFont="1" applyFill="1" applyBorder="1" applyAlignment="1">
      <alignment horizontal="center" vertical="center"/>
    </xf>
    <xf numFmtId="0" fontId="15" fillId="0" borderId="14" xfId="0" quotePrefix="1" applyFont="1" applyFill="1" applyBorder="1" applyAlignment="1">
      <alignment horizontal="center" vertical="center"/>
    </xf>
    <xf numFmtId="0" fontId="15" fillId="0" borderId="10" xfId="0" quotePrefix="1" applyFont="1" applyFill="1" applyBorder="1" applyAlignment="1">
      <alignment horizontal="center" vertical="center"/>
    </xf>
    <xf numFmtId="0" fontId="15" fillId="0" borderId="22" xfId="0" quotePrefix="1" applyFont="1" applyFill="1" applyBorder="1" applyAlignment="1">
      <alignment horizontal="center" vertical="center"/>
    </xf>
    <xf numFmtId="0" fontId="17" fillId="0" borderId="20"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5" fillId="0" borderId="14"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9"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7" xfId="0" applyFill="1" applyBorder="1" applyAlignment="1">
      <alignment horizontal="center" vertical="center" wrapText="1"/>
    </xf>
    <xf numFmtId="39" fontId="12" fillId="0" borderId="21" xfId="0" applyNumberFormat="1"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1" xfId="0" quotePrefix="1" applyFont="1" applyFill="1" applyBorder="1" applyAlignment="1">
      <alignment horizontal="center" vertical="center" wrapText="1"/>
    </xf>
    <xf numFmtId="0" fontId="17" fillId="0" borderId="9" xfId="0" applyFont="1" applyFill="1" applyBorder="1" applyAlignment="1">
      <alignment horizontal="center" vertical="center"/>
    </xf>
    <xf numFmtId="0" fontId="17" fillId="0" borderId="11" xfId="0" applyFont="1" applyFill="1" applyBorder="1" applyAlignment="1">
      <alignment horizontal="center" vertical="center"/>
    </xf>
    <xf numFmtId="0" fontId="15" fillId="0" borderId="20" xfId="0" applyFont="1" applyFill="1" applyBorder="1" applyAlignment="1">
      <alignment horizontal="center" vertical="center" textRotation="90" wrapText="1"/>
    </xf>
    <xf numFmtId="0" fontId="15" fillId="0" borderId="23" xfId="0" applyFont="1" applyFill="1" applyBorder="1" applyAlignment="1">
      <alignment horizontal="center" vertical="center" textRotation="90" wrapText="1"/>
    </xf>
    <xf numFmtId="0" fontId="15" fillId="0" borderId="21" xfId="0" applyFont="1" applyFill="1" applyBorder="1" applyAlignment="1">
      <alignment horizontal="center" vertical="center" textRotation="90" wrapText="1"/>
    </xf>
    <xf numFmtId="39" fontId="12" fillId="0" borderId="18" xfId="0" applyNumberFormat="1"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22" xfId="0" quotePrefix="1" applyFont="1" applyFill="1" applyBorder="1" applyAlignment="1">
      <alignment horizontal="center" vertical="center" wrapText="1"/>
    </xf>
    <xf numFmtId="0" fontId="17" fillId="0" borderId="14" xfId="0" applyFont="1" applyFill="1" applyBorder="1" applyAlignment="1">
      <alignment horizontal="center" vertical="center"/>
    </xf>
    <xf numFmtId="0" fontId="17" fillId="0" borderId="2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22" xfId="0" applyFont="1" applyFill="1" applyBorder="1" applyAlignment="1">
      <alignment horizontal="left" vertical="center"/>
    </xf>
    <xf numFmtId="39" fontId="9" fillId="0" borderId="9" xfId="0" applyNumberFormat="1" applyFont="1" applyFill="1" applyBorder="1" applyAlignment="1" applyProtection="1">
      <alignment vertical="center"/>
      <protection hidden="1"/>
    </xf>
    <xf numFmtId="39" fontId="9" fillId="0" borderId="13" xfId="0" applyNumberFormat="1" applyFont="1" applyFill="1" applyBorder="1" applyAlignment="1" applyProtection="1">
      <alignment vertical="center"/>
      <protection hidden="1"/>
    </xf>
    <xf numFmtId="39" fontId="9" fillId="0" borderId="11" xfId="0" applyNumberFormat="1" applyFont="1" applyFill="1" applyBorder="1" applyAlignment="1" applyProtection="1">
      <alignment vertical="center"/>
      <protection hidden="1"/>
    </xf>
    <xf numFmtId="39" fontId="9" fillId="0" borderId="19" xfId="0" applyNumberFormat="1" applyFont="1" applyFill="1" applyBorder="1" applyAlignment="1" applyProtection="1">
      <alignment vertical="center"/>
      <protection hidden="1"/>
    </xf>
    <xf numFmtId="39" fontId="9" fillId="0" borderId="16" xfId="0" applyNumberFormat="1" applyFont="1" applyFill="1" applyBorder="1" applyAlignment="1" applyProtection="1">
      <alignment vertical="center"/>
      <protection hidden="1"/>
    </xf>
    <xf numFmtId="39" fontId="9" fillId="0" borderId="17" xfId="0" applyNumberFormat="1" applyFont="1" applyFill="1" applyBorder="1" applyAlignment="1" applyProtection="1">
      <alignment vertical="center"/>
      <protection hidden="1"/>
    </xf>
    <xf numFmtId="165" fontId="16" fillId="0" borderId="16" xfId="0" quotePrefix="1" applyNumberFormat="1" applyFont="1" applyFill="1" applyBorder="1" applyAlignment="1" applyProtection="1">
      <alignment horizontal="left" vertical="center"/>
      <protection hidden="1"/>
    </xf>
    <xf numFmtId="165" fontId="16" fillId="0" borderId="16" xfId="0" applyNumberFormat="1" applyFont="1" applyFill="1" applyBorder="1" applyAlignment="1" applyProtection="1">
      <alignment horizontal="left" vertical="center"/>
      <protection hidden="1"/>
    </xf>
    <xf numFmtId="39" fontId="10" fillId="0" borderId="14" xfId="0" applyNumberFormat="1" applyFont="1" applyFill="1" applyBorder="1" applyAlignment="1">
      <alignment horizontal="center" vertical="center" wrapText="1"/>
    </xf>
    <xf numFmtId="39" fontId="10" fillId="0" borderId="10" xfId="0" applyNumberFormat="1" applyFont="1" applyFill="1" applyBorder="1" applyAlignment="1">
      <alignment horizontal="center" vertical="center" wrapText="1"/>
    </xf>
    <xf numFmtId="0" fontId="15" fillId="0" borderId="13" xfId="0" applyFont="1" applyFill="1" applyBorder="1" applyAlignment="1">
      <alignment horizontal="center" vertical="center"/>
    </xf>
    <xf numFmtId="0" fontId="15" fillId="0" borderId="9" xfId="0" quotePrefix="1" applyFont="1" applyFill="1" applyBorder="1" applyAlignment="1">
      <alignment horizontal="center" vertical="center"/>
    </xf>
    <xf numFmtId="0" fontId="15" fillId="0" borderId="13" xfId="0" quotePrefix="1" applyFont="1" applyFill="1" applyBorder="1" applyAlignment="1">
      <alignment horizontal="center" vertical="center"/>
    </xf>
    <xf numFmtId="44" fontId="5" fillId="0" borderId="0" xfId="4" applyFont="1" applyAlignment="1">
      <alignment horizontal="center" vertical="center"/>
    </xf>
    <xf numFmtId="0" fontId="3" fillId="0" borderId="11" xfId="0" applyFont="1" applyFill="1" applyBorder="1" applyAlignment="1">
      <alignment horizontal="center" vertical="center" textRotation="90"/>
    </xf>
    <xf numFmtId="0" fontId="3" fillId="0" borderId="15" xfId="0" applyFont="1" applyFill="1" applyBorder="1" applyAlignment="1">
      <alignment horizontal="center" vertical="center" textRotation="90"/>
    </xf>
    <xf numFmtId="0" fontId="12" fillId="0" borderId="18" xfId="0" applyFont="1" applyFill="1" applyBorder="1" applyAlignment="1">
      <alignment horizontal="center" vertical="center" wrapText="1"/>
    </xf>
    <xf numFmtId="0" fontId="3" fillId="0" borderId="18" xfId="0" applyFont="1" applyFill="1" applyBorder="1" applyAlignment="1">
      <alignment horizontal="center" vertical="center"/>
    </xf>
    <xf numFmtId="0" fontId="9" fillId="0" borderId="0" xfId="0" applyFont="1" applyFill="1" applyBorder="1" applyAlignment="1" applyProtection="1">
      <alignment horizontal="center" vertical="center" wrapText="1"/>
      <protection locked="0"/>
    </xf>
    <xf numFmtId="0" fontId="3" fillId="0" borderId="14" xfId="0" applyFont="1" applyFill="1" applyBorder="1" applyAlignment="1">
      <alignment horizontal="center" vertical="center"/>
    </xf>
    <xf numFmtId="0" fontId="9" fillId="0" borderId="22" xfId="0" applyFont="1" applyFill="1" applyBorder="1" applyAlignment="1" applyProtection="1">
      <alignment horizontal="center" vertical="center"/>
      <protection locked="0"/>
    </xf>
    <xf numFmtId="0" fontId="9" fillId="0" borderId="14" xfId="0" applyFont="1" applyFill="1" applyBorder="1" applyAlignment="1" applyProtection="1">
      <alignment horizontal="center" vertical="center"/>
      <protection locked="0"/>
    </xf>
    <xf numFmtId="0" fontId="9" fillId="0" borderId="18" xfId="0" applyFont="1" applyFill="1" applyBorder="1" applyAlignment="1" applyProtection="1">
      <alignment horizontal="center" vertical="center" wrapText="1"/>
      <protection locked="0"/>
    </xf>
    <xf numFmtId="0" fontId="3" fillId="0" borderId="18"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3" fillId="0" borderId="9" xfId="0" applyFont="1" applyFill="1" applyBorder="1" applyAlignment="1">
      <alignment horizontal="center" vertical="center"/>
    </xf>
    <xf numFmtId="39" fontId="19" fillId="0" borderId="0" xfId="0" quotePrefix="1" applyNumberFormat="1" applyFont="1" applyFill="1" applyBorder="1" applyAlignment="1" applyProtection="1">
      <alignment horizontal="left" vertical="center" wrapText="1"/>
      <protection hidden="1"/>
    </xf>
    <xf numFmtId="39" fontId="19" fillId="0" borderId="15" xfId="0" quotePrefix="1" applyNumberFormat="1" applyFont="1" applyFill="1" applyBorder="1" applyAlignment="1" applyProtection="1">
      <alignment horizontal="left" vertical="center" wrapText="1"/>
      <protection hidden="1"/>
    </xf>
    <xf numFmtId="37" fontId="9" fillId="0" borderId="16" xfId="0" applyNumberFormat="1" applyFont="1" applyFill="1" applyBorder="1" applyAlignment="1" applyProtection="1">
      <alignment horizontal="center" vertical="center"/>
      <protection hidden="1"/>
    </xf>
    <xf numFmtId="0" fontId="3" fillId="0" borderId="17" xfId="0" applyFont="1" applyFill="1" applyBorder="1" applyAlignment="1">
      <alignment horizontal="center" vertical="center" textRotation="90"/>
    </xf>
    <xf numFmtId="0" fontId="12" fillId="0" borderId="20"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12" fillId="0" borderId="11" xfId="0" applyFont="1" applyFill="1" applyBorder="1" applyAlignment="1">
      <alignment horizontal="left" vertical="center"/>
    </xf>
    <xf numFmtId="0" fontId="12" fillId="0" borderId="20" xfId="0" applyFont="1" applyFill="1" applyBorder="1" applyAlignment="1">
      <alignment horizontal="left" vertical="center"/>
    </xf>
    <xf numFmtId="0" fontId="12" fillId="0" borderId="15" xfId="0" applyFont="1" applyFill="1" applyBorder="1" applyAlignment="1">
      <alignment horizontal="left" vertical="center"/>
    </xf>
    <xf numFmtId="0" fontId="12" fillId="0" borderId="23"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21" xfId="0" applyFont="1" applyFill="1" applyBorder="1" applyAlignment="1">
      <alignment horizontal="left" vertical="center"/>
    </xf>
    <xf numFmtId="39" fontId="9" fillId="0" borderId="9" xfId="0" quotePrefix="1" applyNumberFormat="1" applyFont="1" applyFill="1" applyBorder="1" applyAlignment="1" applyProtection="1">
      <alignment vertical="center"/>
      <protection hidden="1"/>
    </xf>
    <xf numFmtId="39" fontId="9" fillId="0" borderId="13" xfId="0" quotePrefix="1" applyNumberFormat="1" applyFont="1" applyFill="1" applyBorder="1" applyAlignment="1" applyProtection="1">
      <alignment vertical="center"/>
      <protection hidden="1"/>
    </xf>
    <xf numFmtId="39" fontId="9" fillId="0" borderId="11" xfId="0" quotePrefix="1" applyNumberFormat="1" applyFont="1" applyFill="1" applyBorder="1" applyAlignment="1" applyProtection="1">
      <alignment vertical="center"/>
      <protection hidden="1"/>
    </xf>
    <xf numFmtId="39" fontId="9" fillId="0" borderId="12" xfId="0" quotePrefix="1" applyNumberFormat="1" applyFont="1" applyFill="1" applyBorder="1" applyAlignment="1" applyProtection="1">
      <alignment vertical="center"/>
      <protection hidden="1"/>
    </xf>
    <xf numFmtId="39" fontId="9" fillId="0" borderId="0" xfId="0" quotePrefix="1" applyNumberFormat="1" applyFont="1" applyFill="1" applyBorder="1" applyAlignment="1" applyProtection="1">
      <alignment vertical="center"/>
      <protection hidden="1"/>
    </xf>
    <xf numFmtId="39" fontId="9" fillId="0" borderId="15" xfId="0" quotePrefix="1" applyNumberFormat="1" applyFont="1" applyFill="1" applyBorder="1" applyAlignment="1" applyProtection="1">
      <alignment vertical="center"/>
      <protection hidden="1"/>
    </xf>
    <xf numFmtId="39" fontId="9" fillId="0" borderId="19" xfId="0" quotePrefix="1" applyNumberFormat="1" applyFont="1" applyFill="1" applyBorder="1" applyAlignment="1" applyProtection="1">
      <alignment vertical="center"/>
      <protection hidden="1"/>
    </xf>
    <xf numFmtId="39" fontId="9" fillId="0" borderId="16" xfId="0" quotePrefix="1" applyNumberFormat="1" applyFont="1" applyFill="1" applyBorder="1" applyAlignment="1" applyProtection="1">
      <alignment vertical="center"/>
      <protection hidden="1"/>
    </xf>
    <xf numFmtId="39" fontId="9" fillId="0" borderId="17" xfId="0" quotePrefix="1" applyNumberFormat="1" applyFont="1" applyFill="1" applyBorder="1" applyAlignment="1" applyProtection="1">
      <alignment vertical="center"/>
      <protection hidden="1"/>
    </xf>
    <xf numFmtId="0" fontId="10" fillId="0" borderId="9"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3" fillId="0" borderId="1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1" xfId="0" applyFont="1" applyFill="1" applyBorder="1" applyAlignment="1">
      <alignment horizontal="left" vertical="center"/>
    </xf>
    <xf numFmtId="0" fontId="3" fillId="0" borderId="20" xfId="0" applyFont="1" applyFill="1" applyBorder="1" applyAlignment="1">
      <alignment horizontal="left" vertical="center"/>
    </xf>
    <xf numFmtId="0" fontId="3"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 fillId="0" borderId="9" xfId="0" quotePrefix="1" applyFont="1" applyFill="1" applyBorder="1" applyAlignment="1">
      <alignment horizontal="center" vertical="center"/>
    </xf>
    <xf numFmtId="0" fontId="3" fillId="0" borderId="13" xfId="0" quotePrefix="1" applyFont="1" applyFill="1" applyBorder="1" applyAlignment="1">
      <alignment horizontal="center" vertical="center"/>
    </xf>
    <xf numFmtId="0" fontId="3" fillId="0" borderId="0" xfId="0" quotePrefix="1" applyFont="1" applyFill="1" applyBorder="1" applyAlignment="1">
      <alignment horizontal="center" vertical="center"/>
    </xf>
    <xf numFmtId="39" fontId="10" fillId="0" borderId="14" xfId="0" applyNumberFormat="1" applyFont="1" applyFill="1" applyBorder="1" applyAlignment="1">
      <alignment horizontal="left" wrapText="1"/>
    </xf>
    <xf numFmtId="39" fontId="10" fillId="0" borderId="10" xfId="0" applyNumberFormat="1" applyFont="1" applyFill="1" applyBorder="1" applyAlignment="1">
      <alignment horizontal="left" wrapText="1"/>
    </xf>
    <xf numFmtId="0" fontId="3" fillId="0" borderId="20" xfId="0" applyFont="1" applyFill="1" applyBorder="1" applyAlignment="1">
      <alignment horizontal="center" wrapText="1"/>
    </xf>
    <xf numFmtId="0" fontId="3" fillId="0" borderId="21" xfId="0" applyFont="1" applyFill="1" applyBorder="1" applyAlignment="1">
      <alignment horizontal="center" wrapText="1"/>
    </xf>
    <xf numFmtId="0" fontId="3" fillId="0" borderId="14" xfId="0" applyFont="1" applyFill="1" applyBorder="1" applyAlignment="1">
      <alignment horizontal="center"/>
    </xf>
    <xf numFmtId="0" fontId="3" fillId="0" borderId="10" xfId="0" applyFont="1" applyFill="1" applyBorder="1" applyAlignment="1">
      <alignment horizontal="center"/>
    </xf>
    <xf numFmtId="0" fontId="3" fillId="0" borderId="22" xfId="0" applyFont="1" applyFill="1" applyBorder="1" applyAlignment="1">
      <alignment horizontal="center"/>
    </xf>
    <xf numFmtId="0" fontId="3" fillId="0" borderId="20" xfId="0" applyFont="1" applyFill="1" applyBorder="1" applyAlignment="1">
      <alignment horizontal="center" vertical="center" textRotation="90" wrapText="1"/>
    </xf>
    <xf numFmtId="0" fontId="24" fillId="0" borderId="23" xfId="0" applyFont="1" applyFill="1" applyBorder="1" applyAlignment="1">
      <alignment horizontal="center" vertical="center" textRotation="90" wrapText="1"/>
    </xf>
    <xf numFmtId="0" fontId="24" fillId="0" borderId="21" xfId="0" applyFont="1" applyFill="1" applyBorder="1" applyAlignment="1">
      <alignment horizontal="center" vertical="center" textRotation="90" wrapText="1"/>
    </xf>
    <xf numFmtId="0" fontId="3" fillId="0" borderId="2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7" xfId="0" applyFont="1" applyFill="1" applyBorder="1" applyAlignment="1">
      <alignment horizontal="center" vertical="center"/>
    </xf>
    <xf numFmtId="0" fontId="23" fillId="0" borderId="13" xfId="0" applyFont="1" applyFill="1" applyBorder="1"/>
    <xf numFmtId="0" fontId="23" fillId="0" borderId="11" xfId="0" applyFont="1" applyFill="1" applyBorder="1"/>
    <xf numFmtId="0" fontId="23" fillId="0" borderId="19" xfId="0" applyFont="1" applyFill="1" applyBorder="1"/>
    <xf numFmtId="0" fontId="23" fillId="0" borderId="16" xfId="0" applyFont="1" applyFill="1" applyBorder="1"/>
    <xf numFmtId="0" fontId="23" fillId="0" borderId="17" xfId="0" applyFont="1" applyFill="1" applyBorder="1"/>
    <xf numFmtId="39" fontId="10" fillId="0" borderId="14" xfId="0" applyNumberFormat="1" applyFont="1" applyFill="1" applyBorder="1" applyAlignment="1">
      <alignment horizontal="left" vertical="center" wrapText="1"/>
    </xf>
    <xf numFmtId="39" fontId="10" fillId="0" borderId="10" xfId="0" applyNumberFormat="1" applyFont="1" applyFill="1" applyBorder="1" applyAlignment="1">
      <alignment horizontal="left" vertical="center" wrapText="1"/>
    </xf>
    <xf numFmtId="173" fontId="5" fillId="0" borderId="16" xfId="0" applyNumberFormat="1" applyFont="1" applyFill="1" applyBorder="1" applyAlignment="1" applyProtection="1">
      <alignment horizontal="left" vertical="center"/>
      <protection locked="0"/>
    </xf>
    <xf numFmtId="0" fontId="3" fillId="0" borderId="13" xfId="0" applyFont="1" applyFill="1" applyBorder="1" applyAlignment="1">
      <alignment horizontal="left" vertical="center"/>
    </xf>
    <xf numFmtId="0" fontId="3" fillId="0" borderId="16" xfId="0" applyFont="1" applyFill="1" applyBorder="1" applyAlignment="1">
      <alignment horizontal="left" vertical="center"/>
    </xf>
    <xf numFmtId="39" fontId="9" fillId="0" borderId="9" xfId="0" applyNumberFormat="1" applyFont="1" applyFill="1" applyBorder="1" applyAlignment="1" applyProtection="1">
      <alignment horizontal="left" vertical="center"/>
      <protection hidden="1"/>
    </xf>
    <xf numFmtId="39" fontId="9" fillId="0" borderId="13" xfId="0" applyNumberFormat="1" applyFont="1" applyFill="1" applyBorder="1" applyAlignment="1" applyProtection="1">
      <alignment horizontal="left" vertical="center"/>
      <protection hidden="1"/>
    </xf>
    <xf numFmtId="39" fontId="9" fillId="0" borderId="11" xfId="0" applyNumberFormat="1" applyFont="1" applyFill="1" applyBorder="1" applyAlignment="1" applyProtection="1">
      <alignment horizontal="left" vertical="center"/>
      <protection hidden="1"/>
    </xf>
    <xf numFmtId="39" fontId="9" fillId="0" borderId="19" xfId="0" applyNumberFormat="1" applyFont="1" applyFill="1" applyBorder="1" applyAlignment="1" applyProtection="1">
      <alignment horizontal="left" vertical="center"/>
      <protection hidden="1"/>
    </xf>
    <xf numFmtId="39" fontId="9" fillId="0" borderId="16" xfId="0" applyNumberFormat="1" applyFont="1" applyFill="1" applyBorder="1" applyAlignment="1" applyProtection="1">
      <alignment horizontal="left" vertical="center"/>
      <protection hidden="1"/>
    </xf>
    <xf numFmtId="39" fontId="9" fillId="0" borderId="17" xfId="0" applyNumberFormat="1" applyFont="1" applyFill="1" applyBorder="1" applyAlignment="1" applyProtection="1">
      <alignment horizontal="left" vertical="center"/>
      <protection hidden="1"/>
    </xf>
    <xf numFmtId="39" fontId="10" fillId="0" borderId="14" xfId="0" applyNumberFormat="1" applyFont="1" applyFill="1" applyBorder="1" applyAlignment="1">
      <alignment horizontal="left" vertical="center"/>
    </xf>
    <xf numFmtId="39" fontId="10" fillId="0" borderId="10" xfId="0" applyNumberFormat="1" applyFont="1" applyFill="1" applyBorder="1" applyAlignment="1">
      <alignment horizontal="left" vertical="center"/>
    </xf>
    <xf numFmtId="0" fontId="56" fillId="0" borderId="16" xfId="0" applyFont="1" applyBorder="1" applyAlignment="1">
      <alignment horizontal="center" wrapText="1"/>
    </xf>
    <xf numFmtId="0" fontId="56" fillId="0" borderId="17" xfId="0" applyFont="1" applyBorder="1" applyAlignment="1">
      <alignment horizontal="center" wrapText="1"/>
    </xf>
    <xf numFmtId="0" fontId="56" fillId="0" borderId="10" xfId="0" applyFont="1" applyBorder="1" applyAlignment="1">
      <alignment horizontal="center" wrapText="1"/>
    </xf>
    <xf numFmtId="0" fontId="56" fillId="0" borderId="22" xfId="0" applyFont="1" applyBorder="1" applyAlignment="1">
      <alignment horizontal="center" wrapText="1"/>
    </xf>
    <xf numFmtId="0" fontId="28" fillId="0" borderId="14" xfId="0" applyFont="1" applyBorder="1" applyAlignment="1">
      <alignment horizontal="left" wrapText="1"/>
    </xf>
    <xf numFmtId="0" fontId="28" fillId="0" borderId="10" xfId="0" applyFont="1" applyBorder="1" applyAlignment="1">
      <alignment horizontal="left" wrapText="1"/>
    </xf>
    <xf numFmtId="0" fontId="28" fillId="0" borderId="19" xfId="0" applyFont="1" applyBorder="1" applyAlignment="1">
      <alignment horizontal="left" wrapText="1"/>
    </xf>
    <xf numFmtId="0" fontId="28" fillId="0" borderId="16" xfId="0" applyFont="1" applyBorder="1" applyAlignment="1">
      <alignment horizontal="left" wrapText="1"/>
    </xf>
    <xf numFmtId="165" fontId="9" fillId="0" borderId="16" xfId="0" quotePrefix="1" applyNumberFormat="1" applyFont="1" applyFill="1" applyBorder="1" applyAlignment="1" applyProtection="1">
      <alignment horizontal="left" vertical="center"/>
      <protection hidden="1"/>
    </xf>
    <xf numFmtId="0" fontId="45" fillId="3" borderId="18" xfId="0" applyFont="1" applyFill="1" applyBorder="1" applyAlignment="1">
      <alignment horizontal="left" vertical="center" wrapText="1"/>
    </xf>
    <xf numFmtId="0" fontId="3" fillId="0" borderId="15" xfId="0" quotePrefix="1" applyFont="1" applyFill="1" applyBorder="1" applyAlignment="1">
      <alignment horizontal="center" vertical="center"/>
    </xf>
    <xf numFmtId="39" fontId="9" fillId="0" borderId="20" xfId="0" applyNumberFormat="1" applyFont="1" applyFill="1" applyBorder="1" applyAlignment="1" applyProtection="1">
      <alignment horizontal="left" vertical="center"/>
      <protection hidden="1"/>
    </xf>
    <xf numFmtId="39" fontId="9" fillId="0" borderId="21" xfId="0" applyNumberFormat="1" applyFont="1" applyFill="1" applyBorder="1" applyAlignment="1" applyProtection="1">
      <alignment horizontal="left" vertical="center"/>
      <protection hidden="1"/>
    </xf>
    <xf numFmtId="39" fontId="10" fillId="0" borderId="18" xfId="0" applyNumberFormat="1" applyFont="1" applyFill="1" applyBorder="1" applyAlignment="1">
      <alignment horizontal="left" vertical="center"/>
    </xf>
    <xf numFmtId="0" fontId="37" fillId="0" borderId="18" xfId="0" applyFont="1" applyFill="1" applyBorder="1" applyAlignment="1">
      <alignment horizontal="center"/>
    </xf>
    <xf numFmtId="0" fontId="32" fillId="0" borderId="18" xfId="0" applyFont="1" applyFill="1" applyBorder="1" applyAlignment="1">
      <alignment horizontal="center"/>
    </xf>
    <xf numFmtId="0" fontId="35" fillId="0" borderId="18" xfId="0" applyFont="1" applyFill="1" applyBorder="1" applyAlignment="1">
      <alignment horizontal="left"/>
    </xf>
    <xf numFmtId="4" fontId="34" fillId="0" borderId="18" xfId="0" applyNumberFormat="1" applyFont="1" applyFill="1" applyBorder="1" applyAlignment="1">
      <alignment horizontal="left"/>
    </xf>
    <xf numFmtId="0" fontId="32" fillId="0" borderId="14" xfId="0" applyFont="1" applyFill="1" applyBorder="1" applyAlignment="1">
      <alignment horizontal="left"/>
    </xf>
    <xf numFmtId="0" fontId="32" fillId="0" borderId="10" xfId="0" applyFont="1" applyFill="1" applyBorder="1" applyAlignment="1">
      <alignment horizontal="left"/>
    </xf>
    <xf numFmtId="4" fontId="32" fillId="0" borderId="10" xfId="0" applyNumberFormat="1" applyFont="1" applyFill="1" applyBorder="1" applyAlignment="1">
      <alignment horizontal="center"/>
    </xf>
    <xf numFmtId="0" fontId="32" fillId="0" borderId="22" xfId="0" applyFont="1" applyFill="1" applyBorder="1" applyAlignment="1">
      <alignment horizontal="center"/>
    </xf>
    <xf numFmtId="0" fontId="30" fillId="0" borderId="18" xfId="0" applyFont="1" applyFill="1" applyBorder="1" applyAlignment="1">
      <alignment horizontal="left"/>
    </xf>
    <xf numFmtId="0" fontId="31" fillId="0" borderId="18" xfId="0" applyFont="1" applyFill="1" applyBorder="1" applyAlignment="1">
      <alignment horizontal="left"/>
    </xf>
    <xf numFmtId="4" fontId="30" fillId="0" borderId="18" xfId="0" applyNumberFormat="1" applyFont="1" applyFill="1" applyBorder="1" applyAlignment="1">
      <alignment horizontal="left"/>
    </xf>
    <xf numFmtId="0" fontId="35" fillId="0" borderId="14" xfId="0" applyFont="1" applyFill="1" applyBorder="1" applyAlignment="1">
      <alignment horizontal="center"/>
    </xf>
    <xf numFmtId="0" fontId="35" fillId="0" borderId="10" xfId="0" applyFont="1" applyFill="1" applyBorder="1" applyAlignment="1">
      <alignment horizontal="center"/>
    </xf>
    <xf numFmtId="0" fontId="35" fillId="0" borderId="22" xfId="0" applyFont="1" applyFill="1" applyBorder="1" applyAlignment="1">
      <alignment horizontal="center"/>
    </xf>
    <xf numFmtId="0" fontId="24" fillId="0" borderId="9" xfId="0" applyFont="1" applyFill="1" applyBorder="1" applyAlignment="1">
      <alignment horizontal="center"/>
    </xf>
    <xf numFmtId="0" fontId="24" fillId="0" borderId="11" xfId="0" applyFont="1" applyFill="1" applyBorder="1" applyAlignment="1">
      <alignment horizontal="center"/>
    </xf>
    <xf numFmtId="0" fontId="6" fillId="0" borderId="9" xfId="0" applyFont="1" applyFill="1" applyBorder="1" applyAlignment="1">
      <alignment horizontal="center" wrapText="1"/>
    </xf>
    <xf numFmtId="0" fontId="6" fillId="0" borderId="11" xfId="0" applyFont="1" applyFill="1" applyBorder="1" applyAlignment="1">
      <alignment horizontal="center" wrapText="1"/>
    </xf>
    <xf numFmtId="14" fontId="35" fillId="0" borderId="10" xfId="0" applyNumberFormat="1" applyFont="1" applyFill="1" applyBorder="1" applyAlignment="1">
      <alignment horizontal="center"/>
    </xf>
    <xf numFmtId="0" fontId="58" fillId="0" borderId="14" xfId="0" applyFont="1" applyFill="1" applyBorder="1" applyAlignment="1">
      <alignment horizontal="center" vertical="center"/>
    </xf>
    <xf numFmtId="0" fontId="58" fillId="0" borderId="10" xfId="0" applyFont="1" applyFill="1" applyBorder="1" applyAlignment="1">
      <alignment horizontal="center" vertical="center"/>
    </xf>
    <xf numFmtId="0" fontId="58" fillId="0" borderId="22" xfId="0" applyFont="1" applyFill="1" applyBorder="1" applyAlignment="1">
      <alignment horizontal="center" vertical="center"/>
    </xf>
    <xf numFmtId="4" fontId="24" fillId="0" borderId="9" xfId="0" applyNumberFormat="1" applyFont="1" applyFill="1" applyBorder="1" applyAlignment="1">
      <alignment horizontal="center"/>
    </xf>
    <xf numFmtId="4" fontId="24" fillId="0" borderId="11" xfId="0" applyNumberFormat="1" applyFont="1" applyFill="1" applyBorder="1" applyAlignment="1">
      <alignment horizontal="center"/>
    </xf>
    <xf numFmtId="0" fontId="2" fillId="0" borderId="0" xfId="0" applyFont="1" applyFill="1" applyBorder="1" applyAlignment="1">
      <alignment horizontal="center"/>
    </xf>
    <xf numFmtId="0" fontId="59" fillId="0" borderId="18" xfId="0" applyFont="1" applyFill="1" applyBorder="1" applyAlignment="1">
      <alignment horizontal="center" vertical="center"/>
    </xf>
    <xf numFmtId="0" fontId="24" fillId="0" borderId="14" xfId="0" applyFont="1" applyFill="1" applyBorder="1" applyAlignment="1">
      <alignment horizontal="center" wrapText="1"/>
    </xf>
    <xf numFmtId="0" fontId="24" fillId="0" borderId="22" xfId="0" applyFont="1" applyFill="1" applyBorder="1" applyAlignment="1">
      <alignment horizontal="center" wrapText="1"/>
    </xf>
    <xf numFmtId="0" fontId="24" fillId="0" borderId="9" xfId="0" applyFont="1" applyFill="1" applyBorder="1" applyAlignment="1">
      <alignment horizontal="center" wrapText="1"/>
    </xf>
    <xf numFmtId="0" fontId="24" fillId="0" borderId="11" xfId="0" applyFont="1" applyFill="1" applyBorder="1" applyAlignment="1">
      <alignment horizontal="center" wrapText="1"/>
    </xf>
  </cellXfs>
  <cellStyles count="5">
    <cellStyle name="Moeda" xfId="4" builtinId="4"/>
    <cellStyle name="Normal" xfId="0" builtinId="0"/>
    <cellStyle name="Normal 2" xfId="2"/>
    <cellStyle name="Porcentagem" xfId="3" builtinId="5"/>
    <cellStyle name="Vírgula" xfId="1" builtinId="3"/>
  </cellStyles>
  <dxfs count="0"/>
  <tableStyles count="0" defaultTableStyle="TableStyleMedium2" defaultPivotStyle="PivotStyleMedium9"/>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094354\Downloads\C&#193;LCULOS%20.%20CUB%20ATUALIZADA%20-%20UPGRA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atual 16 s.terreno"/>
      <sheetName val="Claculo atual 16c.terreno"/>
      <sheetName val="calculo inicial alto 8"/>
      <sheetName val="calculo inicial alto 16"/>
      <sheetName val="comparativo"/>
      <sheetName val="Apuração do INDICE alto 8"/>
      <sheetName val="Apuração do INDICE  alto 16  "/>
    </sheetNames>
    <sheetDataSet>
      <sheetData sheetId="0"/>
      <sheetData sheetId="1"/>
      <sheetData sheetId="2"/>
      <sheetData sheetId="3"/>
      <sheetData sheetId="4"/>
      <sheetData sheetId="5"/>
      <sheetData sheetId="6">
        <row r="64">
          <cell r="AK64">
            <v>555243.40742379904</v>
          </cell>
        </row>
      </sheetData>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view="pageBreakPreview" topLeftCell="A26" zoomScale="85" zoomScaleNormal="100" zoomScaleSheetLayoutView="85" workbookViewId="0">
      <selection activeCell="E44" sqref="E44"/>
    </sheetView>
  </sheetViews>
  <sheetFormatPr defaultRowHeight="15" x14ac:dyDescent="0.25"/>
  <cols>
    <col min="3" max="3" width="9.85546875" customWidth="1"/>
  </cols>
  <sheetData>
    <row r="1" spans="1:9" x14ac:dyDescent="0.25">
      <c r="A1" s="1"/>
      <c r="B1" s="2"/>
      <c r="C1" s="2"/>
      <c r="D1" s="2"/>
      <c r="E1" s="2"/>
      <c r="F1" s="2"/>
      <c r="G1" s="2"/>
      <c r="H1" s="2"/>
      <c r="I1" s="3"/>
    </row>
    <row r="2" spans="1:9" x14ac:dyDescent="0.25">
      <c r="A2" s="4"/>
      <c r="B2" s="5"/>
      <c r="C2" s="5"/>
      <c r="D2" s="5"/>
      <c r="E2" s="5"/>
      <c r="F2" s="5"/>
      <c r="G2" s="5"/>
      <c r="H2" s="5"/>
      <c r="I2" s="6"/>
    </row>
    <row r="3" spans="1:9" x14ac:dyDescent="0.25">
      <c r="A3" s="4"/>
      <c r="B3" s="5"/>
      <c r="C3" s="5"/>
      <c r="D3" s="5"/>
      <c r="E3" s="5"/>
      <c r="F3" s="5"/>
      <c r="G3" s="5"/>
      <c r="H3" s="5"/>
      <c r="I3" s="6"/>
    </row>
    <row r="4" spans="1:9" x14ac:dyDescent="0.25">
      <c r="A4" s="4"/>
      <c r="B4" s="5"/>
      <c r="C4" s="5"/>
      <c r="D4" s="5"/>
      <c r="E4" s="5"/>
      <c r="F4" s="5"/>
      <c r="G4" s="5"/>
      <c r="H4" s="5"/>
      <c r="I4" s="6"/>
    </row>
    <row r="5" spans="1:9" x14ac:dyDescent="0.25">
      <c r="A5" s="4"/>
      <c r="B5" s="5"/>
      <c r="C5" s="5"/>
      <c r="D5" s="5"/>
      <c r="E5" s="5"/>
      <c r="F5" s="5"/>
      <c r="G5" s="5"/>
      <c r="H5" s="5"/>
      <c r="I5" s="6"/>
    </row>
    <row r="6" spans="1:9" x14ac:dyDescent="0.25">
      <c r="A6" s="4"/>
      <c r="B6" s="5"/>
      <c r="C6" s="5"/>
      <c r="D6" s="5"/>
      <c r="E6" s="5"/>
      <c r="F6" s="5"/>
      <c r="G6" s="5"/>
      <c r="H6" s="5"/>
      <c r="I6" s="6"/>
    </row>
    <row r="7" spans="1:9" x14ac:dyDescent="0.25">
      <c r="A7" s="4"/>
      <c r="B7" s="5"/>
      <c r="C7" s="5"/>
      <c r="D7" s="5"/>
      <c r="E7" s="5"/>
      <c r="F7" s="5"/>
      <c r="G7" s="5"/>
      <c r="H7" s="5"/>
      <c r="I7" s="6"/>
    </row>
    <row r="8" spans="1:9" x14ac:dyDescent="0.25">
      <c r="A8" s="4"/>
      <c r="B8" s="5"/>
      <c r="C8" s="5"/>
      <c r="D8" s="5"/>
      <c r="E8" s="5"/>
      <c r="F8" s="5"/>
      <c r="G8" s="5"/>
      <c r="H8" s="5"/>
      <c r="I8" s="6"/>
    </row>
    <row r="9" spans="1:9" x14ac:dyDescent="0.25">
      <c r="A9" s="4"/>
      <c r="B9" s="5"/>
      <c r="C9" s="5"/>
      <c r="D9" s="5"/>
      <c r="E9" s="5"/>
      <c r="F9" s="5"/>
      <c r="G9" s="5"/>
      <c r="H9" s="5"/>
      <c r="I9" s="6"/>
    </row>
    <row r="10" spans="1:9" x14ac:dyDescent="0.25">
      <c r="A10" s="4"/>
      <c r="B10" s="5"/>
      <c r="C10" s="5"/>
      <c r="D10" s="5"/>
      <c r="E10" s="5"/>
      <c r="F10" s="5"/>
      <c r="G10" s="5"/>
      <c r="H10" s="5"/>
      <c r="I10" s="6"/>
    </row>
    <row r="11" spans="1:9" x14ac:dyDescent="0.25">
      <c r="A11" s="4"/>
      <c r="B11" s="5"/>
      <c r="C11" s="5"/>
      <c r="D11" s="5"/>
      <c r="E11" s="5"/>
      <c r="F11" s="5"/>
      <c r="G11" s="5"/>
      <c r="H11" s="5"/>
      <c r="I11" s="6"/>
    </row>
    <row r="12" spans="1:9" x14ac:dyDescent="0.25">
      <c r="A12" s="4"/>
      <c r="B12" s="5"/>
      <c r="C12" s="5"/>
      <c r="D12" s="5"/>
      <c r="E12" s="5"/>
      <c r="F12" s="5"/>
      <c r="G12" s="5"/>
      <c r="H12" s="5"/>
      <c r="I12" s="6"/>
    </row>
    <row r="13" spans="1:9" x14ac:dyDescent="0.25">
      <c r="A13" s="4"/>
      <c r="B13" s="5"/>
      <c r="C13" s="5"/>
      <c r="D13" s="5"/>
      <c r="E13" s="5"/>
      <c r="F13" s="5"/>
      <c r="G13" s="5"/>
      <c r="H13" s="5"/>
      <c r="I13" s="6"/>
    </row>
    <row r="14" spans="1:9" x14ac:dyDescent="0.25">
      <c r="A14" s="4"/>
      <c r="B14" s="5"/>
      <c r="C14" s="5"/>
      <c r="D14" s="5"/>
      <c r="E14" s="5"/>
      <c r="F14" s="5"/>
      <c r="G14" s="5"/>
      <c r="H14" s="5"/>
      <c r="I14" s="6"/>
    </row>
    <row r="15" spans="1:9" x14ac:dyDescent="0.25">
      <c r="A15" s="4"/>
      <c r="B15" s="5"/>
      <c r="C15" s="5"/>
      <c r="D15" s="5"/>
      <c r="E15" s="5"/>
      <c r="F15" s="5"/>
      <c r="G15" s="5"/>
      <c r="H15" s="5"/>
      <c r="I15" s="6"/>
    </row>
    <row r="16" spans="1:9" x14ac:dyDescent="0.25">
      <c r="A16" s="4"/>
      <c r="B16" s="5"/>
      <c r="C16" s="5"/>
      <c r="D16" s="5"/>
      <c r="E16" s="5"/>
      <c r="F16" s="5"/>
      <c r="G16" s="5"/>
      <c r="H16" s="5"/>
      <c r="I16" s="6"/>
    </row>
    <row r="17" spans="1:9" x14ac:dyDescent="0.25">
      <c r="A17" s="4"/>
      <c r="B17" s="5"/>
      <c r="C17" s="5"/>
      <c r="D17" s="5"/>
      <c r="E17" s="5"/>
      <c r="F17" s="5"/>
      <c r="G17" s="5"/>
      <c r="H17" s="5"/>
      <c r="I17" s="6"/>
    </row>
    <row r="18" spans="1:9" x14ac:dyDescent="0.25">
      <c r="A18" s="4"/>
      <c r="B18" s="5"/>
      <c r="C18" s="5"/>
      <c r="D18" s="5"/>
      <c r="E18" s="5"/>
      <c r="F18" s="5"/>
      <c r="G18" s="5"/>
      <c r="H18" s="5"/>
      <c r="I18" s="6"/>
    </row>
    <row r="19" spans="1:9" x14ac:dyDescent="0.25">
      <c r="A19" s="4"/>
      <c r="B19" s="5"/>
      <c r="C19" s="5"/>
      <c r="D19" s="5"/>
      <c r="E19" s="5"/>
      <c r="F19" s="5"/>
      <c r="G19" s="5"/>
      <c r="H19" s="5"/>
      <c r="I19" s="6"/>
    </row>
    <row r="20" spans="1:9" x14ac:dyDescent="0.25">
      <c r="A20" s="4"/>
      <c r="B20" s="5"/>
      <c r="C20" s="5"/>
      <c r="D20" s="5"/>
      <c r="E20" s="5"/>
      <c r="F20" s="5"/>
      <c r="G20" s="5"/>
      <c r="H20" s="5"/>
      <c r="I20" s="6"/>
    </row>
    <row r="21" spans="1:9" x14ac:dyDescent="0.25">
      <c r="A21" s="4"/>
      <c r="B21" s="5"/>
      <c r="C21" s="5"/>
      <c r="D21" s="5"/>
      <c r="E21" s="5"/>
      <c r="F21" s="5"/>
      <c r="G21" s="5"/>
      <c r="H21" s="5"/>
      <c r="I21" s="6"/>
    </row>
    <row r="22" spans="1:9" x14ac:dyDescent="0.25">
      <c r="A22" s="4"/>
      <c r="B22" s="5"/>
      <c r="C22" s="5"/>
      <c r="D22" s="5"/>
      <c r="E22" s="5"/>
      <c r="F22" s="5"/>
      <c r="G22" s="5"/>
      <c r="H22" s="5"/>
      <c r="I22" s="6"/>
    </row>
    <row r="23" spans="1:9" ht="45" x14ac:dyDescent="0.6">
      <c r="A23" s="839" t="s">
        <v>0</v>
      </c>
      <c r="B23" s="840"/>
      <c r="C23" s="840"/>
      <c r="D23" s="840"/>
      <c r="E23" s="840"/>
      <c r="F23" s="840"/>
      <c r="G23" s="840"/>
      <c r="H23" s="840"/>
      <c r="I23" s="841"/>
    </row>
    <row r="24" spans="1:9" x14ac:dyDescent="0.25">
      <c r="A24" s="4"/>
      <c r="B24" s="5"/>
      <c r="C24" s="5"/>
      <c r="D24" s="5"/>
      <c r="E24" s="5"/>
      <c r="F24" s="5"/>
      <c r="G24" s="5"/>
      <c r="H24" s="5"/>
      <c r="I24" s="6"/>
    </row>
    <row r="25" spans="1:9" x14ac:dyDescent="0.25">
      <c r="A25" s="4"/>
      <c r="B25" s="5"/>
      <c r="C25" s="5"/>
      <c r="D25" s="5"/>
      <c r="E25" s="5"/>
      <c r="F25" s="5"/>
      <c r="G25" s="5"/>
      <c r="H25" s="5"/>
      <c r="I25" s="6"/>
    </row>
    <row r="26" spans="1:9" x14ac:dyDescent="0.25">
      <c r="A26" s="4"/>
      <c r="B26" s="5"/>
      <c r="C26" s="5"/>
      <c r="D26" s="5"/>
      <c r="E26" s="5"/>
      <c r="F26" s="5"/>
      <c r="G26" s="5"/>
      <c r="H26" s="5"/>
      <c r="I26" s="6"/>
    </row>
    <row r="27" spans="1:9" x14ac:dyDescent="0.25">
      <c r="A27" s="4"/>
      <c r="B27" s="5"/>
      <c r="C27" s="5"/>
      <c r="D27" s="5"/>
      <c r="E27" s="5"/>
      <c r="F27" s="5"/>
      <c r="G27" s="5"/>
      <c r="H27" s="5"/>
      <c r="I27" s="6"/>
    </row>
    <row r="28" spans="1:9" x14ac:dyDescent="0.25">
      <c r="A28" s="4"/>
      <c r="B28" s="5"/>
      <c r="C28" s="5"/>
      <c r="D28" s="5"/>
      <c r="E28" s="5"/>
      <c r="F28" s="5"/>
      <c r="G28" s="5"/>
      <c r="H28" s="5"/>
      <c r="I28" s="6"/>
    </row>
    <row r="29" spans="1:9" x14ac:dyDescent="0.25">
      <c r="A29" s="4"/>
      <c r="B29" s="5"/>
      <c r="C29" s="5"/>
      <c r="D29" s="5"/>
      <c r="E29" s="5"/>
      <c r="F29" s="5"/>
      <c r="G29" s="5"/>
      <c r="H29" s="5"/>
      <c r="I29" s="6"/>
    </row>
    <row r="30" spans="1:9" x14ac:dyDescent="0.25">
      <c r="A30" s="4"/>
      <c r="B30" s="5"/>
      <c r="C30" s="5"/>
      <c r="D30" s="5"/>
      <c r="E30" s="5"/>
      <c r="F30" s="5"/>
      <c r="G30" s="5"/>
      <c r="H30" s="5"/>
      <c r="I30" s="6"/>
    </row>
    <row r="31" spans="1:9" x14ac:dyDescent="0.25">
      <c r="A31" s="4"/>
      <c r="B31" s="5"/>
      <c r="C31" s="5"/>
      <c r="D31" s="5"/>
      <c r="E31" s="5"/>
      <c r="F31" s="5"/>
      <c r="G31" s="5"/>
      <c r="H31" s="5"/>
      <c r="I31" s="6"/>
    </row>
    <row r="32" spans="1:9" x14ac:dyDescent="0.25">
      <c r="A32" s="4"/>
      <c r="B32" s="5"/>
      <c r="C32" s="5"/>
      <c r="D32" s="5"/>
      <c r="E32" s="5"/>
      <c r="F32" s="5"/>
      <c r="G32" s="5"/>
      <c r="H32" s="5"/>
      <c r="I32" s="6"/>
    </row>
    <row r="33" spans="1:9" x14ac:dyDescent="0.25">
      <c r="A33" s="4"/>
      <c r="B33" s="5"/>
      <c r="C33" s="5"/>
      <c r="D33" s="5"/>
      <c r="E33" s="5"/>
      <c r="F33" s="5"/>
      <c r="G33" s="5"/>
      <c r="H33" s="5"/>
      <c r="I33" s="6"/>
    </row>
    <row r="34" spans="1:9" x14ac:dyDescent="0.25">
      <c r="A34" s="4"/>
      <c r="B34" s="5"/>
      <c r="C34" s="5"/>
      <c r="D34" s="5"/>
      <c r="E34" s="5"/>
      <c r="F34" s="5"/>
      <c r="G34" s="5"/>
      <c r="H34" s="5"/>
      <c r="I34" s="6"/>
    </row>
    <row r="35" spans="1:9" x14ac:dyDescent="0.25">
      <c r="A35" s="4"/>
      <c r="B35" s="5"/>
      <c r="C35" s="5"/>
      <c r="D35" s="5"/>
      <c r="E35" s="5"/>
      <c r="F35" s="5"/>
      <c r="G35" s="5"/>
      <c r="H35" s="5"/>
      <c r="I35" s="6"/>
    </row>
    <row r="36" spans="1:9" x14ac:dyDescent="0.25">
      <c r="A36" s="4"/>
      <c r="B36" s="5"/>
      <c r="C36" s="5"/>
      <c r="D36" s="5"/>
      <c r="E36" s="5"/>
      <c r="F36" s="5"/>
      <c r="G36" s="5"/>
      <c r="H36" s="5"/>
      <c r="I36" s="6"/>
    </row>
    <row r="37" spans="1:9" x14ac:dyDescent="0.25">
      <c r="A37" s="4"/>
      <c r="B37" s="5"/>
      <c r="C37" s="5"/>
      <c r="D37" s="5"/>
      <c r="E37" s="5"/>
      <c r="F37" s="5"/>
      <c r="G37" s="5"/>
      <c r="H37" s="5"/>
      <c r="I37" s="6"/>
    </row>
    <row r="38" spans="1:9" x14ac:dyDescent="0.25">
      <c r="A38" s="4"/>
      <c r="B38" s="245"/>
      <c r="C38" s="245"/>
      <c r="D38" s="245"/>
      <c r="E38" s="245"/>
      <c r="F38" s="245"/>
      <c r="G38" s="245"/>
      <c r="H38" s="245"/>
      <c r="I38" s="246"/>
    </row>
    <row r="39" spans="1:9" x14ac:dyDescent="0.25">
      <c r="A39" s="7"/>
      <c r="B39" s="245"/>
      <c r="C39" s="245"/>
      <c r="D39" s="245"/>
      <c r="E39" s="245"/>
      <c r="F39" s="8"/>
      <c r="G39" s="245"/>
      <c r="H39" s="245"/>
      <c r="I39" s="246"/>
    </row>
    <row r="40" spans="1:9" x14ac:dyDescent="0.25">
      <c r="A40" s="7"/>
      <c r="B40" s="245"/>
      <c r="C40" s="245"/>
      <c r="D40" s="245"/>
      <c r="E40" s="245"/>
      <c r="F40" s="8"/>
      <c r="G40" s="245"/>
      <c r="H40" s="245"/>
      <c r="I40" s="246"/>
    </row>
    <row r="41" spans="1:9" x14ac:dyDescent="0.25">
      <c r="A41" s="7"/>
      <c r="B41" s="245"/>
      <c r="C41" s="8"/>
      <c r="D41" s="247"/>
      <c r="E41" s="247"/>
      <c r="F41" s="247"/>
      <c r="G41" s="245"/>
      <c r="H41" s="245"/>
      <c r="I41" s="246"/>
    </row>
    <row r="42" spans="1:9" x14ac:dyDescent="0.25">
      <c r="A42" s="7"/>
      <c r="B42" s="245"/>
      <c r="C42" s="8"/>
      <c r="D42" s="247"/>
      <c r="E42" s="247"/>
      <c r="F42" s="247"/>
      <c r="G42" s="245"/>
      <c r="H42" s="245"/>
      <c r="I42" s="246"/>
    </row>
    <row r="43" spans="1:9" x14ac:dyDescent="0.25">
      <c r="A43" s="7"/>
      <c r="B43" s="245"/>
      <c r="D43" s="8"/>
      <c r="E43" s="247"/>
      <c r="F43" s="247"/>
      <c r="G43" s="245"/>
      <c r="H43" s="245"/>
      <c r="I43" s="246"/>
    </row>
    <row r="44" spans="1:9" x14ac:dyDescent="0.25">
      <c r="A44" s="7"/>
      <c r="B44" s="245"/>
      <c r="C44" s="10"/>
      <c r="D44" s="247"/>
      <c r="E44" s="392"/>
      <c r="F44" s="247"/>
      <c r="G44" s="245"/>
      <c r="H44" s="245"/>
      <c r="I44" s="246"/>
    </row>
    <row r="45" spans="1:9" x14ac:dyDescent="0.25">
      <c r="A45" s="9"/>
      <c r="B45" s="245"/>
      <c r="C45" s="10"/>
      <c r="D45" s="247"/>
      <c r="E45" s="247"/>
      <c r="F45" s="247"/>
      <c r="G45" s="245"/>
      <c r="H45" s="245"/>
      <c r="I45" s="246"/>
    </row>
    <row r="46" spans="1:9" x14ac:dyDescent="0.25">
      <c r="A46" s="9"/>
      <c r="B46" s="248"/>
      <c r="C46" s="247"/>
      <c r="D46" s="247"/>
      <c r="E46" s="247"/>
      <c r="F46" s="11"/>
      <c r="G46" s="248"/>
      <c r="H46" s="248"/>
      <c r="I46" s="246"/>
    </row>
    <row r="47" spans="1:9" x14ac:dyDescent="0.25">
      <c r="A47" s="9"/>
      <c r="B47" s="245"/>
      <c r="C47" s="245"/>
      <c r="D47" s="245"/>
      <c r="E47" s="10"/>
      <c r="F47" s="10"/>
      <c r="G47" s="245"/>
      <c r="H47" s="245"/>
      <c r="I47" s="246"/>
    </row>
    <row r="48" spans="1:9" x14ac:dyDescent="0.25">
      <c r="A48" s="249"/>
      <c r="B48" s="250"/>
      <c r="C48" s="250"/>
      <c r="D48" s="250"/>
      <c r="E48" s="250"/>
      <c r="F48" s="250"/>
      <c r="G48" s="250"/>
      <c r="H48" s="250"/>
      <c r="I48" s="251"/>
    </row>
  </sheetData>
  <mergeCells count="1">
    <mergeCell ref="A23:I23"/>
  </mergeCells>
  <printOptions horizontalCentered="1" verticalCentered="1"/>
  <pageMargins left="0.70866141732283472" right="0.70866141732283472" top="0.74803149606299213" bottom="0.74803149606299213" header="0.31496062992125984" footer="0.31496062992125984"/>
  <pageSetup paperSize="9"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view="pageBreakPreview" topLeftCell="B1" zoomScale="115" zoomScaleNormal="100" zoomScaleSheetLayoutView="115" workbookViewId="0">
      <selection activeCell="B2" sqref="B2:I2"/>
    </sheetView>
  </sheetViews>
  <sheetFormatPr defaultRowHeight="15" x14ac:dyDescent="0.25"/>
  <cols>
    <col min="1" max="1" width="1.7109375" customWidth="1"/>
    <col min="2" max="2" width="13.7109375" customWidth="1"/>
    <col min="3" max="4" width="21.7109375" customWidth="1"/>
    <col min="5" max="6" width="11.28515625" customWidth="1"/>
    <col min="7" max="9" width="21.7109375" customWidth="1"/>
    <col min="10" max="10" width="1.7109375" customWidth="1"/>
    <col min="254" max="254" width="1.7109375" customWidth="1"/>
    <col min="255" max="256" width="12.7109375" customWidth="1"/>
    <col min="257" max="262" width="11.7109375" customWidth="1"/>
    <col min="263" max="263" width="1.7109375" customWidth="1"/>
    <col min="264" max="264" width="13.28515625" customWidth="1"/>
    <col min="265" max="265" width="19.7109375" customWidth="1"/>
    <col min="266" max="266" width="1.7109375" customWidth="1"/>
    <col min="510" max="510" width="1.7109375" customWidth="1"/>
    <col min="511" max="512" width="12.7109375" customWidth="1"/>
    <col min="513" max="518" width="11.7109375" customWidth="1"/>
    <col min="519" max="519" width="1.7109375" customWidth="1"/>
    <col min="520" max="520" width="13.28515625" customWidth="1"/>
    <col min="521" max="521" width="19.7109375" customWidth="1"/>
    <col min="522" max="522" width="1.7109375" customWidth="1"/>
    <col min="766" max="766" width="1.7109375" customWidth="1"/>
    <col min="767" max="768" width="12.7109375" customWidth="1"/>
    <col min="769" max="774" width="11.7109375" customWidth="1"/>
    <col min="775" max="775" width="1.7109375" customWidth="1"/>
    <col min="776" max="776" width="13.28515625" customWidth="1"/>
    <col min="777" max="777" width="19.7109375" customWidth="1"/>
    <col min="778" max="778" width="1.7109375" customWidth="1"/>
    <col min="1022" max="1022" width="1.7109375" customWidth="1"/>
    <col min="1023" max="1024" width="12.7109375" customWidth="1"/>
    <col min="1025" max="1030" width="11.7109375" customWidth="1"/>
    <col min="1031" max="1031" width="1.7109375" customWidth="1"/>
    <col min="1032" max="1032" width="13.28515625" customWidth="1"/>
    <col min="1033" max="1033" width="19.7109375" customWidth="1"/>
    <col min="1034" max="1034" width="1.7109375" customWidth="1"/>
    <col min="1278" max="1278" width="1.7109375" customWidth="1"/>
    <col min="1279" max="1280" width="12.7109375" customWidth="1"/>
    <col min="1281" max="1286" width="11.7109375" customWidth="1"/>
    <col min="1287" max="1287" width="1.7109375" customWidth="1"/>
    <col min="1288" max="1288" width="13.28515625" customWidth="1"/>
    <col min="1289" max="1289" width="19.7109375" customWidth="1"/>
    <col min="1290" max="1290" width="1.7109375" customWidth="1"/>
    <col min="1534" max="1534" width="1.7109375" customWidth="1"/>
    <col min="1535" max="1536" width="12.7109375" customWidth="1"/>
    <col min="1537" max="1542" width="11.7109375" customWidth="1"/>
    <col min="1543" max="1543" width="1.7109375" customWidth="1"/>
    <col min="1544" max="1544" width="13.28515625" customWidth="1"/>
    <col min="1545" max="1545" width="19.7109375" customWidth="1"/>
    <col min="1546" max="1546" width="1.7109375" customWidth="1"/>
    <col min="1790" max="1790" width="1.7109375" customWidth="1"/>
    <col min="1791" max="1792" width="12.7109375" customWidth="1"/>
    <col min="1793" max="1798" width="11.7109375" customWidth="1"/>
    <col min="1799" max="1799" width="1.7109375" customWidth="1"/>
    <col min="1800" max="1800" width="13.28515625" customWidth="1"/>
    <col min="1801" max="1801" width="19.7109375" customWidth="1"/>
    <col min="1802" max="1802" width="1.7109375" customWidth="1"/>
    <col min="2046" max="2046" width="1.7109375" customWidth="1"/>
    <col min="2047" max="2048" width="12.7109375" customWidth="1"/>
    <col min="2049" max="2054" width="11.7109375" customWidth="1"/>
    <col min="2055" max="2055" width="1.7109375" customWidth="1"/>
    <col min="2056" max="2056" width="13.28515625" customWidth="1"/>
    <col min="2057" max="2057" width="19.7109375" customWidth="1"/>
    <col min="2058" max="2058" width="1.7109375" customWidth="1"/>
    <col min="2302" max="2302" width="1.7109375" customWidth="1"/>
    <col min="2303" max="2304" width="12.7109375" customWidth="1"/>
    <col min="2305" max="2310" width="11.7109375" customWidth="1"/>
    <col min="2311" max="2311" width="1.7109375" customWidth="1"/>
    <col min="2312" max="2312" width="13.28515625" customWidth="1"/>
    <col min="2313" max="2313" width="19.7109375" customWidth="1"/>
    <col min="2314" max="2314" width="1.7109375" customWidth="1"/>
    <col min="2558" max="2558" width="1.7109375" customWidth="1"/>
    <col min="2559" max="2560" width="12.7109375" customWidth="1"/>
    <col min="2561" max="2566" width="11.7109375" customWidth="1"/>
    <col min="2567" max="2567" width="1.7109375" customWidth="1"/>
    <col min="2568" max="2568" width="13.28515625" customWidth="1"/>
    <col min="2569" max="2569" width="19.7109375" customWidth="1"/>
    <col min="2570" max="2570" width="1.7109375" customWidth="1"/>
    <col min="2814" max="2814" width="1.7109375" customWidth="1"/>
    <col min="2815" max="2816" width="12.7109375" customWidth="1"/>
    <col min="2817" max="2822" width="11.7109375" customWidth="1"/>
    <col min="2823" max="2823" width="1.7109375" customWidth="1"/>
    <col min="2824" max="2824" width="13.28515625" customWidth="1"/>
    <col min="2825" max="2825" width="19.7109375" customWidth="1"/>
    <col min="2826" max="2826" width="1.7109375" customWidth="1"/>
    <col min="3070" max="3070" width="1.7109375" customWidth="1"/>
    <col min="3071" max="3072" width="12.7109375" customWidth="1"/>
    <col min="3073" max="3078" width="11.7109375" customWidth="1"/>
    <col min="3079" max="3079" width="1.7109375" customWidth="1"/>
    <col min="3080" max="3080" width="13.28515625" customWidth="1"/>
    <col min="3081" max="3081" width="19.7109375" customWidth="1"/>
    <col min="3082" max="3082" width="1.7109375" customWidth="1"/>
    <col min="3326" max="3326" width="1.7109375" customWidth="1"/>
    <col min="3327" max="3328" width="12.7109375" customWidth="1"/>
    <col min="3329" max="3334" width="11.7109375" customWidth="1"/>
    <col min="3335" max="3335" width="1.7109375" customWidth="1"/>
    <col min="3336" max="3336" width="13.28515625" customWidth="1"/>
    <col min="3337" max="3337" width="19.7109375" customWidth="1"/>
    <col min="3338" max="3338" width="1.7109375" customWidth="1"/>
    <col min="3582" max="3582" width="1.7109375" customWidth="1"/>
    <col min="3583" max="3584" width="12.7109375" customWidth="1"/>
    <col min="3585" max="3590" width="11.7109375" customWidth="1"/>
    <col min="3591" max="3591" width="1.7109375" customWidth="1"/>
    <col min="3592" max="3592" width="13.28515625" customWidth="1"/>
    <col min="3593" max="3593" width="19.7109375" customWidth="1"/>
    <col min="3594" max="3594" width="1.7109375" customWidth="1"/>
    <col min="3838" max="3838" width="1.7109375" customWidth="1"/>
    <col min="3839" max="3840" width="12.7109375" customWidth="1"/>
    <col min="3841" max="3846" width="11.7109375" customWidth="1"/>
    <col min="3847" max="3847" width="1.7109375" customWidth="1"/>
    <col min="3848" max="3848" width="13.28515625" customWidth="1"/>
    <col min="3849" max="3849" width="19.7109375" customWidth="1"/>
    <col min="3850" max="3850" width="1.7109375" customWidth="1"/>
    <col min="4094" max="4094" width="1.7109375" customWidth="1"/>
    <col min="4095" max="4096" width="12.7109375" customWidth="1"/>
    <col min="4097" max="4102" width="11.7109375" customWidth="1"/>
    <col min="4103" max="4103" width="1.7109375" customWidth="1"/>
    <col min="4104" max="4104" width="13.28515625" customWidth="1"/>
    <col min="4105" max="4105" width="19.7109375" customWidth="1"/>
    <col min="4106" max="4106" width="1.7109375" customWidth="1"/>
    <col min="4350" max="4350" width="1.7109375" customWidth="1"/>
    <col min="4351" max="4352" width="12.7109375" customWidth="1"/>
    <col min="4353" max="4358" width="11.7109375" customWidth="1"/>
    <col min="4359" max="4359" width="1.7109375" customWidth="1"/>
    <col min="4360" max="4360" width="13.28515625" customWidth="1"/>
    <col min="4361" max="4361" width="19.7109375" customWidth="1"/>
    <col min="4362" max="4362" width="1.7109375" customWidth="1"/>
    <col min="4606" max="4606" width="1.7109375" customWidth="1"/>
    <col min="4607" max="4608" width="12.7109375" customWidth="1"/>
    <col min="4609" max="4614" width="11.7109375" customWidth="1"/>
    <col min="4615" max="4615" width="1.7109375" customWidth="1"/>
    <col min="4616" max="4616" width="13.28515625" customWidth="1"/>
    <col min="4617" max="4617" width="19.7109375" customWidth="1"/>
    <col min="4618" max="4618" width="1.7109375" customWidth="1"/>
    <col min="4862" max="4862" width="1.7109375" customWidth="1"/>
    <col min="4863" max="4864" width="12.7109375" customWidth="1"/>
    <col min="4865" max="4870" width="11.7109375" customWidth="1"/>
    <col min="4871" max="4871" width="1.7109375" customWidth="1"/>
    <col min="4872" max="4872" width="13.28515625" customWidth="1"/>
    <col min="4873" max="4873" width="19.7109375" customWidth="1"/>
    <col min="4874" max="4874" width="1.7109375" customWidth="1"/>
    <col min="5118" max="5118" width="1.7109375" customWidth="1"/>
    <col min="5119" max="5120" width="12.7109375" customWidth="1"/>
    <col min="5121" max="5126" width="11.7109375" customWidth="1"/>
    <col min="5127" max="5127" width="1.7109375" customWidth="1"/>
    <col min="5128" max="5128" width="13.28515625" customWidth="1"/>
    <col min="5129" max="5129" width="19.7109375" customWidth="1"/>
    <col min="5130" max="5130" width="1.7109375" customWidth="1"/>
    <col min="5374" max="5374" width="1.7109375" customWidth="1"/>
    <col min="5375" max="5376" width="12.7109375" customWidth="1"/>
    <col min="5377" max="5382" width="11.7109375" customWidth="1"/>
    <col min="5383" max="5383" width="1.7109375" customWidth="1"/>
    <col min="5384" max="5384" width="13.28515625" customWidth="1"/>
    <col min="5385" max="5385" width="19.7109375" customWidth="1"/>
    <col min="5386" max="5386" width="1.7109375" customWidth="1"/>
    <col min="5630" max="5630" width="1.7109375" customWidth="1"/>
    <col min="5631" max="5632" width="12.7109375" customWidth="1"/>
    <col min="5633" max="5638" width="11.7109375" customWidth="1"/>
    <col min="5639" max="5639" width="1.7109375" customWidth="1"/>
    <col min="5640" max="5640" width="13.28515625" customWidth="1"/>
    <col min="5641" max="5641" width="19.7109375" customWidth="1"/>
    <col min="5642" max="5642" width="1.7109375" customWidth="1"/>
    <col min="5886" max="5886" width="1.7109375" customWidth="1"/>
    <col min="5887" max="5888" width="12.7109375" customWidth="1"/>
    <col min="5889" max="5894" width="11.7109375" customWidth="1"/>
    <col min="5895" max="5895" width="1.7109375" customWidth="1"/>
    <col min="5896" max="5896" width="13.28515625" customWidth="1"/>
    <col min="5897" max="5897" width="19.7109375" customWidth="1"/>
    <col min="5898" max="5898" width="1.7109375" customWidth="1"/>
    <col min="6142" max="6142" width="1.7109375" customWidth="1"/>
    <col min="6143" max="6144" width="12.7109375" customWidth="1"/>
    <col min="6145" max="6150" width="11.7109375" customWidth="1"/>
    <col min="6151" max="6151" width="1.7109375" customWidth="1"/>
    <col min="6152" max="6152" width="13.28515625" customWidth="1"/>
    <col min="6153" max="6153" width="19.7109375" customWidth="1"/>
    <col min="6154" max="6154" width="1.7109375" customWidth="1"/>
    <col min="6398" max="6398" width="1.7109375" customWidth="1"/>
    <col min="6399" max="6400" width="12.7109375" customWidth="1"/>
    <col min="6401" max="6406" width="11.7109375" customWidth="1"/>
    <col min="6407" max="6407" width="1.7109375" customWidth="1"/>
    <col min="6408" max="6408" width="13.28515625" customWidth="1"/>
    <col min="6409" max="6409" width="19.7109375" customWidth="1"/>
    <col min="6410" max="6410" width="1.7109375" customWidth="1"/>
    <col min="6654" max="6654" width="1.7109375" customWidth="1"/>
    <col min="6655" max="6656" width="12.7109375" customWidth="1"/>
    <col min="6657" max="6662" width="11.7109375" customWidth="1"/>
    <col min="6663" max="6663" width="1.7109375" customWidth="1"/>
    <col min="6664" max="6664" width="13.28515625" customWidth="1"/>
    <col min="6665" max="6665" width="19.7109375" customWidth="1"/>
    <col min="6666" max="6666" width="1.7109375" customWidth="1"/>
    <col min="6910" max="6910" width="1.7109375" customWidth="1"/>
    <col min="6911" max="6912" width="12.7109375" customWidth="1"/>
    <col min="6913" max="6918" width="11.7109375" customWidth="1"/>
    <col min="6919" max="6919" width="1.7109375" customWidth="1"/>
    <col min="6920" max="6920" width="13.28515625" customWidth="1"/>
    <col min="6921" max="6921" width="19.7109375" customWidth="1"/>
    <col min="6922" max="6922" width="1.7109375" customWidth="1"/>
    <col min="7166" max="7166" width="1.7109375" customWidth="1"/>
    <col min="7167" max="7168" width="12.7109375" customWidth="1"/>
    <col min="7169" max="7174" width="11.7109375" customWidth="1"/>
    <col min="7175" max="7175" width="1.7109375" customWidth="1"/>
    <col min="7176" max="7176" width="13.28515625" customWidth="1"/>
    <col min="7177" max="7177" width="19.7109375" customWidth="1"/>
    <col min="7178" max="7178" width="1.7109375" customWidth="1"/>
    <col min="7422" max="7422" width="1.7109375" customWidth="1"/>
    <col min="7423" max="7424" width="12.7109375" customWidth="1"/>
    <col min="7425" max="7430" width="11.7109375" customWidth="1"/>
    <col min="7431" max="7431" width="1.7109375" customWidth="1"/>
    <col min="7432" max="7432" width="13.28515625" customWidth="1"/>
    <col min="7433" max="7433" width="19.7109375" customWidth="1"/>
    <col min="7434" max="7434" width="1.7109375" customWidth="1"/>
    <col min="7678" max="7678" width="1.7109375" customWidth="1"/>
    <col min="7679" max="7680" width="12.7109375" customWidth="1"/>
    <col min="7681" max="7686" width="11.7109375" customWidth="1"/>
    <col min="7687" max="7687" width="1.7109375" customWidth="1"/>
    <col min="7688" max="7688" width="13.28515625" customWidth="1"/>
    <col min="7689" max="7689" width="19.7109375" customWidth="1"/>
    <col min="7690" max="7690" width="1.7109375" customWidth="1"/>
    <col min="7934" max="7934" width="1.7109375" customWidth="1"/>
    <col min="7935" max="7936" width="12.7109375" customWidth="1"/>
    <col min="7937" max="7942" width="11.7109375" customWidth="1"/>
    <col min="7943" max="7943" width="1.7109375" customWidth="1"/>
    <col min="7944" max="7944" width="13.28515625" customWidth="1"/>
    <col min="7945" max="7945" width="19.7109375" customWidth="1"/>
    <col min="7946" max="7946" width="1.7109375" customWidth="1"/>
    <col min="8190" max="8190" width="1.7109375" customWidth="1"/>
    <col min="8191" max="8192" width="12.7109375" customWidth="1"/>
    <col min="8193" max="8198" width="11.7109375" customWidth="1"/>
    <col min="8199" max="8199" width="1.7109375" customWidth="1"/>
    <col min="8200" max="8200" width="13.28515625" customWidth="1"/>
    <col min="8201" max="8201" width="19.7109375" customWidth="1"/>
    <col min="8202" max="8202" width="1.7109375" customWidth="1"/>
    <col min="8446" max="8446" width="1.7109375" customWidth="1"/>
    <col min="8447" max="8448" width="12.7109375" customWidth="1"/>
    <col min="8449" max="8454" width="11.7109375" customWidth="1"/>
    <col min="8455" max="8455" width="1.7109375" customWidth="1"/>
    <col min="8456" max="8456" width="13.28515625" customWidth="1"/>
    <col min="8457" max="8457" width="19.7109375" customWidth="1"/>
    <col min="8458" max="8458" width="1.7109375" customWidth="1"/>
    <col min="8702" max="8702" width="1.7109375" customWidth="1"/>
    <col min="8703" max="8704" width="12.7109375" customWidth="1"/>
    <col min="8705" max="8710" width="11.7109375" customWidth="1"/>
    <col min="8711" max="8711" width="1.7109375" customWidth="1"/>
    <col min="8712" max="8712" width="13.28515625" customWidth="1"/>
    <col min="8713" max="8713" width="19.7109375" customWidth="1"/>
    <col min="8714" max="8714" width="1.7109375" customWidth="1"/>
    <col min="8958" max="8958" width="1.7109375" customWidth="1"/>
    <col min="8959" max="8960" width="12.7109375" customWidth="1"/>
    <col min="8961" max="8966" width="11.7109375" customWidth="1"/>
    <col min="8967" max="8967" width="1.7109375" customWidth="1"/>
    <col min="8968" max="8968" width="13.28515625" customWidth="1"/>
    <col min="8969" max="8969" width="19.7109375" customWidth="1"/>
    <col min="8970" max="8970" width="1.7109375" customWidth="1"/>
    <col min="9214" max="9214" width="1.7109375" customWidth="1"/>
    <col min="9215" max="9216" width="12.7109375" customWidth="1"/>
    <col min="9217" max="9222" width="11.7109375" customWidth="1"/>
    <col min="9223" max="9223" width="1.7109375" customWidth="1"/>
    <col min="9224" max="9224" width="13.28515625" customWidth="1"/>
    <col min="9225" max="9225" width="19.7109375" customWidth="1"/>
    <col min="9226" max="9226" width="1.7109375" customWidth="1"/>
    <col min="9470" max="9470" width="1.7109375" customWidth="1"/>
    <col min="9471" max="9472" width="12.7109375" customWidth="1"/>
    <col min="9473" max="9478" width="11.7109375" customWidth="1"/>
    <col min="9479" max="9479" width="1.7109375" customWidth="1"/>
    <col min="9480" max="9480" width="13.28515625" customWidth="1"/>
    <col min="9481" max="9481" width="19.7109375" customWidth="1"/>
    <col min="9482" max="9482" width="1.7109375" customWidth="1"/>
    <col min="9726" max="9726" width="1.7109375" customWidth="1"/>
    <col min="9727" max="9728" width="12.7109375" customWidth="1"/>
    <col min="9729" max="9734" width="11.7109375" customWidth="1"/>
    <col min="9735" max="9735" width="1.7109375" customWidth="1"/>
    <col min="9736" max="9736" width="13.28515625" customWidth="1"/>
    <col min="9737" max="9737" width="19.7109375" customWidth="1"/>
    <col min="9738" max="9738" width="1.7109375" customWidth="1"/>
    <col min="9982" max="9982" width="1.7109375" customWidth="1"/>
    <col min="9983" max="9984" width="12.7109375" customWidth="1"/>
    <col min="9985" max="9990" width="11.7109375" customWidth="1"/>
    <col min="9991" max="9991" width="1.7109375" customWidth="1"/>
    <col min="9992" max="9992" width="13.28515625" customWidth="1"/>
    <col min="9993" max="9993" width="19.7109375" customWidth="1"/>
    <col min="9994" max="9994" width="1.7109375" customWidth="1"/>
    <col min="10238" max="10238" width="1.7109375" customWidth="1"/>
    <col min="10239" max="10240" width="12.7109375" customWidth="1"/>
    <col min="10241" max="10246" width="11.7109375" customWidth="1"/>
    <col min="10247" max="10247" width="1.7109375" customWidth="1"/>
    <col min="10248" max="10248" width="13.28515625" customWidth="1"/>
    <col min="10249" max="10249" width="19.7109375" customWidth="1"/>
    <col min="10250" max="10250" width="1.7109375" customWidth="1"/>
    <col min="10494" max="10494" width="1.7109375" customWidth="1"/>
    <col min="10495" max="10496" width="12.7109375" customWidth="1"/>
    <col min="10497" max="10502" width="11.7109375" customWidth="1"/>
    <col min="10503" max="10503" width="1.7109375" customWidth="1"/>
    <col min="10504" max="10504" width="13.28515625" customWidth="1"/>
    <col min="10505" max="10505" width="19.7109375" customWidth="1"/>
    <col min="10506" max="10506" width="1.7109375" customWidth="1"/>
    <col min="10750" max="10750" width="1.7109375" customWidth="1"/>
    <col min="10751" max="10752" width="12.7109375" customWidth="1"/>
    <col min="10753" max="10758" width="11.7109375" customWidth="1"/>
    <col min="10759" max="10759" width="1.7109375" customWidth="1"/>
    <col min="10760" max="10760" width="13.28515625" customWidth="1"/>
    <col min="10761" max="10761" width="19.7109375" customWidth="1"/>
    <col min="10762" max="10762" width="1.7109375" customWidth="1"/>
    <col min="11006" max="11006" width="1.7109375" customWidth="1"/>
    <col min="11007" max="11008" width="12.7109375" customWidth="1"/>
    <col min="11009" max="11014" width="11.7109375" customWidth="1"/>
    <col min="11015" max="11015" width="1.7109375" customWidth="1"/>
    <col min="11016" max="11016" width="13.28515625" customWidth="1"/>
    <col min="11017" max="11017" width="19.7109375" customWidth="1"/>
    <col min="11018" max="11018" width="1.7109375" customWidth="1"/>
    <col min="11262" max="11262" width="1.7109375" customWidth="1"/>
    <col min="11263" max="11264" width="12.7109375" customWidth="1"/>
    <col min="11265" max="11270" width="11.7109375" customWidth="1"/>
    <col min="11271" max="11271" width="1.7109375" customWidth="1"/>
    <col min="11272" max="11272" width="13.28515625" customWidth="1"/>
    <col min="11273" max="11273" width="19.7109375" customWidth="1"/>
    <col min="11274" max="11274" width="1.7109375" customWidth="1"/>
    <col min="11518" max="11518" width="1.7109375" customWidth="1"/>
    <col min="11519" max="11520" width="12.7109375" customWidth="1"/>
    <col min="11521" max="11526" width="11.7109375" customWidth="1"/>
    <col min="11527" max="11527" width="1.7109375" customWidth="1"/>
    <col min="11528" max="11528" width="13.28515625" customWidth="1"/>
    <col min="11529" max="11529" width="19.7109375" customWidth="1"/>
    <col min="11530" max="11530" width="1.7109375" customWidth="1"/>
    <col min="11774" max="11774" width="1.7109375" customWidth="1"/>
    <col min="11775" max="11776" width="12.7109375" customWidth="1"/>
    <col min="11777" max="11782" width="11.7109375" customWidth="1"/>
    <col min="11783" max="11783" width="1.7109375" customWidth="1"/>
    <col min="11784" max="11784" width="13.28515625" customWidth="1"/>
    <col min="11785" max="11785" width="19.7109375" customWidth="1"/>
    <col min="11786" max="11786" width="1.7109375" customWidth="1"/>
    <col min="12030" max="12030" width="1.7109375" customWidth="1"/>
    <col min="12031" max="12032" width="12.7109375" customWidth="1"/>
    <col min="12033" max="12038" width="11.7109375" customWidth="1"/>
    <col min="12039" max="12039" width="1.7109375" customWidth="1"/>
    <col min="12040" max="12040" width="13.28515625" customWidth="1"/>
    <col min="12041" max="12041" width="19.7109375" customWidth="1"/>
    <col min="12042" max="12042" width="1.7109375" customWidth="1"/>
    <col min="12286" max="12286" width="1.7109375" customWidth="1"/>
    <col min="12287" max="12288" width="12.7109375" customWidth="1"/>
    <col min="12289" max="12294" width="11.7109375" customWidth="1"/>
    <col min="12295" max="12295" width="1.7109375" customWidth="1"/>
    <col min="12296" max="12296" width="13.28515625" customWidth="1"/>
    <col min="12297" max="12297" width="19.7109375" customWidth="1"/>
    <col min="12298" max="12298" width="1.7109375" customWidth="1"/>
    <col min="12542" max="12542" width="1.7109375" customWidth="1"/>
    <col min="12543" max="12544" width="12.7109375" customWidth="1"/>
    <col min="12545" max="12550" width="11.7109375" customWidth="1"/>
    <col min="12551" max="12551" width="1.7109375" customWidth="1"/>
    <col min="12552" max="12552" width="13.28515625" customWidth="1"/>
    <col min="12553" max="12553" width="19.7109375" customWidth="1"/>
    <col min="12554" max="12554" width="1.7109375" customWidth="1"/>
    <col min="12798" max="12798" width="1.7109375" customWidth="1"/>
    <col min="12799" max="12800" width="12.7109375" customWidth="1"/>
    <col min="12801" max="12806" width="11.7109375" customWidth="1"/>
    <col min="12807" max="12807" width="1.7109375" customWidth="1"/>
    <col min="12808" max="12808" width="13.28515625" customWidth="1"/>
    <col min="12809" max="12809" width="19.7109375" customWidth="1"/>
    <col min="12810" max="12810" width="1.7109375" customWidth="1"/>
    <col min="13054" max="13054" width="1.7109375" customWidth="1"/>
    <col min="13055" max="13056" width="12.7109375" customWidth="1"/>
    <col min="13057" max="13062" width="11.7109375" customWidth="1"/>
    <col min="13063" max="13063" width="1.7109375" customWidth="1"/>
    <col min="13064" max="13064" width="13.28515625" customWidth="1"/>
    <col min="13065" max="13065" width="19.7109375" customWidth="1"/>
    <col min="13066" max="13066" width="1.7109375" customWidth="1"/>
    <col min="13310" max="13310" width="1.7109375" customWidth="1"/>
    <col min="13311" max="13312" width="12.7109375" customWidth="1"/>
    <col min="13313" max="13318" width="11.7109375" customWidth="1"/>
    <col min="13319" max="13319" width="1.7109375" customWidth="1"/>
    <col min="13320" max="13320" width="13.28515625" customWidth="1"/>
    <col min="13321" max="13321" width="19.7109375" customWidth="1"/>
    <col min="13322" max="13322" width="1.7109375" customWidth="1"/>
    <col min="13566" max="13566" width="1.7109375" customWidth="1"/>
    <col min="13567" max="13568" width="12.7109375" customWidth="1"/>
    <col min="13569" max="13574" width="11.7109375" customWidth="1"/>
    <col min="13575" max="13575" width="1.7109375" customWidth="1"/>
    <col min="13576" max="13576" width="13.28515625" customWidth="1"/>
    <col min="13577" max="13577" width="19.7109375" customWidth="1"/>
    <col min="13578" max="13578" width="1.7109375" customWidth="1"/>
    <col min="13822" max="13822" width="1.7109375" customWidth="1"/>
    <col min="13823" max="13824" width="12.7109375" customWidth="1"/>
    <col min="13825" max="13830" width="11.7109375" customWidth="1"/>
    <col min="13831" max="13831" width="1.7109375" customWidth="1"/>
    <col min="13832" max="13832" width="13.28515625" customWidth="1"/>
    <col min="13833" max="13833" width="19.7109375" customWidth="1"/>
    <col min="13834" max="13834" width="1.7109375" customWidth="1"/>
    <col min="14078" max="14078" width="1.7109375" customWidth="1"/>
    <col min="14079" max="14080" width="12.7109375" customWidth="1"/>
    <col min="14081" max="14086" width="11.7109375" customWidth="1"/>
    <col min="14087" max="14087" width="1.7109375" customWidth="1"/>
    <col min="14088" max="14088" width="13.28515625" customWidth="1"/>
    <col min="14089" max="14089" width="19.7109375" customWidth="1"/>
    <col min="14090" max="14090" width="1.7109375" customWidth="1"/>
    <col min="14334" max="14334" width="1.7109375" customWidth="1"/>
    <col min="14335" max="14336" width="12.7109375" customWidth="1"/>
    <col min="14337" max="14342" width="11.7109375" customWidth="1"/>
    <col min="14343" max="14343" width="1.7109375" customWidth="1"/>
    <col min="14344" max="14344" width="13.28515625" customWidth="1"/>
    <col min="14345" max="14345" width="19.7109375" customWidth="1"/>
    <col min="14346" max="14346" width="1.7109375" customWidth="1"/>
    <col min="14590" max="14590" width="1.7109375" customWidth="1"/>
    <col min="14591" max="14592" width="12.7109375" customWidth="1"/>
    <col min="14593" max="14598" width="11.7109375" customWidth="1"/>
    <col min="14599" max="14599" width="1.7109375" customWidth="1"/>
    <col min="14600" max="14600" width="13.28515625" customWidth="1"/>
    <col min="14601" max="14601" width="19.7109375" customWidth="1"/>
    <col min="14602" max="14602" width="1.7109375" customWidth="1"/>
    <col min="14846" max="14846" width="1.7109375" customWidth="1"/>
    <col min="14847" max="14848" width="12.7109375" customWidth="1"/>
    <col min="14849" max="14854" width="11.7109375" customWidth="1"/>
    <col min="14855" max="14855" width="1.7109375" customWidth="1"/>
    <col min="14856" max="14856" width="13.28515625" customWidth="1"/>
    <col min="14857" max="14857" width="19.7109375" customWidth="1"/>
    <col min="14858" max="14858" width="1.7109375" customWidth="1"/>
    <col min="15102" max="15102" width="1.7109375" customWidth="1"/>
    <col min="15103" max="15104" width="12.7109375" customWidth="1"/>
    <col min="15105" max="15110" width="11.7109375" customWidth="1"/>
    <col min="15111" max="15111" width="1.7109375" customWidth="1"/>
    <col min="15112" max="15112" width="13.28515625" customWidth="1"/>
    <col min="15113" max="15113" width="19.7109375" customWidth="1"/>
    <col min="15114" max="15114" width="1.7109375" customWidth="1"/>
    <col min="15358" max="15358" width="1.7109375" customWidth="1"/>
    <col min="15359" max="15360" width="12.7109375" customWidth="1"/>
    <col min="15361" max="15366" width="11.7109375" customWidth="1"/>
    <col min="15367" max="15367" width="1.7109375" customWidth="1"/>
    <col min="15368" max="15368" width="13.28515625" customWidth="1"/>
    <col min="15369" max="15369" width="19.7109375" customWidth="1"/>
    <col min="15370" max="15370" width="1.7109375" customWidth="1"/>
    <col min="15614" max="15614" width="1.7109375" customWidth="1"/>
    <col min="15615" max="15616" width="12.7109375" customWidth="1"/>
    <col min="15617" max="15622" width="11.7109375" customWidth="1"/>
    <col min="15623" max="15623" width="1.7109375" customWidth="1"/>
    <col min="15624" max="15624" width="13.28515625" customWidth="1"/>
    <col min="15625" max="15625" width="19.7109375" customWidth="1"/>
    <col min="15626" max="15626" width="1.7109375" customWidth="1"/>
    <col min="15870" max="15870" width="1.7109375" customWidth="1"/>
    <col min="15871" max="15872" width="12.7109375" customWidth="1"/>
    <col min="15873" max="15878" width="11.7109375" customWidth="1"/>
    <col min="15879" max="15879" width="1.7109375" customWidth="1"/>
    <col min="15880" max="15880" width="13.28515625" customWidth="1"/>
    <col min="15881" max="15881" width="19.7109375" customWidth="1"/>
    <col min="15882" max="15882" width="1.7109375" customWidth="1"/>
    <col min="16126" max="16126" width="1.7109375" customWidth="1"/>
    <col min="16127" max="16128" width="12.7109375" customWidth="1"/>
    <col min="16129" max="16134" width="11.7109375" customWidth="1"/>
    <col min="16135" max="16135" width="1.7109375" customWidth="1"/>
    <col min="16136" max="16136" width="13.28515625" customWidth="1"/>
    <col min="16137" max="16137" width="19.7109375" customWidth="1"/>
    <col min="16138" max="16138" width="1.7109375" customWidth="1"/>
  </cols>
  <sheetData>
    <row r="1" spans="1:10" ht="9.9499999999999993" customHeight="1" x14ac:dyDescent="0.25">
      <c r="A1" s="122"/>
      <c r="B1" s="123"/>
      <c r="C1" s="123"/>
      <c r="D1" s="123"/>
      <c r="E1" s="123"/>
      <c r="F1" s="123"/>
      <c r="G1" s="123"/>
      <c r="H1" s="123"/>
      <c r="I1" s="123"/>
      <c r="J1" s="124"/>
    </row>
    <row r="2" spans="1:10" x14ac:dyDescent="0.25">
      <c r="A2" s="138"/>
      <c r="B2" s="914" t="s">
        <v>53</v>
      </c>
      <c r="C2" s="914"/>
      <c r="D2" s="914"/>
      <c r="E2" s="914"/>
      <c r="F2" s="914"/>
      <c r="G2" s="914"/>
      <c r="H2" s="914"/>
      <c r="I2" s="914"/>
      <c r="J2" s="204"/>
    </row>
    <row r="3" spans="1:10" x14ac:dyDescent="0.25">
      <c r="A3" s="138"/>
      <c r="B3" s="915" t="s">
        <v>54</v>
      </c>
      <c r="C3" s="915"/>
      <c r="D3" s="915"/>
      <c r="E3" s="915"/>
      <c r="F3" s="915"/>
      <c r="G3" s="915"/>
      <c r="H3" s="915"/>
      <c r="I3" s="915"/>
      <c r="J3" s="204"/>
    </row>
    <row r="4" spans="1:10" x14ac:dyDescent="0.25">
      <c r="A4" s="138"/>
      <c r="B4" s="916" t="s">
        <v>204</v>
      </c>
      <c r="C4" s="916"/>
      <c r="D4" s="916"/>
      <c r="E4" s="916"/>
      <c r="F4" s="916"/>
      <c r="G4" s="916"/>
      <c r="H4" s="40" t="s">
        <v>56</v>
      </c>
      <c r="I4" s="202">
        <v>11</v>
      </c>
      <c r="J4" s="205"/>
    </row>
    <row r="5" spans="1:10" x14ac:dyDescent="0.25">
      <c r="A5" s="138"/>
      <c r="B5" s="1006" t="s">
        <v>57</v>
      </c>
      <c r="C5" s="977"/>
      <c r="D5" s="1027"/>
      <c r="E5" s="1027"/>
      <c r="F5" s="1027"/>
      <c r="G5" s="1027"/>
      <c r="H5" s="1029" t="s">
        <v>58</v>
      </c>
      <c r="I5" s="1014"/>
      <c r="J5" s="54"/>
    </row>
    <row r="6" spans="1:10" x14ac:dyDescent="0.25">
      <c r="A6" s="138"/>
      <c r="B6" s="1007"/>
      <c r="C6" s="979"/>
      <c r="D6" s="1028"/>
      <c r="E6" s="1028"/>
      <c r="F6" s="1028"/>
      <c r="G6" s="1028"/>
      <c r="H6" s="206" t="s">
        <v>59</v>
      </c>
      <c r="I6" s="207">
        <f>'Q-VIII'!H6</f>
        <v>17</v>
      </c>
      <c r="J6" s="54"/>
    </row>
    <row r="7" spans="1:10" x14ac:dyDescent="0.25">
      <c r="A7" s="138"/>
      <c r="B7" s="914" t="s">
        <v>4</v>
      </c>
      <c r="C7" s="914"/>
      <c r="D7" s="914"/>
      <c r="E7" s="975"/>
      <c r="F7" s="981" t="s">
        <v>60</v>
      </c>
      <c r="G7" s="982"/>
      <c r="H7" s="982"/>
      <c r="I7" s="982"/>
      <c r="J7" s="1026"/>
    </row>
    <row r="8" spans="1:10" x14ac:dyDescent="0.25">
      <c r="A8" s="138"/>
      <c r="B8" s="25" t="s">
        <v>61</v>
      </c>
      <c r="C8" s="131">
        <f>Preliminares!F5</f>
        <v>0</v>
      </c>
      <c r="D8" s="23"/>
      <c r="E8" s="21"/>
      <c r="F8" s="25" t="s">
        <v>61</v>
      </c>
      <c r="G8" s="131">
        <f>Preliminares!G11</f>
        <v>0</v>
      </c>
      <c r="H8" s="183"/>
      <c r="I8" s="23"/>
      <c r="J8" s="21"/>
    </row>
    <row r="9" spans="1:10" x14ac:dyDescent="0.25">
      <c r="A9" s="138"/>
      <c r="B9" s="25" t="s">
        <v>62</v>
      </c>
      <c r="C9" s="23"/>
      <c r="D9" s="23"/>
      <c r="E9" s="21"/>
      <c r="F9" s="25" t="s">
        <v>62</v>
      </c>
      <c r="G9" s="23"/>
      <c r="H9" s="23"/>
      <c r="I9" s="23"/>
      <c r="J9" s="21"/>
    </row>
    <row r="10" spans="1:10" x14ac:dyDescent="0.25">
      <c r="A10" s="138"/>
      <c r="B10" s="133" t="s">
        <v>63</v>
      </c>
      <c r="C10" s="60">
        <f>Preliminares!F35</f>
        <v>42610</v>
      </c>
      <c r="D10" s="32"/>
      <c r="E10" s="33"/>
      <c r="F10" s="133" t="s">
        <v>63</v>
      </c>
      <c r="G10" s="60">
        <f>Preliminares!F35</f>
        <v>42610</v>
      </c>
      <c r="H10" s="136" t="s">
        <v>64</v>
      </c>
      <c r="I10" s="191">
        <f>Preliminares!G12</f>
        <v>0</v>
      </c>
      <c r="J10" s="54"/>
    </row>
    <row r="11" spans="1:10" x14ac:dyDescent="0.25">
      <c r="A11" s="126"/>
      <c r="B11" s="108" t="s">
        <v>205</v>
      </c>
      <c r="C11" s="108" t="s">
        <v>206</v>
      </c>
      <c r="D11" s="108" t="s">
        <v>207</v>
      </c>
      <c r="E11" s="939" t="s">
        <v>208</v>
      </c>
      <c r="F11" s="917"/>
      <c r="G11" s="108" t="s">
        <v>246</v>
      </c>
      <c r="H11" s="108" t="s">
        <v>249</v>
      </c>
      <c r="I11" s="108" t="s">
        <v>248</v>
      </c>
      <c r="J11" s="208"/>
    </row>
    <row r="12" spans="1:10" s="400" customFormat="1" ht="96" customHeight="1" x14ac:dyDescent="0.25">
      <c r="A12" s="209"/>
      <c r="B12" s="401" t="s">
        <v>341</v>
      </c>
      <c r="C12" s="402" t="s">
        <v>338</v>
      </c>
      <c r="D12" s="402" t="s">
        <v>339</v>
      </c>
      <c r="E12" s="1025" t="s">
        <v>332</v>
      </c>
      <c r="F12" s="1025"/>
      <c r="G12" s="402" t="s">
        <v>335</v>
      </c>
      <c r="H12" s="402"/>
      <c r="I12" s="402"/>
      <c r="J12" s="210"/>
    </row>
    <row r="13" spans="1:10" s="400" customFormat="1" ht="96" customHeight="1" x14ac:dyDescent="0.25">
      <c r="A13" s="209"/>
      <c r="B13" s="456" t="s">
        <v>340</v>
      </c>
      <c r="C13" s="466" t="s">
        <v>338</v>
      </c>
      <c r="D13" s="466" t="s">
        <v>339</v>
      </c>
      <c r="E13" s="1025" t="s">
        <v>332</v>
      </c>
      <c r="F13" s="1025"/>
      <c r="G13" s="466" t="s">
        <v>342</v>
      </c>
      <c r="H13" s="466"/>
      <c r="I13" s="466"/>
      <c r="J13" s="210"/>
    </row>
    <row r="14" spans="1:10" s="400" customFormat="1" ht="96" customHeight="1" x14ac:dyDescent="0.25">
      <c r="A14" s="209"/>
      <c r="B14" s="401" t="s">
        <v>328</v>
      </c>
      <c r="C14" s="402" t="s">
        <v>330</v>
      </c>
      <c r="D14" s="402" t="s">
        <v>339</v>
      </c>
      <c r="E14" s="1025" t="s">
        <v>332</v>
      </c>
      <c r="F14" s="1025"/>
      <c r="G14" s="455" t="s">
        <v>333</v>
      </c>
      <c r="H14" s="402"/>
      <c r="I14" s="402"/>
      <c r="J14" s="210"/>
    </row>
    <row r="15" spans="1:10" s="400" customFormat="1" ht="87.75" customHeight="1" x14ac:dyDescent="0.25">
      <c r="A15" s="209"/>
      <c r="B15" s="401" t="s">
        <v>329</v>
      </c>
      <c r="C15" s="402" t="s">
        <v>330</v>
      </c>
      <c r="D15" s="402" t="s">
        <v>331</v>
      </c>
      <c r="E15" s="1025" t="s">
        <v>332</v>
      </c>
      <c r="F15" s="1025"/>
      <c r="G15" s="455" t="s">
        <v>334</v>
      </c>
      <c r="H15" s="402" t="s">
        <v>336</v>
      </c>
      <c r="I15" s="402" t="s">
        <v>337</v>
      </c>
      <c r="J15" s="210"/>
    </row>
    <row r="16" spans="1:10" ht="9.75" customHeight="1" x14ac:dyDescent="0.25">
      <c r="A16" s="408"/>
      <c r="B16" s="256"/>
      <c r="C16" s="256"/>
      <c r="D16" s="256"/>
      <c r="E16" s="256"/>
      <c r="F16" s="256"/>
      <c r="G16" s="256"/>
      <c r="H16" s="256"/>
      <c r="I16" s="256"/>
      <c r="J16" s="409"/>
    </row>
  </sheetData>
  <mergeCells count="13">
    <mergeCell ref="B2:I2"/>
    <mergeCell ref="B3:I3"/>
    <mergeCell ref="B4:G4"/>
    <mergeCell ref="B5:C6"/>
    <mergeCell ref="D5:G6"/>
    <mergeCell ref="H5:I5"/>
    <mergeCell ref="E15:F15"/>
    <mergeCell ref="E13:F13"/>
    <mergeCell ref="B7:E7"/>
    <mergeCell ref="F7:J7"/>
    <mergeCell ref="E11:F11"/>
    <mergeCell ref="E12:F12"/>
    <mergeCell ref="E14:F14"/>
  </mergeCells>
  <printOptions horizontalCentered="1"/>
  <pageMargins left="0.51181102362204722" right="0.51181102362204722" top="0.78740157480314965" bottom="0.59055118110236227" header="0.31496062992125984" footer="0.31496062992125984"/>
  <pageSetup paperSize="9" scale="85" orientation="landscape"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Ruler="0" view="pageBreakPreview" zoomScale="85" zoomScaleNormal="100" zoomScaleSheetLayoutView="85" zoomScalePageLayoutView="70" workbookViewId="0">
      <selection activeCell="B5" sqref="B5:B6"/>
    </sheetView>
  </sheetViews>
  <sheetFormatPr defaultRowHeight="15" x14ac:dyDescent="0.25"/>
  <cols>
    <col min="1" max="1" width="1.7109375" customWidth="1"/>
    <col min="2" max="2" width="23.140625" customWidth="1"/>
    <col min="3" max="8" width="21.7109375" customWidth="1"/>
    <col min="9" max="9" width="1.7109375" customWidth="1"/>
    <col min="239" max="239" width="1.7109375" customWidth="1"/>
    <col min="240" max="241" width="14.7109375" customWidth="1"/>
    <col min="242" max="247" width="11.7109375" customWidth="1"/>
    <col min="248" max="248" width="3.28515625" customWidth="1"/>
    <col min="249" max="249" width="11.7109375" customWidth="1"/>
    <col min="250" max="250" width="20.7109375" customWidth="1"/>
    <col min="251" max="251" width="1.7109375" customWidth="1"/>
    <col min="495" max="495" width="1.7109375" customWidth="1"/>
    <col min="496" max="497" width="14.7109375" customWidth="1"/>
    <col min="498" max="503" width="11.7109375" customWidth="1"/>
    <col min="504" max="504" width="3.28515625" customWidth="1"/>
    <col min="505" max="505" width="11.7109375" customWidth="1"/>
    <col min="506" max="506" width="20.7109375" customWidth="1"/>
    <col min="507" max="507" width="1.7109375" customWidth="1"/>
    <col min="751" max="751" width="1.7109375" customWidth="1"/>
    <col min="752" max="753" width="14.7109375" customWidth="1"/>
    <col min="754" max="759" width="11.7109375" customWidth="1"/>
    <col min="760" max="760" width="3.28515625" customWidth="1"/>
    <col min="761" max="761" width="11.7109375" customWidth="1"/>
    <col min="762" max="762" width="20.7109375" customWidth="1"/>
    <col min="763" max="763" width="1.7109375" customWidth="1"/>
    <col min="1007" max="1007" width="1.7109375" customWidth="1"/>
    <col min="1008" max="1009" width="14.7109375" customWidth="1"/>
    <col min="1010" max="1015" width="11.7109375" customWidth="1"/>
    <col min="1016" max="1016" width="3.28515625" customWidth="1"/>
    <col min="1017" max="1017" width="11.7109375" customWidth="1"/>
    <col min="1018" max="1018" width="20.7109375" customWidth="1"/>
    <col min="1019" max="1019" width="1.7109375" customWidth="1"/>
    <col min="1263" max="1263" width="1.7109375" customWidth="1"/>
    <col min="1264" max="1265" width="14.7109375" customWidth="1"/>
    <col min="1266" max="1271" width="11.7109375" customWidth="1"/>
    <col min="1272" max="1272" width="3.28515625" customWidth="1"/>
    <col min="1273" max="1273" width="11.7109375" customWidth="1"/>
    <col min="1274" max="1274" width="20.7109375" customWidth="1"/>
    <col min="1275" max="1275" width="1.7109375" customWidth="1"/>
    <col min="1519" max="1519" width="1.7109375" customWidth="1"/>
    <col min="1520" max="1521" width="14.7109375" customWidth="1"/>
    <col min="1522" max="1527" width="11.7109375" customWidth="1"/>
    <col min="1528" max="1528" width="3.28515625" customWidth="1"/>
    <col min="1529" max="1529" width="11.7109375" customWidth="1"/>
    <col min="1530" max="1530" width="20.7109375" customWidth="1"/>
    <col min="1531" max="1531" width="1.7109375" customWidth="1"/>
    <col min="1775" max="1775" width="1.7109375" customWidth="1"/>
    <col min="1776" max="1777" width="14.7109375" customWidth="1"/>
    <col min="1778" max="1783" width="11.7109375" customWidth="1"/>
    <col min="1784" max="1784" width="3.28515625" customWidth="1"/>
    <col min="1785" max="1785" width="11.7109375" customWidth="1"/>
    <col min="1786" max="1786" width="20.7109375" customWidth="1"/>
    <col min="1787" max="1787" width="1.7109375" customWidth="1"/>
    <col min="2031" max="2031" width="1.7109375" customWidth="1"/>
    <col min="2032" max="2033" width="14.7109375" customWidth="1"/>
    <col min="2034" max="2039" width="11.7109375" customWidth="1"/>
    <col min="2040" max="2040" width="3.28515625" customWidth="1"/>
    <col min="2041" max="2041" width="11.7109375" customWidth="1"/>
    <col min="2042" max="2042" width="20.7109375" customWidth="1"/>
    <col min="2043" max="2043" width="1.7109375" customWidth="1"/>
    <col min="2287" max="2287" width="1.7109375" customWidth="1"/>
    <col min="2288" max="2289" width="14.7109375" customWidth="1"/>
    <col min="2290" max="2295" width="11.7109375" customWidth="1"/>
    <col min="2296" max="2296" width="3.28515625" customWidth="1"/>
    <col min="2297" max="2297" width="11.7109375" customWidth="1"/>
    <col min="2298" max="2298" width="20.7109375" customWidth="1"/>
    <col min="2299" max="2299" width="1.7109375" customWidth="1"/>
    <col min="2543" max="2543" width="1.7109375" customWidth="1"/>
    <col min="2544" max="2545" width="14.7109375" customWidth="1"/>
    <col min="2546" max="2551" width="11.7109375" customWidth="1"/>
    <col min="2552" max="2552" width="3.28515625" customWidth="1"/>
    <col min="2553" max="2553" width="11.7109375" customWidth="1"/>
    <col min="2554" max="2554" width="20.7109375" customWidth="1"/>
    <col min="2555" max="2555" width="1.7109375" customWidth="1"/>
    <col min="2799" max="2799" width="1.7109375" customWidth="1"/>
    <col min="2800" max="2801" width="14.7109375" customWidth="1"/>
    <col min="2802" max="2807" width="11.7109375" customWidth="1"/>
    <col min="2808" max="2808" width="3.28515625" customWidth="1"/>
    <col min="2809" max="2809" width="11.7109375" customWidth="1"/>
    <col min="2810" max="2810" width="20.7109375" customWidth="1"/>
    <col min="2811" max="2811" width="1.7109375" customWidth="1"/>
    <col min="3055" max="3055" width="1.7109375" customWidth="1"/>
    <col min="3056" max="3057" width="14.7109375" customWidth="1"/>
    <col min="3058" max="3063" width="11.7109375" customWidth="1"/>
    <col min="3064" max="3064" width="3.28515625" customWidth="1"/>
    <col min="3065" max="3065" width="11.7109375" customWidth="1"/>
    <col min="3066" max="3066" width="20.7109375" customWidth="1"/>
    <col min="3067" max="3067" width="1.7109375" customWidth="1"/>
    <col min="3311" max="3311" width="1.7109375" customWidth="1"/>
    <col min="3312" max="3313" width="14.7109375" customWidth="1"/>
    <col min="3314" max="3319" width="11.7109375" customWidth="1"/>
    <col min="3320" max="3320" width="3.28515625" customWidth="1"/>
    <col min="3321" max="3321" width="11.7109375" customWidth="1"/>
    <col min="3322" max="3322" width="20.7109375" customWidth="1"/>
    <col min="3323" max="3323" width="1.7109375" customWidth="1"/>
    <col min="3567" max="3567" width="1.7109375" customWidth="1"/>
    <col min="3568" max="3569" width="14.7109375" customWidth="1"/>
    <col min="3570" max="3575" width="11.7109375" customWidth="1"/>
    <col min="3576" max="3576" width="3.28515625" customWidth="1"/>
    <col min="3577" max="3577" width="11.7109375" customWidth="1"/>
    <col min="3578" max="3578" width="20.7109375" customWidth="1"/>
    <col min="3579" max="3579" width="1.7109375" customWidth="1"/>
    <col min="3823" max="3823" width="1.7109375" customWidth="1"/>
    <col min="3824" max="3825" width="14.7109375" customWidth="1"/>
    <col min="3826" max="3831" width="11.7109375" customWidth="1"/>
    <col min="3832" max="3832" width="3.28515625" customWidth="1"/>
    <col min="3833" max="3833" width="11.7109375" customWidth="1"/>
    <col min="3834" max="3834" width="20.7109375" customWidth="1"/>
    <col min="3835" max="3835" width="1.7109375" customWidth="1"/>
    <col min="4079" max="4079" width="1.7109375" customWidth="1"/>
    <col min="4080" max="4081" width="14.7109375" customWidth="1"/>
    <col min="4082" max="4087" width="11.7109375" customWidth="1"/>
    <col min="4088" max="4088" width="3.28515625" customWidth="1"/>
    <col min="4089" max="4089" width="11.7109375" customWidth="1"/>
    <col min="4090" max="4090" width="20.7109375" customWidth="1"/>
    <col min="4091" max="4091" width="1.7109375" customWidth="1"/>
    <col min="4335" max="4335" width="1.7109375" customWidth="1"/>
    <col min="4336" max="4337" width="14.7109375" customWidth="1"/>
    <col min="4338" max="4343" width="11.7109375" customWidth="1"/>
    <col min="4344" max="4344" width="3.28515625" customWidth="1"/>
    <col min="4345" max="4345" width="11.7109375" customWidth="1"/>
    <col min="4346" max="4346" width="20.7109375" customWidth="1"/>
    <col min="4347" max="4347" width="1.7109375" customWidth="1"/>
    <col min="4591" max="4591" width="1.7109375" customWidth="1"/>
    <col min="4592" max="4593" width="14.7109375" customWidth="1"/>
    <col min="4594" max="4599" width="11.7109375" customWidth="1"/>
    <col min="4600" max="4600" width="3.28515625" customWidth="1"/>
    <col min="4601" max="4601" width="11.7109375" customWidth="1"/>
    <col min="4602" max="4602" width="20.7109375" customWidth="1"/>
    <col min="4603" max="4603" width="1.7109375" customWidth="1"/>
    <col min="4847" max="4847" width="1.7109375" customWidth="1"/>
    <col min="4848" max="4849" width="14.7109375" customWidth="1"/>
    <col min="4850" max="4855" width="11.7109375" customWidth="1"/>
    <col min="4856" max="4856" width="3.28515625" customWidth="1"/>
    <col min="4857" max="4857" width="11.7109375" customWidth="1"/>
    <col min="4858" max="4858" width="20.7109375" customWidth="1"/>
    <col min="4859" max="4859" width="1.7109375" customWidth="1"/>
    <col min="5103" max="5103" width="1.7109375" customWidth="1"/>
    <col min="5104" max="5105" width="14.7109375" customWidth="1"/>
    <col min="5106" max="5111" width="11.7109375" customWidth="1"/>
    <col min="5112" max="5112" width="3.28515625" customWidth="1"/>
    <col min="5113" max="5113" width="11.7109375" customWidth="1"/>
    <col min="5114" max="5114" width="20.7109375" customWidth="1"/>
    <col min="5115" max="5115" width="1.7109375" customWidth="1"/>
    <col min="5359" max="5359" width="1.7109375" customWidth="1"/>
    <col min="5360" max="5361" width="14.7109375" customWidth="1"/>
    <col min="5362" max="5367" width="11.7109375" customWidth="1"/>
    <col min="5368" max="5368" width="3.28515625" customWidth="1"/>
    <col min="5369" max="5369" width="11.7109375" customWidth="1"/>
    <col min="5370" max="5370" width="20.7109375" customWidth="1"/>
    <col min="5371" max="5371" width="1.7109375" customWidth="1"/>
    <col min="5615" max="5615" width="1.7109375" customWidth="1"/>
    <col min="5616" max="5617" width="14.7109375" customWidth="1"/>
    <col min="5618" max="5623" width="11.7109375" customWidth="1"/>
    <col min="5624" max="5624" width="3.28515625" customWidth="1"/>
    <col min="5625" max="5625" width="11.7109375" customWidth="1"/>
    <col min="5626" max="5626" width="20.7109375" customWidth="1"/>
    <col min="5627" max="5627" width="1.7109375" customWidth="1"/>
    <col min="5871" max="5871" width="1.7109375" customWidth="1"/>
    <col min="5872" max="5873" width="14.7109375" customWidth="1"/>
    <col min="5874" max="5879" width="11.7109375" customWidth="1"/>
    <col min="5880" max="5880" width="3.28515625" customWidth="1"/>
    <col min="5881" max="5881" width="11.7109375" customWidth="1"/>
    <col min="5882" max="5882" width="20.7109375" customWidth="1"/>
    <col min="5883" max="5883" width="1.7109375" customWidth="1"/>
    <col min="6127" max="6127" width="1.7109375" customWidth="1"/>
    <col min="6128" max="6129" width="14.7109375" customWidth="1"/>
    <col min="6130" max="6135" width="11.7109375" customWidth="1"/>
    <col min="6136" max="6136" width="3.28515625" customWidth="1"/>
    <col min="6137" max="6137" width="11.7109375" customWidth="1"/>
    <col min="6138" max="6138" width="20.7109375" customWidth="1"/>
    <col min="6139" max="6139" width="1.7109375" customWidth="1"/>
    <col min="6383" max="6383" width="1.7109375" customWidth="1"/>
    <col min="6384" max="6385" width="14.7109375" customWidth="1"/>
    <col min="6386" max="6391" width="11.7109375" customWidth="1"/>
    <col min="6392" max="6392" width="3.28515625" customWidth="1"/>
    <col min="6393" max="6393" width="11.7109375" customWidth="1"/>
    <col min="6394" max="6394" width="20.7109375" customWidth="1"/>
    <col min="6395" max="6395" width="1.7109375" customWidth="1"/>
    <col min="6639" max="6639" width="1.7109375" customWidth="1"/>
    <col min="6640" max="6641" width="14.7109375" customWidth="1"/>
    <col min="6642" max="6647" width="11.7109375" customWidth="1"/>
    <col min="6648" max="6648" width="3.28515625" customWidth="1"/>
    <col min="6649" max="6649" width="11.7109375" customWidth="1"/>
    <col min="6650" max="6650" width="20.7109375" customWidth="1"/>
    <col min="6651" max="6651" width="1.7109375" customWidth="1"/>
    <col min="6895" max="6895" width="1.7109375" customWidth="1"/>
    <col min="6896" max="6897" width="14.7109375" customWidth="1"/>
    <col min="6898" max="6903" width="11.7109375" customWidth="1"/>
    <col min="6904" max="6904" width="3.28515625" customWidth="1"/>
    <col min="6905" max="6905" width="11.7109375" customWidth="1"/>
    <col min="6906" max="6906" width="20.7109375" customWidth="1"/>
    <col min="6907" max="6907" width="1.7109375" customWidth="1"/>
    <col min="7151" max="7151" width="1.7109375" customWidth="1"/>
    <col min="7152" max="7153" width="14.7109375" customWidth="1"/>
    <col min="7154" max="7159" width="11.7109375" customWidth="1"/>
    <col min="7160" max="7160" width="3.28515625" customWidth="1"/>
    <col min="7161" max="7161" width="11.7109375" customWidth="1"/>
    <col min="7162" max="7162" width="20.7109375" customWidth="1"/>
    <col min="7163" max="7163" width="1.7109375" customWidth="1"/>
    <col min="7407" max="7407" width="1.7109375" customWidth="1"/>
    <col min="7408" max="7409" width="14.7109375" customWidth="1"/>
    <col min="7410" max="7415" width="11.7109375" customWidth="1"/>
    <col min="7416" max="7416" width="3.28515625" customWidth="1"/>
    <col min="7417" max="7417" width="11.7109375" customWidth="1"/>
    <col min="7418" max="7418" width="20.7109375" customWidth="1"/>
    <col min="7419" max="7419" width="1.7109375" customWidth="1"/>
    <col min="7663" max="7663" width="1.7109375" customWidth="1"/>
    <col min="7664" max="7665" width="14.7109375" customWidth="1"/>
    <col min="7666" max="7671" width="11.7109375" customWidth="1"/>
    <col min="7672" max="7672" width="3.28515625" customWidth="1"/>
    <col min="7673" max="7673" width="11.7109375" customWidth="1"/>
    <col min="7674" max="7674" width="20.7109375" customWidth="1"/>
    <col min="7675" max="7675" width="1.7109375" customWidth="1"/>
    <col min="7919" max="7919" width="1.7109375" customWidth="1"/>
    <col min="7920" max="7921" width="14.7109375" customWidth="1"/>
    <col min="7922" max="7927" width="11.7109375" customWidth="1"/>
    <col min="7928" max="7928" width="3.28515625" customWidth="1"/>
    <col min="7929" max="7929" width="11.7109375" customWidth="1"/>
    <col min="7930" max="7930" width="20.7109375" customWidth="1"/>
    <col min="7931" max="7931" width="1.7109375" customWidth="1"/>
    <col min="8175" max="8175" width="1.7109375" customWidth="1"/>
    <col min="8176" max="8177" width="14.7109375" customWidth="1"/>
    <col min="8178" max="8183" width="11.7109375" customWidth="1"/>
    <col min="8184" max="8184" width="3.28515625" customWidth="1"/>
    <col min="8185" max="8185" width="11.7109375" customWidth="1"/>
    <col min="8186" max="8186" width="20.7109375" customWidth="1"/>
    <col min="8187" max="8187" width="1.7109375" customWidth="1"/>
    <col min="8431" max="8431" width="1.7109375" customWidth="1"/>
    <col min="8432" max="8433" width="14.7109375" customWidth="1"/>
    <col min="8434" max="8439" width="11.7109375" customWidth="1"/>
    <col min="8440" max="8440" width="3.28515625" customWidth="1"/>
    <col min="8441" max="8441" width="11.7109375" customWidth="1"/>
    <col min="8442" max="8442" width="20.7109375" customWidth="1"/>
    <col min="8443" max="8443" width="1.7109375" customWidth="1"/>
    <col min="8687" max="8687" width="1.7109375" customWidth="1"/>
    <col min="8688" max="8689" width="14.7109375" customWidth="1"/>
    <col min="8690" max="8695" width="11.7109375" customWidth="1"/>
    <col min="8696" max="8696" width="3.28515625" customWidth="1"/>
    <col min="8697" max="8697" width="11.7109375" customWidth="1"/>
    <col min="8698" max="8698" width="20.7109375" customWidth="1"/>
    <col min="8699" max="8699" width="1.7109375" customWidth="1"/>
    <col min="8943" max="8943" width="1.7109375" customWidth="1"/>
    <col min="8944" max="8945" width="14.7109375" customWidth="1"/>
    <col min="8946" max="8951" width="11.7109375" customWidth="1"/>
    <col min="8952" max="8952" width="3.28515625" customWidth="1"/>
    <col min="8953" max="8953" width="11.7109375" customWidth="1"/>
    <col min="8954" max="8954" width="20.7109375" customWidth="1"/>
    <col min="8955" max="8955" width="1.7109375" customWidth="1"/>
    <col min="9199" max="9199" width="1.7109375" customWidth="1"/>
    <col min="9200" max="9201" width="14.7109375" customWidth="1"/>
    <col min="9202" max="9207" width="11.7109375" customWidth="1"/>
    <col min="9208" max="9208" width="3.28515625" customWidth="1"/>
    <col min="9209" max="9209" width="11.7109375" customWidth="1"/>
    <col min="9210" max="9210" width="20.7109375" customWidth="1"/>
    <col min="9211" max="9211" width="1.7109375" customWidth="1"/>
    <col min="9455" max="9455" width="1.7109375" customWidth="1"/>
    <col min="9456" max="9457" width="14.7109375" customWidth="1"/>
    <col min="9458" max="9463" width="11.7109375" customWidth="1"/>
    <col min="9464" max="9464" width="3.28515625" customWidth="1"/>
    <col min="9465" max="9465" width="11.7109375" customWidth="1"/>
    <col min="9466" max="9466" width="20.7109375" customWidth="1"/>
    <col min="9467" max="9467" width="1.7109375" customWidth="1"/>
    <col min="9711" max="9711" width="1.7109375" customWidth="1"/>
    <col min="9712" max="9713" width="14.7109375" customWidth="1"/>
    <col min="9714" max="9719" width="11.7109375" customWidth="1"/>
    <col min="9720" max="9720" width="3.28515625" customWidth="1"/>
    <col min="9721" max="9721" width="11.7109375" customWidth="1"/>
    <col min="9722" max="9722" width="20.7109375" customWidth="1"/>
    <col min="9723" max="9723" width="1.7109375" customWidth="1"/>
    <col min="9967" max="9967" width="1.7109375" customWidth="1"/>
    <col min="9968" max="9969" width="14.7109375" customWidth="1"/>
    <col min="9970" max="9975" width="11.7109375" customWidth="1"/>
    <col min="9976" max="9976" width="3.28515625" customWidth="1"/>
    <col min="9977" max="9977" width="11.7109375" customWidth="1"/>
    <col min="9978" max="9978" width="20.7109375" customWidth="1"/>
    <col min="9979" max="9979" width="1.7109375" customWidth="1"/>
    <col min="10223" max="10223" width="1.7109375" customWidth="1"/>
    <col min="10224" max="10225" width="14.7109375" customWidth="1"/>
    <col min="10226" max="10231" width="11.7109375" customWidth="1"/>
    <col min="10232" max="10232" width="3.28515625" customWidth="1"/>
    <col min="10233" max="10233" width="11.7109375" customWidth="1"/>
    <col min="10234" max="10234" width="20.7109375" customWidth="1"/>
    <col min="10235" max="10235" width="1.7109375" customWidth="1"/>
    <col min="10479" max="10479" width="1.7109375" customWidth="1"/>
    <col min="10480" max="10481" width="14.7109375" customWidth="1"/>
    <col min="10482" max="10487" width="11.7109375" customWidth="1"/>
    <col min="10488" max="10488" width="3.28515625" customWidth="1"/>
    <col min="10489" max="10489" width="11.7109375" customWidth="1"/>
    <col min="10490" max="10490" width="20.7109375" customWidth="1"/>
    <col min="10491" max="10491" width="1.7109375" customWidth="1"/>
    <col min="10735" max="10735" width="1.7109375" customWidth="1"/>
    <col min="10736" max="10737" width="14.7109375" customWidth="1"/>
    <col min="10738" max="10743" width="11.7109375" customWidth="1"/>
    <col min="10744" max="10744" width="3.28515625" customWidth="1"/>
    <col min="10745" max="10745" width="11.7109375" customWidth="1"/>
    <col min="10746" max="10746" width="20.7109375" customWidth="1"/>
    <col min="10747" max="10747" width="1.7109375" customWidth="1"/>
    <col min="10991" max="10991" width="1.7109375" customWidth="1"/>
    <col min="10992" max="10993" width="14.7109375" customWidth="1"/>
    <col min="10994" max="10999" width="11.7109375" customWidth="1"/>
    <col min="11000" max="11000" width="3.28515625" customWidth="1"/>
    <col min="11001" max="11001" width="11.7109375" customWidth="1"/>
    <col min="11002" max="11002" width="20.7109375" customWidth="1"/>
    <col min="11003" max="11003" width="1.7109375" customWidth="1"/>
    <col min="11247" max="11247" width="1.7109375" customWidth="1"/>
    <col min="11248" max="11249" width="14.7109375" customWidth="1"/>
    <col min="11250" max="11255" width="11.7109375" customWidth="1"/>
    <col min="11256" max="11256" width="3.28515625" customWidth="1"/>
    <col min="11257" max="11257" width="11.7109375" customWidth="1"/>
    <col min="11258" max="11258" width="20.7109375" customWidth="1"/>
    <col min="11259" max="11259" width="1.7109375" customWidth="1"/>
    <col min="11503" max="11503" width="1.7109375" customWidth="1"/>
    <col min="11504" max="11505" width="14.7109375" customWidth="1"/>
    <col min="11506" max="11511" width="11.7109375" customWidth="1"/>
    <col min="11512" max="11512" width="3.28515625" customWidth="1"/>
    <col min="11513" max="11513" width="11.7109375" customWidth="1"/>
    <col min="11514" max="11514" width="20.7109375" customWidth="1"/>
    <col min="11515" max="11515" width="1.7109375" customWidth="1"/>
    <col min="11759" max="11759" width="1.7109375" customWidth="1"/>
    <col min="11760" max="11761" width="14.7109375" customWidth="1"/>
    <col min="11762" max="11767" width="11.7109375" customWidth="1"/>
    <col min="11768" max="11768" width="3.28515625" customWidth="1"/>
    <col min="11769" max="11769" width="11.7109375" customWidth="1"/>
    <col min="11770" max="11770" width="20.7109375" customWidth="1"/>
    <col min="11771" max="11771" width="1.7109375" customWidth="1"/>
    <col min="12015" max="12015" width="1.7109375" customWidth="1"/>
    <col min="12016" max="12017" width="14.7109375" customWidth="1"/>
    <col min="12018" max="12023" width="11.7109375" customWidth="1"/>
    <col min="12024" max="12024" width="3.28515625" customWidth="1"/>
    <col min="12025" max="12025" width="11.7109375" customWidth="1"/>
    <col min="12026" max="12026" width="20.7109375" customWidth="1"/>
    <col min="12027" max="12027" width="1.7109375" customWidth="1"/>
    <col min="12271" max="12271" width="1.7109375" customWidth="1"/>
    <col min="12272" max="12273" width="14.7109375" customWidth="1"/>
    <col min="12274" max="12279" width="11.7109375" customWidth="1"/>
    <col min="12280" max="12280" width="3.28515625" customWidth="1"/>
    <col min="12281" max="12281" width="11.7109375" customWidth="1"/>
    <col min="12282" max="12282" width="20.7109375" customWidth="1"/>
    <col min="12283" max="12283" width="1.7109375" customWidth="1"/>
    <col min="12527" max="12527" width="1.7109375" customWidth="1"/>
    <col min="12528" max="12529" width="14.7109375" customWidth="1"/>
    <col min="12530" max="12535" width="11.7109375" customWidth="1"/>
    <col min="12536" max="12536" width="3.28515625" customWidth="1"/>
    <col min="12537" max="12537" width="11.7109375" customWidth="1"/>
    <col min="12538" max="12538" width="20.7109375" customWidth="1"/>
    <col min="12539" max="12539" width="1.7109375" customWidth="1"/>
    <col min="12783" max="12783" width="1.7109375" customWidth="1"/>
    <col min="12784" max="12785" width="14.7109375" customWidth="1"/>
    <col min="12786" max="12791" width="11.7109375" customWidth="1"/>
    <col min="12792" max="12792" width="3.28515625" customWidth="1"/>
    <col min="12793" max="12793" width="11.7109375" customWidth="1"/>
    <col min="12794" max="12794" width="20.7109375" customWidth="1"/>
    <col min="12795" max="12795" width="1.7109375" customWidth="1"/>
    <col min="13039" max="13039" width="1.7109375" customWidth="1"/>
    <col min="13040" max="13041" width="14.7109375" customWidth="1"/>
    <col min="13042" max="13047" width="11.7109375" customWidth="1"/>
    <col min="13048" max="13048" width="3.28515625" customWidth="1"/>
    <col min="13049" max="13049" width="11.7109375" customWidth="1"/>
    <col min="13050" max="13050" width="20.7109375" customWidth="1"/>
    <col min="13051" max="13051" width="1.7109375" customWidth="1"/>
    <col min="13295" max="13295" width="1.7109375" customWidth="1"/>
    <col min="13296" max="13297" width="14.7109375" customWidth="1"/>
    <col min="13298" max="13303" width="11.7109375" customWidth="1"/>
    <col min="13304" max="13304" width="3.28515625" customWidth="1"/>
    <col min="13305" max="13305" width="11.7109375" customWidth="1"/>
    <col min="13306" max="13306" width="20.7109375" customWidth="1"/>
    <col min="13307" max="13307" width="1.7109375" customWidth="1"/>
    <col min="13551" max="13551" width="1.7109375" customWidth="1"/>
    <col min="13552" max="13553" width="14.7109375" customWidth="1"/>
    <col min="13554" max="13559" width="11.7109375" customWidth="1"/>
    <col min="13560" max="13560" width="3.28515625" customWidth="1"/>
    <col min="13561" max="13561" width="11.7109375" customWidth="1"/>
    <col min="13562" max="13562" width="20.7109375" customWidth="1"/>
    <col min="13563" max="13563" width="1.7109375" customWidth="1"/>
    <col min="13807" max="13807" width="1.7109375" customWidth="1"/>
    <col min="13808" max="13809" width="14.7109375" customWidth="1"/>
    <col min="13810" max="13815" width="11.7109375" customWidth="1"/>
    <col min="13816" max="13816" width="3.28515625" customWidth="1"/>
    <col min="13817" max="13817" width="11.7109375" customWidth="1"/>
    <col min="13818" max="13818" width="20.7109375" customWidth="1"/>
    <col min="13819" max="13819" width="1.7109375" customWidth="1"/>
    <col min="14063" max="14063" width="1.7109375" customWidth="1"/>
    <col min="14064" max="14065" width="14.7109375" customWidth="1"/>
    <col min="14066" max="14071" width="11.7109375" customWidth="1"/>
    <col min="14072" max="14072" width="3.28515625" customWidth="1"/>
    <col min="14073" max="14073" width="11.7109375" customWidth="1"/>
    <col min="14074" max="14074" width="20.7109375" customWidth="1"/>
    <col min="14075" max="14075" width="1.7109375" customWidth="1"/>
    <col min="14319" max="14319" width="1.7109375" customWidth="1"/>
    <col min="14320" max="14321" width="14.7109375" customWidth="1"/>
    <col min="14322" max="14327" width="11.7109375" customWidth="1"/>
    <col min="14328" max="14328" width="3.28515625" customWidth="1"/>
    <col min="14329" max="14329" width="11.7109375" customWidth="1"/>
    <col min="14330" max="14330" width="20.7109375" customWidth="1"/>
    <col min="14331" max="14331" width="1.7109375" customWidth="1"/>
    <col min="14575" max="14575" width="1.7109375" customWidth="1"/>
    <col min="14576" max="14577" width="14.7109375" customWidth="1"/>
    <col min="14578" max="14583" width="11.7109375" customWidth="1"/>
    <col min="14584" max="14584" width="3.28515625" customWidth="1"/>
    <col min="14585" max="14585" width="11.7109375" customWidth="1"/>
    <col min="14586" max="14586" width="20.7109375" customWidth="1"/>
    <col min="14587" max="14587" width="1.7109375" customWidth="1"/>
    <col min="14831" max="14831" width="1.7109375" customWidth="1"/>
    <col min="14832" max="14833" width="14.7109375" customWidth="1"/>
    <col min="14834" max="14839" width="11.7109375" customWidth="1"/>
    <col min="14840" max="14840" width="3.28515625" customWidth="1"/>
    <col min="14841" max="14841" width="11.7109375" customWidth="1"/>
    <col min="14842" max="14842" width="20.7109375" customWidth="1"/>
    <col min="14843" max="14843" width="1.7109375" customWidth="1"/>
    <col min="15087" max="15087" width="1.7109375" customWidth="1"/>
    <col min="15088" max="15089" width="14.7109375" customWidth="1"/>
    <col min="15090" max="15095" width="11.7109375" customWidth="1"/>
    <col min="15096" max="15096" width="3.28515625" customWidth="1"/>
    <col min="15097" max="15097" width="11.7109375" customWidth="1"/>
    <col min="15098" max="15098" width="20.7109375" customWidth="1"/>
    <col min="15099" max="15099" width="1.7109375" customWidth="1"/>
    <col min="15343" max="15343" width="1.7109375" customWidth="1"/>
    <col min="15344" max="15345" width="14.7109375" customWidth="1"/>
    <col min="15346" max="15351" width="11.7109375" customWidth="1"/>
    <col min="15352" max="15352" width="3.28515625" customWidth="1"/>
    <col min="15353" max="15353" width="11.7109375" customWidth="1"/>
    <col min="15354" max="15354" width="20.7109375" customWidth="1"/>
    <col min="15355" max="15355" width="1.7109375" customWidth="1"/>
    <col min="15599" max="15599" width="1.7109375" customWidth="1"/>
    <col min="15600" max="15601" width="14.7109375" customWidth="1"/>
    <col min="15602" max="15607" width="11.7109375" customWidth="1"/>
    <col min="15608" max="15608" width="3.28515625" customWidth="1"/>
    <col min="15609" max="15609" width="11.7109375" customWidth="1"/>
    <col min="15610" max="15610" width="20.7109375" customWidth="1"/>
    <col min="15611" max="15611" width="1.7109375" customWidth="1"/>
    <col min="15855" max="15855" width="1.7109375" customWidth="1"/>
    <col min="15856" max="15857" width="14.7109375" customWidth="1"/>
    <col min="15858" max="15863" width="11.7109375" customWidth="1"/>
    <col min="15864" max="15864" width="3.28515625" customWidth="1"/>
    <col min="15865" max="15865" width="11.7109375" customWidth="1"/>
    <col min="15866" max="15866" width="20.7109375" customWidth="1"/>
    <col min="15867" max="15867" width="1.7109375" customWidth="1"/>
    <col min="16111" max="16111" width="1.7109375" customWidth="1"/>
    <col min="16112" max="16113" width="14.7109375" customWidth="1"/>
    <col min="16114" max="16119" width="11.7109375" customWidth="1"/>
    <col min="16120" max="16120" width="3.28515625" customWidth="1"/>
    <col min="16121" max="16121" width="11.7109375" customWidth="1"/>
    <col min="16122" max="16122" width="20.7109375" customWidth="1"/>
    <col min="16123" max="16123" width="1.7109375" customWidth="1"/>
  </cols>
  <sheetData>
    <row r="1" spans="1:9" x14ac:dyDescent="0.25">
      <c r="A1" s="122"/>
      <c r="B1" s="123"/>
      <c r="C1" s="123"/>
      <c r="D1" s="123"/>
      <c r="E1" s="123"/>
      <c r="F1" s="123"/>
      <c r="G1" s="123"/>
      <c r="H1" s="123"/>
      <c r="I1" s="124"/>
    </row>
    <row r="2" spans="1:9" x14ac:dyDescent="0.25">
      <c r="A2" s="138"/>
      <c r="B2" s="914" t="s">
        <v>53</v>
      </c>
      <c r="C2" s="914"/>
      <c r="D2" s="914"/>
      <c r="E2" s="914"/>
      <c r="F2" s="914"/>
      <c r="G2" s="914"/>
      <c r="H2" s="914"/>
      <c r="I2" s="204"/>
    </row>
    <row r="3" spans="1:9" x14ac:dyDescent="0.25">
      <c r="A3" s="138"/>
      <c r="B3" s="915" t="s">
        <v>54</v>
      </c>
      <c r="C3" s="915"/>
      <c r="D3" s="915"/>
      <c r="E3" s="915"/>
      <c r="F3" s="915"/>
      <c r="G3" s="915"/>
      <c r="H3" s="915"/>
      <c r="I3" s="204"/>
    </row>
    <row r="4" spans="1:9" x14ac:dyDescent="0.25">
      <c r="A4" s="138"/>
      <c r="B4" s="916" t="s">
        <v>209</v>
      </c>
      <c r="C4" s="916"/>
      <c r="D4" s="916"/>
      <c r="E4" s="916"/>
      <c r="F4" s="916"/>
      <c r="G4" s="40" t="s">
        <v>56</v>
      </c>
      <c r="H4" s="412" t="s">
        <v>348</v>
      </c>
      <c r="I4" s="205"/>
    </row>
    <row r="5" spans="1:9" x14ac:dyDescent="0.25">
      <c r="A5" s="138"/>
      <c r="B5" s="977" t="s">
        <v>57</v>
      </c>
      <c r="C5" s="920">
        <f>Preliminares!F18</f>
        <v>0</v>
      </c>
      <c r="D5" s="921"/>
      <c r="E5" s="921"/>
      <c r="F5" s="921"/>
      <c r="G5" s="1014" t="s">
        <v>58</v>
      </c>
      <c r="H5" s="1015"/>
      <c r="I5" s="54"/>
    </row>
    <row r="6" spans="1:9" x14ac:dyDescent="0.25">
      <c r="A6" s="138"/>
      <c r="B6" s="979"/>
      <c r="C6" s="923"/>
      <c r="D6" s="924"/>
      <c r="E6" s="924"/>
      <c r="F6" s="924"/>
      <c r="G6" s="46" t="s">
        <v>59</v>
      </c>
      <c r="H6" s="188">
        <v>17</v>
      </c>
      <c r="I6" s="54"/>
    </row>
    <row r="7" spans="1:9" x14ac:dyDescent="0.25">
      <c r="A7" s="138"/>
      <c r="B7" s="914" t="s">
        <v>4</v>
      </c>
      <c r="C7" s="914"/>
      <c r="D7" s="914"/>
      <c r="E7" s="981" t="s">
        <v>60</v>
      </c>
      <c r="F7" s="982"/>
      <c r="G7" s="982"/>
      <c r="H7" s="982"/>
      <c r="I7" s="1026"/>
    </row>
    <row r="8" spans="1:9" x14ac:dyDescent="0.25">
      <c r="A8" s="138"/>
      <c r="B8" s="25" t="s">
        <v>61</v>
      </c>
      <c r="C8" s="131">
        <f>Preliminares!F5</f>
        <v>0</v>
      </c>
      <c r="D8" s="183"/>
      <c r="E8" s="25" t="s">
        <v>61</v>
      </c>
      <c r="F8" s="131">
        <f>Preliminares!G11</f>
        <v>0</v>
      </c>
      <c r="G8" s="183"/>
      <c r="H8" s="183"/>
      <c r="I8" s="21"/>
    </row>
    <row r="9" spans="1:9" x14ac:dyDescent="0.25">
      <c r="A9" s="138"/>
      <c r="B9" s="25" t="s">
        <v>62</v>
      </c>
      <c r="C9" s="23"/>
      <c r="D9" s="23"/>
      <c r="E9" s="25" t="s">
        <v>62</v>
      </c>
      <c r="F9" s="23"/>
      <c r="G9" s="23"/>
      <c r="H9" s="23"/>
      <c r="I9" s="21"/>
    </row>
    <row r="10" spans="1:9" x14ac:dyDescent="0.25">
      <c r="A10" s="138"/>
      <c r="B10" s="133" t="s">
        <v>63</v>
      </c>
      <c r="C10" s="60">
        <f>Preliminares!F35</f>
        <v>42610</v>
      </c>
      <c r="D10" s="23"/>
      <c r="E10" s="133" t="s">
        <v>63</v>
      </c>
      <c r="F10" s="60">
        <f>Preliminares!F35</f>
        <v>42610</v>
      </c>
      <c r="G10" s="211" t="s">
        <v>64</v>
      </c>
      <c r="H10" s="212">
        <f>Preliminares!G12</f>
        <v>0</v>
      </c>
      <c r="I10" s="54"/>
    </row>
    <row r="11" spans="1:9" s="403" customFormat="1" x14ac:dyDescent="0.25">
      <c r="A11" s="130"/>
      <c r="B11" s="410" t="s">
        <v>250</v>
      </c>
      <c r="C11" s="411" t="s">
        <v>243</v>
      </c>
      <c r="D11" s="411" t="s">
        <v>244</v>
      </c>
      <c r="E11" s="411" t="s">
        <v>245</v>
      </c>
      <c r="F11" s="411" t="s">
        <v>246</v>
      </c>
      <c r="G11" s="411" t="s">
        <v>247</v>
      </c>
      <c r="H11" s="411" t="s">
        <v>248</v>
      </c>
      <c r="I11" s="208"/>
    </row>
    <row r="12" spans="1:9" s="215" customFormat="1" x14ac:dyDescent="0.25">
      <c r="A12" s="126"/>
      <c r="B12" s="803" t="s">
        <v>235</v>
      </c>
      <c r="C12" s="803"/>
      <c r="D12" s="803"/>
      <c r="E12" s="803"/>
      <c r="F12" s="803"/>
      <c r="G12" s="803" t="s">
        <v>449</v>
      </c>
      <c r="H12" s="803" t="s">
        <v>449</v>
      </c>
      <c r="I12" s="208"/>
    </row>
    <row r="13" spans="1:9" s="400" customFormat="1" ht="75" customHeight="1" x14ac:dyDescent="0.25">
      <c r="A13" s="126"/>
      <c r="B13" s="809" t="s">
        <v>486</v>
      </c>
      <c r="C13" s="807" t="s">
        <v>449</v>
      </c>
      <c r="D13" s="807" t="s">
        <v>450</v>
      </c>
      <c r="E13" s="807" t="s">
        <v>451</v>
      </c>
      <c r="F13" s="807" t="s">
        <v>452</v>
      </c>
      <c r="G13" s="807" t="s">
        <v>449</v>
      </c>
      <c r="H13" s="810" t="s">
        <v>449</v>
      </c>
      <c r="I13" s="208"/>
    </row>
    <row r="14" spans="1:9" s="400" customFormat="1" ht="75" customHeight="1" x14ac:dyDescent="0.25">
      <c r="A14" s="126"/>
      <c r="B14" s="809" t="s">
        <v>487</v>
      </c>
      <c r="C14" s="807" t="s">
        <v>453</v>
      </c>
      <c r="D14" s="807" t="s">
        <v>454</v>
      </c>
      <c r="E14" s="807" t="s">
        <v>451</v>
      </c>
      <c r="F14" s="807" t="s">
        <v>455</v>
      </c>
      <c r="G14" s="807" t="s">
        <v>449</v>
      </c>
      <c r="H14" s="810" t="s">
        <v>449</v>
      </c>
      <c r="I14" s="208"/>
    </row>
    <row r="15" spans="1:9" s="400" customFormat="1" ht="135" x14ac:dyDescent="0.25">
      <c r="A15" s="126"/>
      <c r="B15" s="809" t="s">
        <v>488</v>
      </c>
      <c r="C15" s="807" t="s">
        <v>453</v>
      </c>
      <c r="D15" s="807" t="s">
        <v>456</v>
      </c>
      <c r="E15" s="807" t="s">
        <v>451</v>
      </c>
      <c r="F15" s="807" t="s">
        <v>457</v>
      </c>
      <c r="G15" s="807" t="s">
        <v>458</v>
      </c>
      <c r="H15" s="810" t="s">
        <v>459</v>
      </c>
      <c r="I15" s="208"/>
    </row>
    <row r="16" spans="1:9" s="400" customFormat="1" ht="90" x14ac:dyDescent="0.25">
      <c r="A16" s="126"/>
      <c r="B16" s="809" t="s">
        <v>489</v>
      </c>
      <c r="C16" s="807" t="s">
        <v>460</v>
      </c>
      <c r="D16" s="807" t="s">
        <v>450</v>
      </c>
      <c r="E16" s="807" t="s">
        <v>451</v>
      </c>
      <c r="F16" s="807" t="s">
        <v>449</v>
      </c>
      <c r="G16" s="807" t="s">
        <v>449</v>
      </c>
      <c r="H16" s="810" t="s">
        <v>449</v>
      </c>
      <c r="I16" s="208"/>
    </row>
    <row r="17" spans="1:9" s="400" customFormat="1" ht="78.75" x14ac:dyDescent="0.25">
      <c r="A17" s="126"/>
      <c r="B17" s="809" t="s">
        <v>511</v>
      </c>
      <c r="C17" s="807" t="s">
        <v>461</v>
      </c>
      <c r="D17" s="807" t="s">
        <v>450</v>
      </c>
      <c r="E17" s="807" t="s">
        <v>462</v>
      </c>
      <c r="F17" s="807" t="s">
        <v>455</v>
      </c>
      <c r="G17" s="807" t="s">
        <v>449</v>
      </c>
      <c r="H17" s="810" t="s">
        <v>449</v>
      </c>
      <c r="I17" s="208"/>
    </row>
    <row r="18" spans="1:9" s="400" customFormat="1" ht="90" x14ac:dyDescent="0.25">
      <c r="A18" s="126"/>
      <c r="B18" s="809" t="s">
        <v>490</v>
      </c>
      <c r="C18" s="807" t="s">
        <v>461</v>
      </c>
      <c r="D18" s="807" t="s">
        <v>463</v>
      </c>
      <c r="E18" s="807" t="s">
        <v>462</v>
      </c>
      <c r="F18" s="807" t="s">
        <v>455</v>
      </c>
      <c r="G18" s="807" t="s">
        <v>449</v>
      </c>
      <c r="H18" s="810" t="s">
        <v>449</v>
      </c>
      <c r="I18" s="208"/>
    </row>
    <row r="19" spans="1:9" s="400" customFormat="1" ht="90" x14ac:dyDescent="0.25">
      <c r="A19" s="126"/>
      <c r="B19" s="809" t="s">
        <v>491</v>
      </c>
      <c r="C19" s="807" t="s">
        <v>461</v>
      </c>
      <c r="D19" s="807" t="s">
        <v>463</v>
      </c>
      <c r="E19" s="807" t="s">
        <v>462</v>
      </c>
      <c r="F19" s="807" t="s">
        <v>457</v>
      </c>
      <c r="G19" s="807" t="s">
        <v>464</v>
      </c>
      <c r="H19" s="810" t="s">
        <v>465</v>
      </c>
      <c r="I19" s="208"/>
    </row>
    <row r="20" spans="1:9" s="400" customFormat="1" ht="33.75" x14ac:dyDescent="0.25">
      <c r="A20" s="801"/>
      <c r="B20" s="809" t="s">
        <v>492</v>
      </c>
      <c r="C20" s="807" t="s">
        <v>466</v>
      </c>
      <c r="D20" s="807" t="s">
        <v>467</v>
      </c>
      <c r="E20" s="807" t="s">
        <v>449</v>
      </c>
      <c r="F20" s="807" t="s">
        <v>449</v>
      </c>
      <c r="G20" s="807" t="s">
        <v>449</v>
      </c>
      <c r="H20" s="810" t="s">
        <v>449</v>
      </c>
      <c r="I20" s="802"/>
    </row>
    <row r="21" spans="1:9" s="400" customFormat="1" ht="90" x14ac:dyDescent="0.25">
      <c r="A21" s="801"/>
      <c r="B21" s="809" t="s">
        <v>493</v>
      </c>
      <c r="C21" s="807" t="s">
        <v>466</v>
      </c>
      <c r="D21" s="807" t="s">
        <v>468</v>
      </c>
      <c r="E21" s="807" t="s">
        <v>462</v>
      </c>
      <c r="F21" s="807" t="s">
        <v>449</v>
      </c>
      <c r="G21" s="807" t="s">
        <v>449</v>
      </c>
      <c r="H21" s="810" t="s">
        <v>449</v>
      </c>
      <c r="I21" s="802"/>
    </row>
    <row r="22" spans="1:9" s="400" customFormat="1" ht="33.75" x14ac:dyDescent="0.25">
      <c r="A22" s="801"/>
      <c r="B22" s="809" t="s">
        <v>494</v>
      </c>
      <c r="C22" s="807" t="s">
        <v>469</v>
      </c>
      <c r="D22" s="807" t="s">
        <v>470</v>
      </c>
      <c r="E22" s="807" t="s">
        <v>462</v>
      </c>
      <c r="F22" s="807" t="s">
        <v>471</v>
      </c>
      <c r="G22" s="807" t="s">
        <v>449</v>
      </c>
      <c r="H22" s="810" t="s">
        <v>449</v>
      </c>
      <c r="I22" s="802"/>
    </row>
    <row r="23" spans="1:9" s="400" customFormat="1" ht="33.75" x14ac:dyDescent="0.25">
      <c r="A23" s="801"/>
      <c r="B23" s="809" t="s">
        <v>495</v>
      </c>
      <c r="C23" s="807" t="s">
        <v>472</v>
      </c>
      <c r="D23" s="807" t="s">
        <v>473</v>
      </c>
      <c r="E23" s="807" t="s">
        <v>462</v>
      </c>
      <c r="F23" s="807" t="s">
        <v>449</v>
      </c>
      <c r="G23" s="807" t="s">
        <v>449</v>
      </c>
      <c r="H23" s="810" t="s">
        <v>449</v>
      </c>
      <c r="I23" s="802"/>
    </row>
    <row r="24" spans="1:9" s="806" customFormat="1" x14ac:dyDescent="0.25">
      <c r="A24" s="804"/>
      <c r="B24" s="811" t="s">
        <v>496</v>
      </c>
      <c r="C24" s="808" t="s">
        <v>449</v>
      </c>
      <c r="D24" s="808" t="s">
        <v>449</v>
      </c>
      <c r="E24" s="808" t="s">
        <v>449</v>
      </c>
      <c r="F24" s="808" t="s">
        <v>449</v>
      </c>
      <c r="G24" s="808" t="s">
        <v>449</v>
      </c>
      <c r="H24" s="812" t="s">
        <v>449</v>
      </c>
      <c r="I24" s="805"/>
    </row>
    <row r="25" spans="1:9" s="400" customFormat="1" ht="90" x14ac:dyDescent="0.25">
      <c r="A25" s="801"/>
      <c r="B25" s="809" t="s">
        <v>497</v>
      </c>
      <c r="C25" s="807" t="s">
        <v>474</v>
      </c>
      <c r="D25" s="807" t="s">
        <v>470</v>
      </c>
      <c r="E25" s="807" t="s">
        <v>462</v>
      </c>
      <c r="F25" s="807" t="s">
        <v>449</v>
      </c>
      <c r="G25" s="807" t="s">
        <v>449</v>
      </c>
      <c r="H25" s="810" t="s">
        <v>449</v>
      </c>
      <c r="I25" s="802"/>
    </row>
    <row r="26" spans="1:9" s="400" customFormat="1" ht="78.75" x14ac:dyDescent="0.25">
      <c r="A26" s="801"/>
      <c r="B26" s="809" t="s">
        <v>498</v>
      </c>
      <c r="C26" s="807" t="s">
        <v>475</v>
      </c>
      <c r="D26" s="807" t="s">
        <v>450</v>
      </c>
      <c r="E26" s="807" t="s">
        <v>476</v>
      </c>
      <c r="F26" s="807" t="s">
        <v>477</v>
      </c>
      <c r="G26" s="807" t="s">
        <v>449</v>
      </c>
      <c r="H26" s="810" t="s">
        <v>449</v>
      </c>
      <c r="I26" s="802"/>
    </row>
    <row r="27" spans="1:9" s="400" customFormat="1" ht="75" customHeight="1" x14ac:dyDescent="0.25">
      <c r="A27" s="801"/>
      <c r="B27" s="809" t="s">
        <v>494</v>
      </c>
      <c r="C27" s="807" t="s">
        <v>469</v>
      </c>
      <c r="D27" s="807" t="s">
        <v>470</v>
      </c>
      <c r="E27" s="807" t="s">
        <v>462</v>
      </c>
      <c r="F27" s="807" t="s">
        <v>471</v>
      </c>
      <c r="G27" s="807" t="s">
        <v>449</v>
      </c>
      <c r="H27" s="810" t="s">
        <v>449</v>
      </c>
      <c r="I27" s="802"/>
    </row>
    <row r="28" spans="1:9" s="806" customFormat="1" x14ac:dyDescent="0.25">
      <c r="A28" s="804"/>
      <c r="B28" s="811" t="s">
        <v>509</v>
      </c>
      <c r="C28" s="808" t="s">
        <v>449</v>
      </c>
      <c r="D28" s="808" t="s">
        <v>449</v>
      </c>
      <c r="E28" s="808" t="s">
        <v>449</v>
      </c>
      <c r="F28" s="808" t="s">
        <v>449</v>
      </c>
      <c r="G28" s="808" t="s">
        <v>449</v>
      </c>
      <c r="H28" s="812" t="s">
        <v>449</v>
      </c>
      <c r="I28" s="805"/>
    </row>
    <row r="29" spans="1:9" s="400" customFormat="1" ht="75" customHeight="1" x14ac:dyDescent="0.25">
      <c r="A29" s="801"/>
      <c r="B29" s="809" t="s">
        <v>499</v>
      </c>
      <c r="C29" s="807" t="s">
        <v>449</v>
      </c>
      <c r="D29" s="807" t="s">
        <v>450</v>
      </c>
      <c r="E29" s="807" t="s">
        <v>451</v>
      </c>
      <c r="F29" s="807" t="s">
        <v>452</v>
      </c>
      <c r="G29" s="807" t="s">
        <v>449</v>
      </c>
      <c r="H29" s="810" t="s">
        <v>449</v>
      </c>
      <c r="I29" s="802"/>
    </row>
    <row r="30" spans="1:9" s="400" customFormat="1" ht="78.75" x14ac:dyDescent="0.25">
      <c r="A30" s="801"/>
      <c r="B30" s="809" t="s">
        <v>487</v>
      </c>
      <c r="C30" s="807" t="s">
        <v>453</v>
      </c>
      <c r="D30" s="807" t="s">
        <v>450</v>
      </c>
      <c r="E30" s="807" t="s">
        <v>451</v>
      </c>
      <c r="F30" s="807" t="s">
        <v>455</v>
      </c>
      <c r="G30" s="807" t="s">
        <v>449</v>
      </c>
      <c r="H30" s="810" t="s">
        <v>449</v>
      </c>
      <c r="I30" s="802"/>
    </row>
    <row r="31" spans="1:9" s="400" customFormat="1" ht="135" x14ac:dyDescent="0.25">
      <c r="A31" s="801"/>
      <c r="B31" s="809" t="s">
        <v>500</v>
      </c>
      <c r="C31" s="807" t="s">
        <v>453</v>
      </c>
      <c r="D31" s="807" t="s">
        <v>478</v>
      </c>
      <c r="E31" s="807" t="s">
        <v>451</v>
      </c>
      <c r="F31" s="807" t="s">
        <v>457</v>
      </c>
      <c r="G31" s="807" t="s">
        <v>458</v>
      </c>
      <c r="H31" s="810" t="s">
        <v>459</v>
      </c>
      <c r="I31" s="802"/>
    </row>
    <row r="32" spans="1:9" s="400" customFormat="1" ht="75" customHeight="1" x14ac:dyDescent="0.25">
      <c r="A32" s="801"/>
      <c r="B32" s="809" t="s">
        <v>492</v>
      </c>
      <c r="C32" s="807" t="s">
        <v>466</v>
      </c>
      <c r="D32" s="807" t="s">
        <v>467</v>
      </c>
      <c r="E32" s="807" t="s">
        <v>449</v>
      </c>
      <c r="F32" s="807" t="s">
        <v>449</v>
      </c>
      <c r="G32" s="807" t="s">
        <v>449</v>
      </c>
      <c r="H32" s="810" t="s">
        <v>449</v>
      </c>
      <c r="I32" s="802"/>
    </row>
    <row r="33" spans="1:9" s="400" customFormat="1" ht="75" customHeight="1" x14ac:dyDescent="0.25">
      <c r="A33" s="801"/>
      <c r="B33" s="809" t="s">
        <v>494</v>
      </c>
      <c r="C33" s="807" t="s">
        <v>469</v>
      </c>
      <c r="D33" s="807" t="s">
        <v>470</v>
      </c>
      <c r="E33" s="807" t="s">
        <v>462</v>
      </c>
      <c r="F33" s="807" t="s">
        <v>471</v>
      </c>
      <c r="G33" s="807" t="s">
        <v>449</v>
      </c>
      <c r="H33" s="810" t="s">
        <v>449</v>
      </c>
      <c r="I33" s="802"/>
    </row>
    <row r="34" spans="1:9" s="400" customFormat="1" ht="78.75" x14ac:dyDescent="0.25">
      <c r="A34" s="801"/>
      <c r="B34" s="809" t="s">
        <v>498</v>
      </c>
      <c r="C34" s="807" t="s">
        <v>475</v>
      </c>
      <c r="D34" s="807" t="s">
        <v>450</v>
      </c>
      <c r="E34" s="807" t="s">
        <v>476</v>
      </c>
      <c r="F34" s="807" t="s">
        <v>477</v>
      </c>
      <c r="G34" s="807" t="s">
        <v>449</v>
      </c>
      <c r="H34" s="810" t="s">
        <v>449</v>
      </c>
      <c r="I34" s="802"/>
    </row>
    <row r="35" spans="1:9" s="400" customFormat="1" x14ac:dyDescent="0.25">
      <c r="A35" s="801"/>
      <c r="B35" s="811" t="s">
        <v>510</v>
      </c>
      <c r="C35" s="807" t="s">
        <v>449</v>
      </c>
      <c r="D35" s="807" t="s">
        <v>449</v>
      </c>
      <c r="E35" s="807" t="s">
        <v>449</v>
      </c>
      <c r="F35" s="807" t="s">
        <v>449</v>
      </c>
      <c r="G35" s="807" t="s">
        <v>449</v>
      </c>
      <c r="H35" s="810" t="s">
        <v>449</v>
      </c>
      <c r="I35" s="802"/>
    </row>
    <row r="36" spans="1:9" s="400" customFormat="1" ht="75" customHeight="1" x14ac:dyDescent="0.25">
      <c r="A36" s="801"/>
      <c r="B36" s="809" t="s">
        <v>494</v>
      </c>
      <c r="C36" s="807" t="s">
        <v>469</v>
      </c>
      <c r="D36" s="807" t="s">
        <v>470</v>
      </c>
      <c r="E36" s="807" t="s">
        <v>462</v>
      </c>
      <c r="F36" s="807" t="s">
        <v>471</v>
      </c>
      <c r="G36" s="807" t="s">
        <v>449</v>
      </c>
      <c r="H36" s="810" t="s">
        <v>449</v>
      </c>
      <c r="I36" s="802"/>
    </row>
    <row r="37" spans="1:9" s="400" customFormat="1" ht="90" x14ac:dyDescent="0.25">
      <c r="A37" s="801"/>
      <c r="B37" s="809" t="s">
        <v>501</v>
      </c>
      <c r="C37" s="807" t="s">
        <v>479</v>
      </c>
      <c r="D37" s="807" t="s">
        <v>480</v>
      </c>
      <c r="E37" s="807" t="s">
        <v>476</v>
      </c>
      <c r="F37" s="807" t="s">
        <v>457</v>
      </c>
      <c r="G37" s="807" t="s">
        <v>481</v>
      </c>
      <c r="H37" s="810" t="s">
        <v>482</v>
      </c>
      <c r="I37" s="802"/>
    </row>
    <row r="38" spans="1:9" s="400" customFormat="1" ht="78.75" x14ac:dyDescent="0.25">
      <c r="A38" s="801"/>
      <c r="B38" s="809" t="s">
        <v>498</v>
      </c>
      <c r="C38" s="807" t="s">
        <v>475</v>
      </c>
      <c r="D38" s="807" t="s">
        <v>450</v>
      </c>
      <c r="E38" s="807" t="s">
        <v>476</v>
      </c>
      <c r="F38" s="807" t="s">
        <v>477</v>
      </c>
      <c r="G38" s="807" t="s">
        <v>449</v>
      </c>
      <c r="H38" s="810" t="s">
        <v>449</v>
      </c>
      <c r="I38" s="802"/>
    </row>
    <row r="39" spans="1:9" s="400" customFormat="1" ht="75" customHeight="1" x14ac:dyDescent="0.25">
      <c r="A39" s="801"/>
      <c r="B39" s="809" t="s">
        <v>492</v>
      </c>
      <c r="C39" s="807" t="s">
        <v>466</v>
      </c>
      <c r="D39" s="807" t="s">
        <v>467</v>
      </c>
      <c r="E39" s="807" t="s">
        <v>449</v>
      </c>
      <c r="F39" s="807" t="s">
        <v>449</v>
      </c>
      <c r="G39" s="807" t="s">
        <v>449</v>
      </c>
      <c r="H39" s="810" t="s">
        <v>449</v>
      </c>
      <c r="I39" s="802"/>
    </row>
    <row r="40" spans="1:9" s="806" customFormat="1" x14ac:dyDescent="0.25">
      <c r="A40" s="804"/>
      <c r="B40" s="811" t="s">
        <v>502</v>
      </c>
      <c r="C40" s="808" t="s">
        <v>449</v>
      </c>
      <c r="D40" s="808" t="s">
        <v>449</v>
      </c>
      <c r="E40" s="808" t="s">
        <v>449</v>
      </c>
      <c r="F40" s="808" t="s">
        <v>449</v>
      </c>
      <c r="G40" s="808" t="s">
        <v>449</v>
      </c>
      <c r="H40" s="812" t="s">
        <v>449</v>
      </c>
      <c r="I40" s="805"/>
    </row>
    <row r="41" spans="1:9" s="400" customFormat="1" ht="33.75" x14ac:dyDescent="0.25">
      <c r="A41" s="801"/>
      <c r="B41" s="809" t="s">
        <v>492</v>
      </c>
      <c r="C41" s="807" t="s">
        <v>466</v>
      </c>
      <c r="D41" s="807" t="s">
        <v>467</v>
      </c>
      <c r="E41" s="807" t="s">
        <v>449</v>
      </c>
      <c r="F41" s="807" t="s">
        <v>449</v>
      </c>
      <c r="G41" s="807" t="s">
        <v>449</v>
      </c>
      <c r="H41" s="810" t="s">
        <v>449</v>
      </c>
      <c r="I41" s="802"/>
    </row>
    <row r="42" spans="1:9" s="806" customFormat="1" x14ac:dyDescent="0.25">
      <c r="A42" s="804"/>
      <c r="B42" s="811" t="s">
        <v>503</v>
      </c>
      <c r="C42" s="808" t="s">
        <v>449</v>
      </c>
      <c r="D42" s="808" t="s">
        <v>449</v>
      </c>
      <c r="E42" s="808" t="s">
        <v>449</v>
      </c>
      <c r="F42" s="808" t="s">
        <v>449</v>
      </c>
      <c r="G42" s="808" t="s">
        <v>449</v>
      </c>
      <c r="H42" s="812" t="s">
        <v>449</v>
      </c>
      <c r="I42" s="805"/>
    </row>
    <row r="43" spans="1:9" s="400" customFormat="1" ht="90" x14ac:dyDescent="0.25">
      <c r="A43" s="801"/>
      <c r="B43" s="809" t="s">
        <v>504</v>
      </c>
      <c r="C43" s="807" t="s">
        <v>449</v>
      </c>
      <c r="D43" s="807" t="s">
        <v>483</v>
      </c>
      <c r="E43" s="807" t="s">
        <v>449</v>
      </c>
      <c r="F43" s="807" t="s">
        <v>449</v>
      </c>
      <c r="G43" s="807" t="s">
        <v>449</v>
      </c>
      <c r="H43" s="810" t="s">
        <v>484</v>
      </c>
      <c r="I43" s="802"/>
    </row>
    <row r="44" spans="1:9" s="400" customFormat="1" ht="90" x14ac:dyDescent="0.25">
      <c r="A44" s="801"/>
      <c r="B44" s="809" t="s">
        <v>505</v>
      </c>
      <c r="C44" s="807" t="s">
        <v>449</v>
      </c>
      <c r="D44" s="807" t="s">
        <v>483</v>
      </c>
      <c r="E44" s="807" t="s">
        <v>449</v>
      </c>
      <c r="F44" s="807" t="s">
        <v>449</v>
      </c>
      <c r="G44" s="807" t="s">
        <v>449</v>
      </c>
      <c r="H44" s="810" t="s">
        <v>484</v>
      </c>
      <c r="I44" s="802"/>
    </row>
    <row r="45" spans="1:9" s="400" customFormat="1" ht="90" x14ac:dyDescent="0.25">
      <c r="A45" s="801"/>
      <c r="B45" s="809" t="s">
        <v>506</v>
      </c>
      <c r="C45" s="807" t="s">
        <v>449</v>
      </c>
      <c r="D45" s="807" t="s">
        <v>483</v>
      </c>
      <c r="E45" s="807" t="s">
        <v>449</v>
      </c>
      <c r="F45" s="807" t="s">
        <v>449</v>
      </c>
      <c r="G45" s="807" t="s">
        <v>449</v>
      </c>
      <c r="H45" s="810" t="s">
        <v>449</v>
      </c>
      <c r="I45" s="802"/>
    </row>
    <row r="46" spans="1:9" s="806" customFormat="1" x14ac:dyDescent="0.25">
      <c r="A46" s="804"/>
      <c r="B46" s="811" t="s">
        <v>512</v>
      </c>
      <c r="C46" s="808" t="s">
        <v>449</v>
      </c>
      <c r="D46" s="808" t="s">
        <v>449</v>
      </c>
      <c r="E46" s="808" t="s">
        <v>449</v>
      </c>
      <c r="F46" s="808" t="s">
        <v>449</v>
      </c>
      <c r="G46" s="808" t="s">
        <v>449</v>
      </c>
      <c r="H46" s="812" t="s">
        <v>449</v>
      </c>
      <c r="I46" s="805"/>
    </row>
    <row r="47" spans="1:9" s="400" customFormat="1" ht="75" customHeight="1" x14ac:dyDescent="0.25">
      <c r="A47" s="801"/>
      <c r="B47" s="809" t="s">
        <v>507</v>
      </c>
      <c r="C47" s="807" t="s">
        <v>466</v>
      </c>
      <c r="D47" s="807" t="s">
        <v>485</v>
      </c>
      <c r="E47" s="807" t="s">
        <v>462</v>
      </c>
      <c r="F47" s="807" t="s">
        <v>449</v>
      </c>
      <c r="G47" s="807" t="s">
        <v>449</v>
      </c>
      <c r="H47" s="810" t="s">
        <v>449</v>
      </c>
      <c r="I47" s="802"/>
    </row>
    <row r="48" spans="1:9" s="400" customFormat="1" ht="75" customHeight="1" x14ac:dyDescent="0.25">
      <c r="A48" s="801"/>
      <c r="B48" s="809" t="s">
        <v>508</v>
      </c>
      <c r="C48" s="807" t="s">
        <v>466</v>
      </c>
      <c r="D48" s="807" t="s">
        <v>467</v>
      </c>
      <c r="E48" s="807" t="s">
        <v>449</v>
      </c>
      <c r="F48" s="807" t="s">
        <v>449</v>
      </c>
      <c r="G48" s="807" t="s">
        <v>449</v>
      </c>
      <c r="H48" s="810" t="s">
        <v>449</v>
      </c>
      <c r="I48" s="802"/>
    </row>
    <row r="49" spans="1:9" ht="9.75" customHeight="1" x14ac:dyDescent="0.25">
      <c r="A49" s="408"/>
      <c r="B49" s="256"/>
      <c r="C49" s="256"/>
      <c r="D49" s="256"/>
      <c r="E49" s="256"/>
      <c r="F49" s="256"/>
      <c r="G49" s="256"/>
      <c r="H49" s="256"/>
      <c r="I49" s="409"/>
    </row>
  </sheetData>
  <mergeCells count="8">
    <mergeCell ref="B7:D7"/>
    <mergeCell ref="E7:I7"/>
    <mergeCell ref="B2:H2"/>
    <mergeCell ref="B3:H3"/>
    <mergeCell ref="B4:F4"/>
    <mergeCell ref="B5:B6"/>
    <mergeCell ref="C5:F6"/>
    <mergeCell ref="G5:H5"/>
  </mergeCells>
  <printOptions horizontalCentered="1"/>
  <pageMargins left="0.51181102362204722" right="0.51181102362204722" top="0.47244094488188981" bottom="0.27559055118110237" header="0.31496062992125984" footer="0.31496062992125984"/>
  <pageSetup paperSize="9" scale="85" orientation="landscape" horizontalDpi="4294967293" verticalDpi="4294967293" r:id="rId1"/>
  <rowBreaks count="4" manualBreakCount="4">
    <brk id="17" max="8" man="1"/>
    <brk id="26" max="8" man="1"/>
    <brk id="34" max="8" man="1"/>
    <brk id="41"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view="pageBreakPreview" zoomScaleNormal="100" zoomScaleSheetLayoutView="100" workbookViewId="0">
      <selection activeCell="B6" sqref="B6"/>
    </sheetView>
  </sheetViews>
  <sheetFormatPr defaultRowHeight="15" x14ac:dyDescent="0.25"/>
  <cols>
    <col min="1" max="1" width="2.7109375" style="260" customWidth="1"/>
    <col min="2" max="2" width="5.28515625" style="264" customWidth="1"/>
    <col min="3" max="3" width="10.42578125" style="263" customWidth="1"/>
    <col min="4" max="11" width="10.42578125" style="262" customWidth="1"/>
    <col min="12" max="12" width="10.42578125" style="261" customWidth="1"/>
    <col min="13" max="13" width="11.85546875" style="261" customWidth="1"/>
    <col min="14" max="14" width="2.7109375" style="260" customWidth="1"/>
    <col min="15" max="260" width="9.140625" style="260"/>
    <col min="261" max="261" width="24.42578125" style="260" customWidth="1"/>
    <col min="262" max="269" width="11.85546875" style="260" customWidth="1"/>
    <col min="270" max="516" width="9.140625" style="260"/>
    <col min="517" max="517" width="24.42578125" style="260" customWidth="1"/>
    <col min="518" max="525" width="11.85546875" style="260" customWidth="1"/>
    <col min="526" max="772" width="9.140625" style="260"/>
    <col min="773" max="773" width="24.42578125" style="260" customWidth="1"/>
    <col min="774" max="781" width="11.85546875" style="260" customWidth="1"/>
    <col min="782" max="1028" width="9.140625" style="260"/>
    <col min="1029" max="1029" width="24.42578125" style="260" customWidth="1"/>
    <col min="1030" max="1037" width="11.85546875" style="260" customWidth="1"/>
    <col min="1038" max="1284" width="9.140625" style="260"/>
    <col min="1285" max="1285" width="24.42578125" style="260" customWidth="1"/>
    <col min="1286" max="1293" width="11.85546875" style="260" customWidth="1"/>
    <col min="1294" max="1540" width="9.140625" style="260"/>
    <col min="1541" max="1541" width="24.42578125" style="260" customWidth="1"/>
    <col min="1542" max="1549" width="11.85546875" style="260" customWidth="1"/>
    <col min="1550" max="1796" width="9.140625" style="260"/>
    <col min="1797" max="1797" width="24.42578125" style="260" customWidth="1"/>
    <col min="1798" max="1805" width="11.85546875" style="260" customWidth="1"/>
    <col min="1806" max="2052" width="9.140625" style="260"/>
    <col min="2053" max="2053" width="24.42578125" style="260" customWidth="1"/>
    <col min="2054" max="2061" width="11.85546875" style="260" customWidth="1"/>
    <col min="2062" max="2308" width="9.140625" style="260"/>
    <col min="2309" max="2309" width="24.42578125" style="260" customWidth="1"/>
    <col min="2310" max="2317" width="11.85546875" style="260" customWidth="1"/>
    <col min="2318" max="2564" width="9.140625" style="260"/>
    <col min="2565" max="2565" width="24.42578125" style="260" customWidth="1"/>
    <col min="2566" max="2573" width="11.85546875" style="260" customWidth="1"/>
    <col min="2574" max="2820" width="9.140625" style="260"/>
    <col min="2821" max="2821" width="24.42578125" style="260" customWidth="1"/>
    <col min="2822" max="2829" width="11.85546875" style="260" customWidth="1"/>
    <col min="2830" max="3076" width="9.140625" style="260"/>
    <col min="3077" max="3077" width="24.42578125" style="260" customWidth="1"/>
    <col min="3078" max="3085" width="11.85546875" style="260" customWidth="1"/>
    <col min="3086" max="3332" width="9.140625" style="260"/>
    <col min="3333" max="3333" width="24.42578125" style="260" customWidth="1"/>
    <col min="3334" max="3341" width="11.85546875" style="260" customWidth="1"/>
    <col min="3342" max="3588" width="9.140625" style="260"/>
    <col min="3589" max="3589" width="24.42578125" style="260" customWidth="1"/>
    <col min="3590" max="3597" width="11.85546875" style="260" customWidth="1"/>
    <col min="3598" max="3844" width="9.140625" style="260"/>
    <col min="3845" max="3845" width="24.42578125" style="260" customWidth="1"/>
    <col min="3846" max="3853" width="11.85546875" style="260" customWidth="1"/>
    <col min="3854" max="4100" width="9.140625" style="260"/>
    <col min="4101" max="4101" width="24.42578125" style="260" customWidth="1"/>
    <col min="4102" max="4109" width="11.85546875" style="260" customWidth="1"/>
    <col min="4110" max="4356" width="9.140625" style="260"/>
    <col min="4357" max="4357" width="24.42578125" style="260" customWidth="1"/>
    <col min="4358" max="4365" width="11.85546875" style="260" customWidth="1"/>
    <col min="4366" max="4612" width="9.140625" style="260"/>
    <col min="4613" max="4613" width="24.42578125" style="260" customWidth="1"/>
    <col min="4614" max="4621" width="11.85546875" style="260" customWidth="1"/>
    <col min="4622" max="4868" width="9.140625" style="260"/>
    <col min="4869" max="4869" width="24.42578125" style="260" customWidth="1"/>
    <col min="4870" max="4877" width="11.85546875" style="260" customWidth="1"/>
    <col min="4878" max="5124" width="9.140625" style="260"/>
    <col min="5125" max="5125" width="24.42578125" style="260" customWidth="1"/>
    <col min="5126" max="5133" width="11.85546875" style="260" customWidth="1"/>
    <col min="5134" max="5380" width="9.140625" style="260"/>
    <col min="5381" max="5381" width="24.42578125" style="260" customWidth="1"/>
    <col min="5382" max="5389" width="11.85546875" style="260" customWidth="1"/>
    <col min="5390" max="5636" width="9.140625" style="260"/>
    <col min="5637" max="5637" width="24.42578125" style="260" customWidth="1"/>
    <col min="5638" max="5645" width="11.85546875" style="260" customWidth="1"/>
    <col min="5646" max="5892" width="9.140625" style="260"/>
    <col min="5893" max="5893" width="24.42578125" style="260" customWidth="1"/>
    <col min="5894" max="5901" width="11.85546875" style="260" customWidth="1"/>
    <col min="5902" max="6148" width="9.140625" style="260"/>
    <col min="6149" max="6149" width="24.42578125" style="260" customWidth="1"/>
    <col min="6150" max="6157" width="11.85546875" style="260" customWidth="1"/>
    <col min="6158" max="6404" width="9.140625" style="260"/>
    <col min="6405" max="6405" width="24.42578125" style="260" customWidth="1"/>
    <col min="6406" max="6413" width="11.85546875" style="260" customWidth="1"/>
    <col min="6414" max="6660" width="9.140625" style="260"/>
    <col min="6661" max="6661" width="24.42578125" style="260" customWidth="1"/>
    <col min="6662" max="6669" width="11.85546875" style="260" customWidth="1"/>
    <col min="6670" max="6916" width="9.140625" style="260"/>
    <col min="6917" max="6917" width="24.42578125" style="260" customWidth="1"/>
    <col min="6918" max="6925" width="11.85546875" style="260" customWidth="1"/>
    <col min="6926" max="7172" width="9.140625" style="260"/>
    <col min="7173" max="7173" width="24.42578125" style="260" customWidth="1"/>
    <col min="7174" max="7181" width="11.85546875" style="260" customWidth="1"/>
    <col min="7182" max="7428" width="9.140625" style="260"/>
    <col min="7429" max="7429" width="24.42578125" style="260" customWidth="1"/>
    <col min="7430" max="7437" width="11.85546875" style="260" customWidth="1"/>
    <col min="7438" max="7684" width="9.140625" style="260"/>
    <col min="7685" max="7685" width="24.42578125" style="260" customWidth="1"/>
    <col min="7686" max="7693" width="11.85546875" style="260" customWidth="1"/>
    <col min="7694" max="7940" width="9.140625" style="260"/>
    <col min="7941" max="7941" width="24.42578125" style="260" customWidth="1"/>
    <col min="7942" max="7949" width="11.85546875" style="260" customWidth="1"/>
    <col min="7950" max="8196" width="9.140625" style="260"/>
    <col min="8197" max="8197" width="24.42578125" style="260" customWidth="1"/>
    <col min="8198" max="8205" width="11.85546875" style="260" customWidth="1"/>
    <col min="8206" max="8452" width="9.140625" style="260"/>
    <col min="8453" max="8453" width="24.42578125" style="260" customWidth="1"/>
    <col min="8454" max="8461" width="11.85546875" style="260" customWidth="1"/>
    <col min="8462" max="8708" width="9.140625" style="260"/>
    <col min="8709" max="8709" width="24.42578125" style="260" customWidth="1"/>
    <col min="8710" max="8717" width="11.85546875" style="260" customWidth="1"/>
    <col min="8718" max="8964" width="9.140625" style="260"/>
    <col min="8965" max="8965" width="24.42578125" style="260" customWidth="1"/>
    <col min="8966" max="8973" width="11.85546875" style="260" customWidth="1"/>
    <col min="8974" max="9220" width="9.140625" style="260"/>
    <col min="9221" max="9221" width="24.42578125" style="260" customWidth="1"/>
    <col min="9222" max="9229" width="11.85546875" style="260" customWidth="1"/>
    <col min="9230" max="9476" width="9.140625" style="260"/>
    <col min="9477" max="9477" width="24.42578125" style="260" customWidth="1"/>
    <col min="9478" max="9485" width="11.85546875" style="260" customWidth="1"/>
    <col min="9486" max="9732" width="9.140625" style="260"/>
    <col min="9733" max="9733" width="24.42578125" style="260" customWidth="1"/>
    <col min="9734" max="9741" width="11.85546875" style="260" customWidth="1"/>
    <col min="9742" max="9988" width="9.140625" style="260"/>
    <col min="9989" max="9989" width="24.42578125" style="260" customWidth="1"/>
    <col min="9990" max="9997" width="11.85546875" style="260" customWidth="1"/>
    <col min="9998" max="10244" width="9.140625" style="260"/>
    <col min="10245" max="10245" width="24.42578125" style="260" customWidth="1"/>
    <col min="10246" max="10253" width="11.85546875" style="260" customWidth="1"/>
    <col min="10254" max="10500" width="9.140625" style="260"/>
    <col min="10501" max="10501" width="24.42578125" style="260" customWidth="1"/>
    <col min="10502" max="10509" width="11.85546875" style="260" customWidth="1"/>
    <col min="10510" max="10756" width="9.140625" style="260"/>
    <col min="10757" max="10757" width="24.42578125" style="260" customWidth="1"/>
    <col min="10758" max="10765" width="11.85546875" style="260" customWidth="1"/>
    <col min="10766" max="11012" width="9.140625" style="260"/>
    <col min="11013" max="11013" width="24.42578125" style="260" customWidth="1"/>
    <col min="11014" max="11021" width="11.85546875" style="260" customWidth="1"/>
    <col min="11022" max="11268" width="9.140625" style="260"/>
    <col min="11269" max="11269" width="24.42578125" style="260" customWidth="1"/>
    <col min="11270" max="11277" width="11.85546875" style="260" customWidth="1"/>
    <col min="11278" max="11524" width="9.140625" style="260"/>
    <col min="11525" max="11525" width="24.42578125" style="260" customWidth="1"/>
    <col min="11526" max="11533" width="11.85546875" style="260" customWidth="1"/>
    <col min="11534" max="11780" width="9.140625" style="260"/>
    <col min="11781" max="11781" width="24.42578125" style="260" customWidth="1"/>
    <col min="11782" max="11789" width="11.85546875" style="260" customWidth="1"/>
    <col min="11790" max="12036" width="9.140625" style="260"/>
    <col min="12037" max="12037" width="24.42578125" style="260" customWidth="1"/>
    <col min="12038" max="12045" width="11.85546875" style="260" customWidth="1"/>
    <col min="12046" max="12292" width="9.140625" style="260"/>
    <col min="12293" max="12293" width="24.42578125" style="260" customWidth="1"/>
    <col min="12294" max="12301" width="11.85546875" style="260" customWidth="1"/>
    <col min="12302" max="12548" width="9.140625" style="260"/>
    <col min="12549" max="12549" width="24.42578125" style="260" customWidth="1"/>
    <col min="12550" max="12557" width="11.85546875" style="260" customWidth="1"/>
    <col min="12558" max="12804" width="9.140625" style="260"/>
    <col min="12805" max="12805" width="24.42578125" style="260" customWidth="1"/>
    <col min="12806" max="12813" width="11.85546875" style="260" customWidth="1"/>
    <col min="12814" max="13060" width="9.140625" style="260"/>
    <col min="13061" max="13061" width="24.42578125" style="260" customWidth="1"/>
    <col min="13062" max="13069" width="11.85546875" style="260" customWidth="1"/>
    <col min="13070" max="13316" width="9.140625" style="260"/>
    <col min="13317" max="13317" width="24.42578125" style="260" customWidth="1"/>
    <col min="13318" max="13325" width="11.85546875" style="260" customWidth="1"/>
    <col min="13326" max="13572" width="9.140625" style="260"/>
    <col min="13573" max="13573" width="24.42578125" style="260" customWidth="1"/>
    <col min="13574" max="13581" width="11.85546875" style="260" customWidth="1"/>
    <col min="13582" max="13828" width="9.140625" style="260"/>
    <col min="13829" max="13829" width="24.42578125" style="260" customWidth="1"/>
    <col min="13830" max="13837" width="11.85546875" style="260" customWidth="1"/>
    <col min="13838" max="14084" width="9.140625" style="260"/>
    <col min="14085" max="14085" width="24.42578125" style="260" customWidth="1"/>
    <col min="14086" max="14093" width="11.85546875" style="260" customWidth="1"/>
    <col min="14094" max="14340" width="9.140625" style="260"/>
    <col min="14341" max="14341" width="24.42578125" style="260" customWidth="1"/>
    <col min="14342" max="14349" width="11.85546875" style="260" customWidth="1"/>
    <col min="14350" max="14596" width="9.140625" style="260"/>
    <col min="14597" max="14597" width="24.42578125" style="260" customWidth="1"/>
    <col min="14598" max="14605" width="11.85546875" style="260" customWidth="1"/>
    <col min="14606" max="14852" width="9.140625" style="260"/>
    <col min="14853" max="14853" width="24.42578125" style="260" customWidth="1"/>
    <col min="14854" max="14861" width="11.85546875" style="260" customWidth="1"/>
    <col min="14862" max="15108" width="9.140625" style="260"/>
    <col min="15109" max="15109" width="24.42578125" style="260" customWidth="1"/>
    <col min="15110" max="15117" width="11.85546875" style="260" customWidth="1"/>
    <col min="15118" max="15364" width="9.140625" style="260"/>
    <col min="15365" max="15365" width="24.42578125" style="260" customWidth="1"/>
    <col min="15366" max="15373" width="11.85546875" style="260" customWidth="1"/>
    <col min="15374" max="15620" width="9.140625" style="260"/>
    <col min="15621" max="15621" width="24.42578125" style="260" customWidth="1"/>
    <col min="15622" max="15629" width="11.85546875" style="260" customWidth="1"/>
    <col min="15630" max="15876" width="9.140625" style="260"/>
    <col min="15877" max="15877" width="24.42578125" style="260" customWidth="1"/>
    <col min="15878" max="15885" width="11.85546875" style="260" customWidth="1"/>
    <col min="15886" max="16132" width="9.140625" style="260"/>
    <col min="16133" max="16133" width="24.42578125" style="260" customWidth="1"/>
    <col min="16134" max="16141" width="11.85546875" style="260" customWidth="1"/>
    <col min="16142" max="16384" width="9.140625" style="260"/>
  </cols>
  <sheetData>
    <row r="1" spans="1:14" ht="12" customHeight="1" x14ac:dyDescent="0.25">
      <c r="A1" s="300"/>
      <c r="B1" s="299"/>
      <c r="C1" s="298"/>
      <c r="D1" s="297"/>
      <c r="E1" s="297"/>
      <c r="F1" s="297"/>
      <c r="G1" s="297"/>
      <c r="H1" s="297"/>
      <c r="I1" s="297"/>
      <c r="J1" s="297"/>
      <c r="K1" s="297"/>
      <c r="L1" s="296"/>
      <c r="M1" s="296"/>
      <c r="N1" s="295"/>
    </row>
    <row r="2" spans="1:14" s="292" customFormat="1" ht="34.5" x14ac:dyDescent="0.45">
      <c r="A2" s="294"/>
      <c r="B2" s="1030" t="s">
        <v>259</v>
      </c>
      <c r="C2" s="1030"/>
      <c r="D2" s="1030"/>
      <c r="E2" s="1030"/>
      <c r="F2" s="1030"/>
      <c r="G2" s="1030"/>
      <c r="H2" s="1030"/>
      <c r="I2" s="1030"/>
      <c r="J2" s="1030"/>
      <c r="K2" s="1030"/>
      <c r="L2" s="1030"/>
      <c r="M2" s="1030"/>
      <c r="N2" s="293"/>
    </row>
    <row r="3" spans="1:14" s="289" customFormat="1" ht="18.75" x14ac:dyDescent="0.3">
      <c r="A3" s="291"/>
      <c r="B3" s="1031" t="s">
        <v>236</v>
      </c>
      <c r="C3" s="1031"/>
      <c r="D3" s="1031"/>
      <c r="E3" s="1031"/>
      <c r="F3" s="1031"/>
      <c r="G3" s="1031"/>
      <c r="H3" s="1031"/>
      <c r="I3" s="1031"/>
      <c r="J3" s="1031"/>
      <c r="K3" s="1031"/>
      <c r="L3" s="1031"/>
      <c r="M3" s="1031"/>
      <c r="N3" s="290"/>
    </row>
    <row r="4" spans="1:14" s="283" customFormat="1" ht="12.75" x14ac:dyDescent="0.2">
      <c r="A4" s="288"/>
      <c r="B4" s="1032"/>
      <c r="C4" s="1032"/>
      <c r="D4" s="1032"/>
      <c r="E4" s="1032"/>
      <c r="F4" s="1032"/>
      <c r="G4" s="1032"/>
      <c r="H4" s="1032"/>
      <c r="I4" s="1033"/>
      <c r="J4" s="1033"/>
      <c r="K4" s="1033"/>
      <c r="L4" s="1033"/>
      <c r="M4" s="1033"/>
      <c r="N4" s="284"/>
    </row>
    <row r="5" spans="1:14" s="283" customFormat="1" ht="12.75" x14ac:dyDescent="0.2">
      <c r="A5" s="288"/>
      <c r="B5" s="1032"/>
      <c r="C5" s="1032"/>
      <c r="D5" s="1032"/>
      <c r="E5" s="1032"/>
      <c r="F5" s="1032"/>
      <c r="G5" s="1032"/>
      <c r="H5" s="1032"/>
      <c r="I5" s="1032"/>
      <c r="J5" s="1032"/>
      <c r="K5" s="1032"/>
      <c r="L5" s="1032"/>
      <c r="M5" s="1032"/>
      <c r="N5" s="284"/>
    </row>
    <row r="6" spans="1:14" s="283" customFormat="1" ht="12.75" x14ac:dyDescent="0.2">
      <c r="A6" s="288"/>
      <c r="B6" s="287"/>
      <c r="C6" s="286"/>
      <c r="D6" s="286"/>
      <c r="E6" s="286"/>
      <c r="F6" s="286"/>
      <c r="G6" s="286"/>
      <c r="H6" s="286"/>
      <c r="I6" s="286"/>
      <c r="J6" s="286"/>
      <c r="K6" s="286"/>
      <c r="L6" s="286" t="s">
        <v>63</v>
      </c>
      <c r="M6" s="285">
        <f>Preliminares!F35</f>
        <v>42610</v>
      </c>
      <c r="N6" s="284"/>
    </row>
    <row r="7" spans="1:14" s="280" customFormat="1" ht="18" customHeight="1" x14ac:dyDescent="0.25">
      <c r="A7" s="282"/>
      <c r="B7" s="279">
        <v>1</v>
      </c>
      <c r="C7" s="1038" t="s">
        <v>219</v>
      </c>
      <c r="D7" s="1038"/>
      <c r="E7" s="1038"/>
      <c r="F7" s="1038"/>
      <c r="G7" s="1038"/>
      <c r="H7" s="1038"/>
      <c r="I7" s="1038"/>
      <c r="J7" s="1038"/>
      <c r="K7" s="1038"/>
      <c r="L7" s="1038"/>
      <c r="M7" s="278">
        <v>3355.49</v>
      </c>
      <c r="N7" s="281"/>
    </row>
    <row r="8" spans="1:14" s="280" customFormat="1" x14ac:dyDescent="0.25">
      <c r="A8" s="282"/>
      <c r="B8" s="279">
        <v>2</v>
      </c>
      <c r="C8" s="1038" t="s">
        <v>271</v>
      </c>
      <c r="D8" s="1038"/>
      <c r="E8" s="1038"/>
      <c r="F8" s="1038"/>
      <c r="G8" s="1038"/>
      <c r="H8" s="1038"/>
      <c r="I8" s="1038"/>
      <c r="J8" s="1038"/>
      <c r="K8" s="1038"/>
      <c r="L8" s="1038"/>
      <c r="M8" s="278">
        <f>'Anexo III'!AG26</f>
        <v>1227.3900000000001</v>
      </c>
      <c r="N8" s="281"/>
    </row>
    <row r="9" spans="1:14" s="280" customFormat="1" x14ac:dyDescent="0.25">
      <c r="A9" s="282"/>
      <c r="B9" s="279">
        <v>3</v>
      </c>
      <c r="C9" s="1038" t="s">
        <v>272</v>
      </c>
      <c r="D9" s="1038"/>
      <c r="E9" s="1038"/>
      <c r="F9" s="1038"/>
      <c r="G9" s="1038"/>
      <c r="H9" s="1038"/>
      <c r="I9" s="1038"/>
      <c r="J9" s="1038"/>
      <c r="K9" s="1038"/>
      <c r="L9" s="1038"/>
      <c r="M9" s="278">
        <f>'Anexo III'!AG27</f>
        <v>8594.8392999999978</v>
      </c>
      <c r="N9" s="281"/>
    </row>
    <row r="10" spans="1:14" s="280" customFormat="1" x14ac:dyDescent="0.25">
      <c r="A10" s="282"/>
      <c r="B10" s="279">
        <v>4</v>
      </c>
      <c r="C10" s="1038" t="s">
        <v>273</v>
      </c>
      <c r="D10" s="1038"/>
      <c r="E10" s="1038"/>
      <c r="F10" s="1038"/>
      <c r="G10" s="1038"/>
      <c r="H10" s="1038"/>
      <c r="I10" s="1038"/>
      <c r="J10" s="1038"/>
      <c r="K10" s="1038"/>
      <c r="L10" s="1038"/>
      <c r="M10" s="278">
        <f>'Anexo III'!AG28</f>
        <v>1911.25</v>
      </c>
      <c r="N10" s="281"/>
    </row>
    <row r="11" spans="1:14" s="275" customFormat="1" ht="14.25" x14ac:dyDescent="0.2">
      <c r="A11" s="277"/>
      <c r="B11" s="441">
        <v>5</v>
      </c>
      <c r="C11" s="1039" t="s">
        <v>218</v>
      </c>
      <c r="D11" s="1039"/>
      <c r="E11" s="1039"/>
      <c r="F11" s="1039"/>
      <c r="G11" s="1039"/>
      <c r="H11" s="1039"/>
      <c r="I11" s="1039"/>
      <c r="J11" s="1039"/>
      <c r="K11" s="1039"/>
      <c r="L11" s="1039"/>
      <c r="M11" s="442">
        <f>SUM(M8,M9,M10)</f>
        <v>11733.479299999997</v>
      </c>
      <c r="N11" s="276"/>
    </row>
    <row r="12" spans="1:14" s="275" customFormat="1" x14ac:dyDescent="0.25">
      <c r="A12" s="277"/>
      <c r="B12" s="279">
        <v>6</v>
      </c>
      <c r="C12" s="1040" t="s">
        <v>217</v>
      </c>
      <c r="D12" s="1040"/>
      <c r="E12" s="1040"/>
      <c r="F12" s="1040"/>
      <c r="G12" s="1040"/>
      <c r="H12" s="1040"/>
      <c r="I12" s="1040"/>
      <c r="J12" s="1040"/>
      <c r="K12" s="1040"/>
      <c r="L12" s="1040"/>
      <c r="M12" s="278">
        <f>'Anexo III'!E29</f>
        <v>2128.0999999999995</v>
      </c>
      <c r="N12" s="276"/>
    </row>
    <row r="13" spans="1:14" s="275" customFormat="1" x14ac:dyDescent="0.25">
      <c r="A13" s="277"/>
      <c r="B13" s="279">
        <v>7</v>
      </c>
      <c r="C13" s="1040" t="s">
        <v>276</v>
      </c>
      <c r="D13" s="1040"/>
      <c r="E13" s="1040"/>
      <c r="F13" s="1040"/>
      <c r="G13" s="1040"/>
      <c r="H13" s="1040"/>
      <c r="I13" s="1040"/>
      <c r="J13" s="1040"/>
      <c r="K13" s="1040"/>
      <c r="L13" s="1040"/>
      <c r="M13" s="278">
        <f>'Anexo III'!H29</f>
        <v>2793.2735000000002</v>
      </c>
      <c r="N13" s="276"/>
    </row>
    <row r="14" spans="1:14" s="275" customFormat="1" x14ac:dyDescent="0.25">
      <c r="A14" s="277"/>
      <c r="B14" s="279">
        <v>8</v>
      </c>
      <c r="C14" s="1040" t="s">
        <v>277</v>
      </c>
      <c r="D14" s="1040"/>
      <c r="E14" s="1040"/>
      <c r="F14" s="1040"/>
      <c r="G14" s="1040"/>
      <c r="H14" s="1040"/>
      <c r="I14" s="1040"/>
      <c r="J14" s="1040"/>
      <c r="K14" s="1040"/>
      <c r="L14" s="1040"/>
      <c r="M14" s="278">
        <f>'Anexo III'!K29</f>
        <v>2040.1594999999998</v>
      </c>
      <c r="N14" s="276"/>
    </row>
    <row r="15" spans="1:14" s="275" customFormat="1" x14ac:dyDescent="0.25">
      <c r="A15" s="277"/>
      <c r="B15" s="279">
        <v>9</v>
      </c>
      <c r="C15" s="1040" t="s">
        <v>278</v>
      </c>
      <c r="D15" s="1040"/>
      <c r="E15" s="1040"/>
      <c r="F15" s="1040"/>
      <c r="G15" s="1040"/>
      <c r="H15" s="1040"/>
      <c r="I15" s="1040"/>
      <c r="J15" s="1040"/>
      <c r="K15" s="1040"/>
      <c r="L15" s="1040"/>
      <c r="M15" s="278">
        <f>'Anexo III'!N29</f>
        <v>1503.9094999999998</v>
      </c>
      <c r="N15" s="276"/>
    </row>
    <row r="16" spans="1:14" s="275" customFormat="1" x14ac:dyDescent="0.25">
      <c r="A16" s="277"/>
      <c r="B16" s="279">
        <v>10</v>
      </c>
      <c r="C16" s="1040" t="s">
        <v>279</v>
      </c>
      <c r="D16" s="1040"/>
      <c r="E16" s="1040"/>
      <c r="F16" s="1040"/>
      <c r="G16" s="1040"/>
      <c r="H16" s="1040"/>
      <c r="I16" s="1040"/>
      <c r="J16" s="1040"/>
      <c r="K16" s="1040"/>
      <c r="L16" s="1040"/>
      <c r="M16" s="278">
        <f>'Anexo III'!Q29</f>
        <v>1559.9447000000005</v>
      </c>
      <c r="N16" s="276"/>
    </row>
    <row r="17" spans="1:14" s="275" customFormat="1" x14ac:dyDescent="0.25">
      <c r="A17" s="277"/>
      <c r="B17" s="279">
        <v>11</v>
      </c>
      <c r="C17" s="1040" t="s">
        <v>280</v>
      </c>
      <c r="D17" s="1040"/>
      <c r="E17" s="1040"/>
      <c r="F17" s="1040"/>
      <c r="G17" s="1040"/>
      <c r="H17" s="1040"/>
      <c r="I17" s="1040"/>
      <c r="J17" s="1040"/>
      <c r="K17" s="1040"/>
      <c r="L17" s="1040"/>
      <c r="M17" s="278">
        <f>'Anexo III'!U29</f>
        <v>2855.920500000002</v>
      </c>
      <c r="N17" s="276"/>
    </row>
    <row r="18" spans="1:14" s="275" customFormat="1" x14ac:dyDescent="0.25">
      <c r="A18" s="277"/>
      <c r="B18" s="279">
        <v>12</v>
      </c>
      <c r="C18" s="1038" t="s">
        <v>392</v>
      </c>
      <c r="D18" s="1038"/>
      <c r="E18" s="1038"/>
      <c r="F18" s="1038"/>
      <c r="G18" s="1038"/>
      <c r="H18" s="1038"/>
      <c r="I18" s="1038"/>
      <c r="J18" s="1038"/>
      <c r="K18" s="1038"/>
      <c r="L18" s="1038"/>
      <c r="M18" s="278">
        <f>'Anexo III'!X29</f>
        <v>185.1563000000001</v>
      </c>
      <c r="N18" s="276"/>
    </row>
    <row r="19" spans="1:14" s="275" customFormat="1" x14ac:dyDescent="0.25">
      <c r="A19" s="277"/>
      <c r="B19" s="279">
        <v>13</v>
      </c>
      <c r="C19" s="1038" t="s">
        <v>282</v>
      </c>
      <c r="D19" s="1038"/>
      <c r="E19" s="1038"/>
      <c r="F19" s="1038"/>
      <c r="G19" s="1038"/>
      <c r="H19" s="1038"/>
      <c r="I19" s="1038"/>
      <c r="J19" s="1038"/>
      <c r="K19" s="1038"/>
      <c r="L19" s="1038"/>
      <c r="M19" s="278">
        <f>'Anexo III'!AA29</f>
        <v>1792.4422</v>
      </c>
      <c r="N19" s="276"/>
    </row>
    <row r="20" spans="1:14" s="275" customFormat="1" x14ac:dyDescent="0.25">
      <c r="A20" s="277"/>
      <c r="B20" s="279">
        <v>14</v>
      </c>
      <c r="C20" s="1038" t="s">
        <v>283</v>
      </c>
      <c r="D20" s="1038"/>
      <c r="E20" s="1038"/>
      <c r="F20" s="1038"/>
      <c r="G20" s="1038"/>
      <c r="H20" s="1038"/>
      <c r="I20" s="1038"/>
      <c r="J20" s="1038"/>
      <c r="K20" s="1038"/>
      <c r="L20" s="1038"/>
      <c r="M20" s="278">
        <f>'Anexo III'!AD29</f>
        <v>234.61940000000001</v>
      </c>
      <c r="N20" s="276"/>
    </row>
    <row r="21" spans="1:14" s="275" customFormat="1" ht="14.25" x14ac:dyDescent="0.2">
      <c r="A21" s="277"/>
      <c r="B21" s="441">
        <v>15</v>
      </c>
      <c r="C21" s="1039" t="s">
        <v>281</v>
      </c>
      <c r="D21" s="1039"/>
      <c r="E21" s="1039"/>
      <c r="F21" s="1039"/>
      <c r="G21" s="1039"/>
      <c r="H21" s="1039"/>
      <c r="I21" s="1039"/>
      <c r="J21" s="1039"/>
      <c r="K21" s="1039"/>
      <c r="L21" s="1039"/>
      <c r="M21" s="442">
        <f>SUM(M12:M20)</f>
        <v>15093.525600000001</v>
      </c>
      <c r="N21" s="276"/>
    </row>
    <row r="22" spans="1:14" s="271" customFormat="1" ht="18.75" x14ac:dyDescent="0.3">
      <c r="A22" s="274"/>
      <c r="B22" s="273"/>
      <c r="C22" s="1034" t="s">
        <v>216</v>
      </c>
      <c r="D22" s="1035"/>
      <c r="E22" s="1035"/>
      <c r="F22" s="1035"/>
      <c r="G22" s="1035"/>
      <c r="H22" s="1035"/>
      <c r="I22" s="1035"/>
      <c r="J22" s="1035"/>
      <c r="K22" s="1035"/>
      <c r="L22" s="1036">
        <f>M11+M21</f>
        <v>26827.0049</v>
      </c>
      <c r="M22" s="1037"/>
      <c r="N22" s="272"/>
    </row>
    <row r="23" spans="1:14" ht="12" customHeight="1" x14ac:dyDescent="0.25">
      <c r="A23" s="270"/>
      <c r="B23" s="269"/>
      <c r="C23" s="268"/>
      <c r="D23" s="267"/>
      <c r="E23" s="267"/>
      <c r="F23" s="267"/>
      <c r="G23" s="267"/>
      <c r="H23" s="267"/>
      <c r="I23" s="267"/>
      <c r="J23" s="267"/>
      <c r="K23" s="267"/>
      <c r="L23" s="266"/>
      <c r="M23" s="266"/>
      <c r="N23" s="265"/>
    </row>
  </sheetData>
  <mergeCells count="22">
    <mergeCell ref="C7:L7"/>
    <mergeCell ref="C21:L21"/>
    <mergeCell ref="C12:L12"/>
    <mergeCell ref="C8:L8"/>
    <mergeCell ref="C9:L9"/>
    <mergeCell ref="C10:L10"/>
    <mergeCell ref="C17:L17"/>
    <mergeCell ref="C18:L18"/>
    <mergeCell ref="C20:L20"/>
    <mergeCell ref="C22:K22"/>
    <mergeCell ref="L22:M22"/>
    <mergeCell ref="C19:L19"/>
    <mergeCell ref="C11:L11"/>
    <mergeCell ref="C13:L13"/>
    <mergeCell ref="C14:L14"/>
    <mergeCell ref="C15:L15"/>
    <mergeCell ref="C16:L16"/>
    <mergeCell ref="B2:M2"/>
    <mergeCell ref="B3:M3"/>
    <mergeCell ref="B4:H4"/>
    <mergeCell ref="I4:M4"/>
    <mergeCell ref="B5:M5"/>
  </mergeCells>
  <printOptions horizontalCentered="1"/>
  <pageMargins left="0.70866141732283472" right="0.70866141732283472" top="0.74803149606299213" bottom="0.74803149606299213" header="0.31496062992125984" footer="0.31496062992125984"/>
  <pageSetup paperSize="9" scale="65" orientation="portrait" horizontalDpi="4294967293" vertic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view="pageBreakPreview" topLeftCell="A34" zoomScale="115" zoomScaleNormal="85" zoomScaleSheetLayoutView="115" workbookViewId="0">
      <selection activeCell="B39" sqref="B39"/>
    </sheetView>
  </sheetViews>
  <sheetFormatPr defaultRowHeight="15" x14ac:dyDescent="0.25"/>
  <cols>
    <col min="1" max="1" width="2.7109375" style="260" customWidth="1"/>
    <col min="2" max="2" width="19.7109375" style="264" customWidth="1"/>
    <col min="3" max="3" width="9.140625" style="264" customWidth="1"/>
    <col min="4" max="4" width="26.28515625" style="263" customWidth="1"/>
    <col min="5" max="9" width="9.5703125" style="262" customWidth="1"/>
    <col min="10" max="10" width="10.140625" style="261" customWidth="1"/>
    <col min="11" max="11" width="9.5703125" style="261" customWidth="1"/>
    <col min="12" max="12" width="2.7109375" style="260" customWidth="1"/>
    <col min="13" max="13" width="9.140625" style="260" customWidth="1"/>
    <col min="14" max="14" width="10.140625" style="634" customWidth="1"/>
    <col min="15" max="15" width="11.28515625" style="643" bestFit="1" customWidth="1"/>
    <col min="16" max="257" width="9.140625" style="260"/>
    <col min="258" max="258" width="24.42578125" style="260" customWidth="1"/>
    <col min="259" max="266" width="11.85546875" style="260" customWidth="1"/>
    <col min="267" max="513" width="9.140625" style="260"/>
    <col min="514" max="514" width="24.42578125" style="260" customWidth="1"/>
    <col min="515" max="522" width="11.85546875" style="260" customWidth="1"/>
    <col min="523" max="769" width="9.140625" style="260"/>
    <col min="770" max="770" width="24.42578125" style="260" customWidth="1"/>
    <col min="771" max="778" width="11.85546875" style="260" customWidth="1"/>
    <col min="779" max="1025" width="9.140625" style="260"/>
    <col min="1026" max="1026" width="24.42578125" style="260" customWidth="1"/>
    <col min="1027" max="1034" width="11.85546875" style="260" customWidth="1"/>
    <col min="1035" max="1281" width="9.140625" style="260"/>
    <col min="1282" max="1282" width="24.42578125" style="260" customWidth="1"/>
    <col min="1283" max="1290" width="11.85546875" style="260" customWidth="1"/>
    <col min="1291" max="1537" width="9.140625" style="260"/>
    <col min="1538" max="1538" width="24.42578125" style="260" customWidth="1"/>
    <col min="1539" max="1546" width="11.85546875" style="260" customWidth="1"/>
    <col min="1547" max="1793" width="9.140625" style="260"/>
    <col min="1794" max="1794" width="24.42578125" style="260" customWidth="1"/>
    <col min="1795" max="1802" width="11.85546875" style="260" customWidth="1"/>
    <col min="1803" max="2049" width="9.140625" style="260"/>
    <col min="2050" max="2050" width="24.42578125" style="260" customWidth="1"/>
    <col min="2051" max="2058" width="11.85546875" style="260" customWidth="1"/>
    <col min="2059" max="2305" width="9.140625" style="260"/>
    <col min="2306" max="2306" width="24.42578125" style="260" customWidth="1"/>
    <col min="2307" max="2314" width="11.85546875" style="260" customWidth="1"/>
    <col min="2315" max="2561" width="9.140625" style="260"/>
    <col min="2562" max="2562" width="24.42578125" style="260" customWidth="1"/>
    <col min="2563" max="2570" width="11.85546875" style="260" customWidth="1"/>
    <col min="2571" max="2817" width="9.140625" style="260"/>
    <col min="2818" max="2818" width="24.42578125" style="260" customWidth="1"/>
    <col min="2819" max="2826" width="11.85546875" style="260" customWidth="1"/>
    <col min="2827" max="3073" width="9.140625" style="260"/>
    <col min="3074" max="3074" width="24.42578125" style="260" customWidth="1"/>
    <col min="3075" max="3082" width="11.85546875" style="260" customWidth="1"/>
    <col min="3083" max="3329" width="9.140625" style="260"/>
    <col min="3330" max="3330" width="24.42578125" style="260" customWidth="1"/>
    <col min="3331" max="3338" width="11.85546875" style="260" customWidth="1"/>
    <col min="3339" max="3585" width="9.140625" style="260"/>
    <col min="3586" max="3586" width="24.42578125" style="260" customWidth="1"/>
    <col min="3587" max="3594" width="11.85546875" style="260" customWidth="1"/>
    <col min="3595" max="3841" width="9.140625" style="260"/>
    <col min="3842" max="3842" width="24.42578125" style="260" customWidth="1"/>
    <col min="3843" max="3850" width="11.85546875" style="260" customWidth="1"/>
    <col min="3851" max="4097" width="9.140625" style="260"/>
    <col min="4098" max="4098" width="24.42578125" style="260" customWidth="1"/>
    <col min="4099" max="4106" width="11.85546875" style="260" customWidth="1"/>
    <col min="4107" max="4353" width="9.140625" style="260"/>
    <col min="4354" max="4354" width="24.42578125" style="260" customWidth="1"/>
    <col min="4355" max="4362" width="11.85546875" style="260" customWidth="1"/>
    <col min="4363" max="4609" width="9.140625" style="260"/>
    <col min="4610" max="4610" width="24.42578125" style="260" customWidth="1"/>
    <col min="4611" max="4618" width="11.85546875" style="260" customWidth="1"/>
    <col min="4619" max="4865" width="9.140625" style="260"/>
    <col min="4866" max="4866" width="24.42578125" style="260" customWidth="1"/>
    <col min="4867" max="4874" width="11.85546875" style="260" customWidth="1"/>
    <col min="4875" max="5121" width="9.140625" style="260"/>
    <col min="5122" max="5122" width="24.42578125" style="260" customWidth="1"/>
    <col min="5123" max="5130" width="11.85546875" style="260" customWidth="1"/>
    <col min="5131" max="5377" width="9.140625" style="260"/>
    <col min="5378" max="5378" width="24.42578125" style="260" customWidth="1"/>
    <col min="5379" max="5386" width="11.85546875" style="260" customWidth="1"/>
    <col min="5387" max="5633" width="9.140625" style="260"/>
    <col min="5634" max="5634" width="24.42578125" style="260" customWidth="1"/>
    <col min="5635" max="5642" width="11.85546875" style="260" customWidth="1"/>
    <col min="5643" max="5889" width="9.140625" style="260"/>
    <col min="5890" max="5890" width="24.42578125" style="260" customWidth="1"/>
    <col min="5891" max="5898" width="11.85546875" style="260" customWidth="1"/>
    <col min="5899" max="6145" width="9.140625" style="260"/>
    <col min="6146" max="6146" width="24.42578125" style="260" customWidth="1"/>
    <col min="6147" max="6154" width="11.85546875" style="260" customWidth="1"/>
    <col min="6155" max="6401" width="9.140625" style="260"/>
    <col min="6402" max="6402" width="24.42578125" style="260" customWidth="1"/>
    <col min="6403" max="6410" width="11.85546875" style="260" customWidth="1"/>
    <col min="6411" max="6657" width="9.140625" style="260"/>
    <col min="6658" max="6658" width="24.42578125" style="260" customWidth="1"/>
    <col min="6659" max="6666" width="11.85546875" style="260" customWidth="1"/>
    <col min="6667" max="6913" width="9.140625" style="260"/>
    <col min="6914" max="6914" width="24.42578125" style="260" customWidth="1"/>
    <col min="6915" max="6922" width="11.85546875" style="260" customWidth="1"/>
    <col min="6923" max="7169" width="9.140625" style="260"/>
    <col min="7170" max="7170" width="24.42578125" style="260" customWidth="1"/>
    <col min="7171" max="7178" width="11.85546875" style="260" customWidth="1"/>
    <col min="7179" max="7425" width="9.140625" style="260"/>
    <col min="7426" max="7426" width="24.42578125" style="260" customWidth="1"/>
    <col min="7427" max="7434" width="11.85546875" style="260" customWidth="1"/>
    <col min="7435" max="7681" width="9.140625" style="260"/>
    <col min="7682" max="7682" width="24.42578125" style="260" customWidth="1"/>
    <col min="7683" max="7690" width="11.85546875" style="260" customWidth="1"/>
    <col min="7691" max="7937" width="9.140625" style="260"/>
    <col min="7938" max="7938" width="24.42578125" style="260" customWidth="1"/>
    <col min="7939" max="7946" width="11.85546875" style="260" customWidth="1"/>
    <col min="7947" max="8193" width="9.140625" style="260"/>
    <col min="8194" max="8194" width="24.42578125" style="260" customWidth="1"/>
    <col min="8195" max="8202" width="11.85546875" style="260" customWidth="1"/>
    <col min="8203" max="8449" width="9.140625" style="260"/>
    <col min="8450" max="8450" width="24.42578125" style="260" customWidth="1"/>
    <col min="8451" max="8458" width="11.85546875" style="260" customWidth="1"/>
    <col min="8459" max="8705" width="9.140625" style="260"/>
    <col min="8706" max="8706" width="24.42578125" style="260" customWidth="1"/>
    <col min="8707" max="8714" width="11.85546875" style="260" customWidth="1"/>
    <col min="8715" max="8961" width="9.140625" style="260"/>
    <col min="8962" max="8962" width="24.42578125" style="260" customWidth="1"/>
    <col min="8963" max="8970" width="11.85546875" style="260" customWidth="1"/>
    <col min="8971" max="9217" width="9.140625" style="260"/>
    <col min="9218" max="9218" width="24.42578125" style="260" customWidth="1"/>
    <col min="9219" max="9226" width="11.85546875" style="260" customWidth="1"/>
    <col min="9227" max="9473" width="9.140625" style="260"/>
    <col min="9474" max="9474" width="24.42578125" style="260" customWidth="1"/>
    <col min="9475" max="9482" width="11.85546875" style="260" customWidth="1"/>
    <col min="9483" max="9729" width="9.140625" style="260"/>
    <col min="9730" max="9730" width="24.42578125" style="260" customWidth="1"/>
    <col min="9731" max="9738" width="11.85546875" style="260" customWidth="1"/>
    <col min="9739" max="9985" width="9.140625" style="260"/>
    <col min="9986" max="9986" width="24.42578125" style="260" customWidth="1"/>
    <col min="9987" max="9994" width="11.85546875" style="260" customWidth="1"/>
    <col min="9995" max="10241" width="9.140625" style="260"/>
    <col min="10242" max="10242" width="24.42578125" style="260" customWidth="1"/>
    <col min="10243" max="10250" width="11.85546875" style="260" customWidth="1"/>
    <col min="10251" max="10497" width="9.140625" style="260"/>
    <col min="10498" max="10498" width="24.42578125" style="260" customWidth="1"/>
    <col min="10499" max="10506" width="11.85546875" style="260" customWidth="1"/>
    <col min="10507" max="10753" width="9.140625" style="260"/>
    <col min="10754" max="10754" width="24.42578125" style="260" customWidth="1"/>
    <col min="10755" max="10762" width="11.85546875" style="260" customWidth="1"/>
    <col min="10763" max="11009" width="9.140625" style="260"/>
    <col min="11010" max="11010" width="24.42578125" style="260" customWidth="1"/>
    <col min="11011" max="11018" width="11.85546875" style="260" customWidth="1"/>
    <col min="11019" max="11265" width="9.140625" style="260"/>
    <col min="11266" max="11266" width="24.42578125" style="260" customWidth="1"/>
    <col min="11267" max="11274" width="11.85546875" style="260" customWidth="1"/>
    <col min="11275" max="11521" width="9.140625" style="260"/>
    <col min="11522" max="11522" width="24.42578125" style="260" customWidth="1"/>
    <col min="11523" max="11530" width="11.85546875" style="260" customWidth="1"/>
    <col min="11531" max="11777" width="9.140625" style="260"/>
    <col min="11778" max="11778" width="24.42578125" style="260" customWidth="1"/>
    <col min="11779" max="11786" width="11.85546875" style="260" customWidth="1"/>
    <col min="11787" max="12033" width="9.140625" style="260"/>
    <col min="12034" max="12034" width="24.42578125" style="260" customWidth="1"/>
    <col min="12035" max="12042" width="11.85546875" style="260" customWidth="1"/>
    <col min="12043" max="12289" width="9.140625" style="260"/>
    <col min="12290" max="12290" width="24.42578125" style="260" customWidth="1"/>
    <col min="12291" max="12298" width="11.85546875" style="260" customWidth="1"/>
    <col min="12299" max="12545" width="9.140625" style="260"/>
    <col min="12546" max="12546" width="24.42578125" style="260" customWidth="1"/>
    <col min="12547" max="12554" width="11.85546875" style="260" customWidth="1"/>
    <col min="12555" max="12801" width="9.140625" style="260"/>
    <col min="12802" max="12802" width="24.42578125" style="260" customWidth="1"/>
    <col min="12803" max="12810" width="11.85546875" style="260" customWidth="1"/>
    <col min="12811" max="13057" width="9.140625" style="260"/>
    <col min="13058" max="13058" width="24.42578125" style="260" customWidth="1"/>
    <col min="13059" max="13066" width="11.85546875" style="260" customWidth="1"/>
    <col min="13067" max="13313" width="9.140625" style="260"/>
    <col min="13314" max="13314" width="24.42578125" style="260" customWidth="1"/>
    <col min="13315" max="13322" width="11.85546875" style="260" customWidth="1"/>
    <col min="13323" max="13569" width="9.140625" style="260"/>
    <col min="13570" max="13570" width="24.42578125" style="260" customWidth="1"/>
    <col min="13571" max="13578" width="11.85546875" style="260" customWidth="1"/>
    <col min="13579" max="13825" width="9.140625" style="260"/>
    <col min="13826" max="13826" width="24.42578125" style="260" customWidth="1"/>
    <col min="13827" max="13834" width="11.85546875" style="260" customWidth="1"/>
    <col min="13835" max="14081" width="9.140625" style="260"/>
    <col min="14082" max="14082" width="24.42578125" style="260" customWidth="1"/>
    <col min="14083" max="14090" width="11.85546875" style="260" customWidth="1"/>
    <col min="14091" max="14337" width="9.140625" style="260"/>
    <col min="14338" max="14338" width="24.42578125" style="260" customWidth="1"/>
    <col min="14339" max="14346" width="11.85546875" style="260" customWidth="1"/>
    <col min="14347" max="14593" width="9.140625" style="260"/>
    <col min="14594" max="14594" width="24.42578125" style="260" customWidth="1"/>
    <col min="14595" max="14602" width="11.85546875" style="260" customWidth="1"/>
    <col min="14603" max="14849" width="9.140625" style="260"/>
    <col min="14850" max="14850" width="24.42578125" style="260" customWidth="1"/>
    <col min="14851" max="14858" width="11.85546875" style="260" customWidth="1"/>
    <col min="14859" max="15105" width="9.140625" style="260"/>
    <col min="15106" max="15106" width="24.42578125" style="260" customWidth="1"/>
    <col min="15107" max="15114" width="11.85546875" style="260" customWidth="1"/>
    <col min="15115" max="15361" width="9.140625" style="260"/>
    <col min="15362" max="15362" width="24.42578125" style="260" customWidth="1"/>
    <col min="15363" max="15370" width="11.85546875" style="260" customWidth="1"/>
    <col min="15371" max="15617" width="9.140625" style="260"/>
    <col min="15618" max="15618" width="24.42578125" style="260" customWidth="1"/>
    <col min="15619" max="15626" width="11.85546875" style="260" customWidth="1"/>
    <col min="15627" max="15873" width="9.140625" style="260"/>
    <col min="15874" max="15874" width="24.42578125" style="260" customWidth="1"/>
    <col min="15875" max="15882" width="11.85546875" style="260" customWidth="1"/>
    <col min="15883" max="16129" width="9.140625" style="260"/>
    <col min="16130" max="16130" width="24.42578125" style="260" customWidth="1"/>
    <col min="16131" max="16138" width="11.85546875" style="260" customWidth="1"/>
    <col min="16139" max="16384" width="9.140625" style="260"/>
  </cols>
  <sheetData>
    <row r="1" spans="1:15" ht="12" customHeight="1" x14ac:dyDescent="0.25">
      <c r="A1" s="391"/>
      <c r="B1" s="390"/>
      <c r="C1" s="390"/>
      <c r="D1" s="389"/>
      <c r="E1" s="388"/>
      <c r="F1" s="388"/>
      <c r="G1" s="388"/>
      <c r="H1" s="388"/>
      <c r="I1" s="388"/>
      <c r="J1" s="387"/>
      <c r="K1" s="387"/>
      <c r="L1" s="386"/>
    </row>
    <row r="2" spans="1:15" s="292" customFormat="1" ht="41.25" customHeight="1" x14ac:dyDescent="0.45">
      <c r="A2" s="385"/>
      <c r="B2" s="1030" t="str">
        <f>'Anexo I'!B2:M2</f>
        <v>IMPERATRIZ MEDICAL CENTER</v>
      </c>
      <c r="C2" s="1030"/>
      <c r="D2" s="1030"/>
      <c r="E2" s="1030"/>
      <c r="F2" s="1030"/>
      <c r="G2" s="1030"/>
      <c r="H2" s="1030"/>
      <c r="I2" s="1030"/>
      <c r="J2" s="1030"/>
      <c r="K2" s="1030"/>
      <c r="L2" s="415"/>
      <c r="N2" s="635"/>
      <c r="O2" s="644"/>
    </row>
    <row r="3" spans="1:15" s="289" customFormat="1" ht="24.75" customHeight="1" x14ac:dyDescent="0.3">
      <c r="A3" s="384"/>
      <c r="B3" s="1031" t="s">
        <v>237</v>
      </c>
      <c r="C3" s="1031"/>
      <c r="D3" s="1031"/>
      <c r="E3" s="1031"/>
      <c r="F3" s="1031"/>
      <c r="G3" s="1031"/>
      <c r="H3" s="1031"/>
      <c r="I3" s="1031"/>
      <c r="J3" s="1031"/>
      <c r="K3" s="1031"/>
      <c r="L3" s="416"/>
      <c r="N3" s="636"/>
      <c r="O3" s="645"/>
    </row>
    <row r="4" spans="1:15" s="283" customFormat="1" ht="15" customHeight="1" x14ac:dyDescent="0.2">
      <c r="A4" s="383"/>
      <c r="B4" s="1032"/>
      <c r="C4" s="1032"/>
      <c r="D4" s="1032"/>
      <c r="E4" s="1032"/>
      <c r="F4" s="1032"/>
      <c r="G4" s="1033"/>
      <c r="H4" s="1033"/>
      <c r="I4" s="1033"/>
      <c r="J4" s="1033"/>
      <c r="K4" s="1033"/>
      <c r="L4" s="417"/>
      <c r="N4" s="637"/>
      <c r="O4" s="646"/>
    </row>
    <row r="5" spans="1:15" s="283" customFormat="1" ht="15" customHeight="1" x14ac:dyDescent="0.2">
      <c r="A5" s="383"/>
      <c r="B5" s="1032">
        <f>'Anexo I'!B5:M5</f>
        <v>0</v>
      </c>
      <c r="C5" s="1032"/>
      <c r="D5" s="1032"/>
      <c r="E5" s="1032"/>
      <c r="F5" s="1032"/>
      <c r="G5" s="1032"/>
      <c r="H5" s="1032"/>
      <c r="I5" s="1032"/>
      <c r="J5" s="1032"/>
      <c r="K5" s="1032"/>
      <c r="L5" s="417"/>
      <c r="N5" s="637"/>
      <c r="O5" s="646"/>
    </row>
    <row r="6" spans="1:15" s="283" customFormat="1" ht="15" customHeight="1" x14ac:dyDescent="0.2">
      <c r="A6" s="383"/>
      <c r="B6" s="287"/>
      <c r="C6" s="286"/>
      <c r="D6" s="286"/>
      <c r="E6" s="286"/>
      <c r="F6" s="286"/>
      <c r="G6" s="286"/>
      <c r="H6" s="286"/>
      <c r="I6" s="286" t="s">
        <v>63</v>
      </c>
      <c r="J6" s="310">
        <f>Preliminares!F35</f>
        <v>42610</v>
      </c>
      <c r="K6" s="309"/>
      <c r="L6" s="417"/>
      <c r="N6" s="637"/>
      <c r="O6" s="646"/>
    </row>
    <row r="7" spans="1:15" s="305" customFormat="1" ht="70.5" customHeight="1" x14ac:dyDescent="0.25">
      <c r="A7" s="418"/>
      <c r="B7" s="308" t="s">
        <v>227</v>
      </c>
      <c r="C7" s="308" t="s">
        <v>284</v>
      </c>
      <c r="D7" s="308" t="s">
        <v>226</v>
      </c>
      <c r="E7" s="307" t="s">
        <v>225</v>
      </c>
      <c r="F7" s="307" t="s">
        <v>275</v>
      </c>
      <c r="G7" s="307" t="s">
        <v>224</v>
      </c>
      <c r="H7" s="307" t="s">
        <v>223</v>
      </c>
      <c r="I7" s="307" t="s">
        <v>222</v>
      </c>
      <c r="J7" s="306" t="s">
        <v>221</v>
      </c>
      <c r="K7" s="306" t="s">
        <v>220</v>
      </c>
      <c r="L7" s="419"/>
      <c r="N7" s="638"/>
      <c r="O7" s="647"/>
    </row>
    <row r="8" spans="1:15" s="303" customFormat="1" ht="27" customHeight="1" x14ac:dyDescent="0.25">
      <c r="A8" s="420"/>
      <c r="B8" s="304">
        <v>16</v>
      </c>
      <c r="C8" s="304">
        <v>17</v>
      </c>
      <c r="D8" s="304">
        <v>18</v>
      </c>
      <c r="E8" s="304">
        <v>19</v>
      </c>
      <c r="F8" s="304">
        <v>20</v>
      </c>
      <c r="G8" s="304" t="s">
        <v>286</v>
      </c>
      <c r="H8" s="304" t="s">
        <v>287</v>
      </c>
      <c r="I8" s="304" t="s">
        <v>288</v>
      </c>
      <c r="J8" s="304" t="s">
        <v>289</v>
      </c>
      <c r="K8" s="304" t="s">
        <v>290</v>
      </c>
      <c r="L8" s="421"/>
      <c r="N8" s="639">
        <v>4927232</v>
      </c>
      <c r="O8" s="648"/>
    </row>
    <row r="9" spans="1:15" s="489" customFormat="1" ht="15" customHeight="1" x14ac:dyDescent="0.2">
      <c r="A9" s="483"/>
      <c r="B9" s="484" t="s">
        <v>86</v>
      </c>
      <c r="C9" s="484" t="s">
        <v>285</v>
      </c>
      <c r="D9" s="624">
        <v>1</v>
      </c>
      <c r="E9" s="485">
        <v>44.8</v>
      </c>
      <c r="F9" s="485">
        <v>13.75</v>
      </c>
      <c r="G9" s="485">
        <f>E9+F9</f>
        <v>58.55</v>
      </c>
      <c r="H9" s="485">
        <f>'Q-II'!R19</f>
        <v>76.924081694458806</v>
      </c>
      <c r="I9" s="485">
        <f t="shared" ref="I9:I52" si="0">G9+H9</f>
        <v>135.47408169445879</v>
      </c>
      <c r="J9" s="486">
        <f>'Anexo I'!M$7*'Anexo II'!G9/('Anexo I'!M$11)</f>
        <v>16.743877453297252</v>
      </c>
      <c r="K9" s="487">
        <f>J9/'Anexo I'!M$7</f>
        <v>4.9899947409461068E-3</v>
      </c>
      <c r="L9" s="488"/>
      <c r="N9" s="640">
        <f>(K9)*N$8</f>
        <v>24586.861767421367</v>
      </c>
      <c r="O9" s="649">
        <f>N9</f>
        <v>24586.861767421367</v>
      </c>
    </row>
    <row r="10" spans="1:15" s="496" customFormat="1" ht="15" customHeight="1" x14ac:dyDescent="0.2">
      <c r="A10" s="490"/>
      <c r="B10" s="491" t="s">
        <v>86</v>
      </c>
      <c r="C10" s="491" t="s">
        <v>285</v>
      </c>
      <c r="D10" s="625">
        <v>2</v>
      </c>
      <c r="E10" s="492">
        <v>44.37</v>
      </c>
      <c r="F10" s="492">
        <v>13.75</v>
      </c>
      <c r="G10" s="492">
        <f t="shared" ref="G10:G51" si="1">E10+F10</f>
        <v>58.12</v>
      </c>
      <c r="H10" s="492">
        <f>'Q-II'!R20</f>
        <v>76.304583061592268</v>
      </c>
      <c r="I10" s="492">
        <f t="shared" si="0"/>
        <v>134.42458306159227</v>
      </c>
      <c r="J10" s="493">
        <f>'Anexo I'!M$7*'Anexo II'!G10/('Anexo I'!M$11)</f>
        <v>16.620907900694046</v>
      </c>
      <c r="K10" s="494">
        <f>J10/'Anexo I'!M$7</f>
        <v>4.9533474695779298E-3</v>
      </c>
      <c r="L10" s="495"/>
      <c r="N10" s="640">
        <f t="shared" ref="N10:N52" si="2">(K10)*N$8</f>
        <v>24406.292159223402</v>
      </c>
      <c r="O10" s="649">
        <f t="shared" ref="O10:O33" si="3">N10</f>
        <v>24406.292159223402</v>
      </c>
    </row>
    <row r="11" spans="1:15" s="496" customFormat="1" ht="15" customHeight="1" x14ac:dyDescent="0.2">
      <c r="A11" s="490"/>
      <c r="B11" s="491" t="s">
        <v>86</v>
      </c>
      <c r="C11" s="491" t="s">
        <v>285</v>
      </c>
      <c r="D11" s="625">
        <v>3</v>
      </c>
      <c r="E11" s="492">
        <v>44.37</v>
      </c>
      <c r="F11" s="492">
        <v>13.75</v>
      </c>
      <c r="G11" s="492">
        <f t="shared" si="1"/>
        <v>58.12</v>
      </c>
      <c r="H11" s="492">
        <f>H10</f>
        <v>76.304583061592268</v>
      </c>
      <c r="I11" s="492">
        <f t="shared" si="0"/>
        <v>134.42458306159227</v>
      </c>
      <c r="J11" s="493">
        <f>'Anexo I'!M$7*'Anexo II'!G11/('Anexo I'!M$11)</f>
        <v>16.620907900694046</v>
      </c>
      <c r="K11" s="494">
        <f>J11/'Anexo I'!M$7</f>
        <v>4.9533474695779298E-3</v>
      </c>
      <c r="L11" s="495"/>
      <c r="N11" s="640">
        <f t="shared" si="2"/>
        <v>24406.292159223402</v>
      </c>
      <c r="O11" s="649">
        <f t="shared" si="3"/>
        <v>24406.292159223402</v>
      </c>
    </row>
    <row r="12" spans="1:15" s="429" customFormat="1" ht="15" customHeight="1" x14ac:dyDescent="0.2">
      <c r="A12" s="422"/>
      <c r="B12" s="423" t="s">
        <v>86</v>
      </c>
      <c r="C12" s="423" t="s">
        <v>285</v>
      </c>
      <c r="D12" s="626">
        <v>4</v>
      </c>
      <c r="E12" s="425">
        <v>46.37</v>
      </c>
      <c r="F12" s="425">
        <v>13.75</v>
      </c>
      <c r="G12" s="425">
        <f t="shared" si="1"/>
        <v>60.12</v>
      </c>
      <c r="H12" s="425">
        <f>'Q-II'!R21</f>
        <v>79.185972051669168</v>
      </c>
      <c r="I12" s="425">
        <f t="shared" si="0"/>
        <v>139.30597205166916</v>
      </c>
      <c r="J12" s="426">
        <f>'Anexo I'!M$7*'Anexo II'!G12/('Anexo I'!M$11)</f>
        <v>17.192859308150823</v>
      </c>
      <c r="K12" s="427">
        <f>J12/'Anexo I'!M$7</f>
        <v>5.1237998945461985E-3</v>
      </c>
      <c r="L12" s="428"/>
      <c r="N12" s="640">
        <f t="shared" si="2"/>
        <v>25246.150802004653</v>
      </c>
      <c r="O12" s="649">
        <f t="shared" si="3"/>
        <v>25246.150802004653</v>
      </c>
    </row>
    <row r="13" spans="1:15" s="489" customFormat="1" ht="15" customHeight="1" x14ac:dyDescent="0.2">
      <c r="A13" s="483"/>
      <c r="B13" s="484" t="s">
        <v>86</v>
      </c>
      <c r="C13" s="484" t="s">
        <v>285</v>
      </c>
      <c r="D13" s="624">
        <v>5</v>
      </c>
      <c r="E13" s="485">
        <v>44.8</v>
      </c>
      <c r="F13" s="485">
        <v>13.75</v>
      </c>
      <c r="G13" s="485">
        <f t="shared" si="1"/>
        <v>58.55</v>
      </c>
      <c r="H13" s="485">
        <f>H9</f>
        <v>76.924081694458806</v>
      </c>
      <c r="I13" s="485">
        <f t="shared" si="0"/>
        <v>135.47408169445879</v>
      </c>
      <c r="J13" s="486">
        <f>'Anexo I'!M$7*'Anexo II'!G13/('Anexo I'!M$11)</f>
        <v>16.743877453297252</v>
      </c>
      <c r="K13" s="487">
        <f>J13/'Anexo I'!M$7</f>
        <v>4.9899947409461068E-3</v>
      </c>
      <c r="L13" s="488"/>
      <c r="N13" s="640">
        <f t="shared" si="2"/>
        <v>24586.861767421367</v>
      </c>
      <c r="O13" s="649">
        <f t="shared" si="3"/>
        <v>24586.861767421367</v>
      </c>
    </row>
    <row r="14" spans="1:15" s="496" customFormat="1" ht="15" customHeight="1" x14ac:dyDescent="0.2">
      <c r="A14" s="490"/>
      <c r="B14" s="491" t="s">
        <v>86</v>
      </c>
      <c r="C14" s="491" t="s">
        <v>285</v>
      </c>
      <c r="D14" s="625">
        <v>6</v>
      </c>
      <c r="E14" s="492">
        <v>44.37</v>
      </c>
      <c r="F14" s="492">
        <v>13.75</v>
      </c>
      <c r="G14" s="492">
        <f t="shared" si="1"/>
        <v>58.12</v>
      </c>
      <c r="H14" s="492">
        <f>H11</f>
        <v>76.304583061592268</v>
      </c>
      <c r="I14" s="492">
        <f t="shared" si="0"/>
        <v>134.42458306159227</v>
      </c>
      <c r="J14" s="493">
        <f>'Anexo I'!M$7*'Anexo II'!G14/('Anexo I'!M$11)</f>
        <v>16.620907900694046</v>
      </c>
      <c r="K14" s="494">
        <f>J14/'Anexo I'!M$7</f>
        <v>4.9533474695779298E-3</v>
      </c>
      <c r="L14" s="495"/>
      <c r="N14" s="640">
        <f t="shared" si="2"/>
        <v>24406.292159223402</v>
      </c>
      <c r="O14" s="649">
        <f t="shared" si="3"/>
        <v>24406.292159223402</v>
      </c>
    </row>
    <row r="15" spans="1:15" s="429" customFormat="1" ht="15" customHeight="1" x14ac:dyDescent="0.2">
      <c r="A15" s="422"/>
      <c r="B15" s="423" t="s">
        <v>86</v>
      </c>
      <c r="C15" s="423" t="s">
        <v>285</v>
      </c>
      <c r="D15" s="626">
        <v>7</v>
      </c>
      <c r="E15" s="425">
        <v>44.36</v>
      </c>
      <c r="F15" s="425">
        <v>13.75</v>
      </c>
      <c r="G15" s="425">
        <f t="shared" si="1"/>
        <v>58.11</v>
      </c>
      <c r="H15" s="425">
        <f>'Q-II'!R22</f>
        <v>76.290176116641888</v>
      </c>
      <c r="I15" s="425">
        <f t="shared" si="0"/>
        <v>134.40017611664189</v>
      </c>
      <c r="J15" s="426">
        <f>'Anexo I'!M$7*'Anexo II'!G15/('Anexo I'!M$11)</f>
        <v>16.618048143656761</v>
      </c>
      <c r="K15" s="427">
        <f>J15/'Anexo I'!M$7</f>
        <v>4.952495207453088E-3</v>
      </c>
      <c r="L15" s="428"/>
      <c r="N15" s="640">
        <f t="shared" si="2"/>
        <v>24402.092866009494</v>
      </c>
      <c r="O15" s="649">
        <f t="shared" si="3"/>
        <v>24402.092866009494</v>
      </c>
    </row>
    <row r="16" spans="1:15" s="429" customFormat="1" ht="15" customHeight="1" x14ac:dyDescent="0.2">
      <c r="A16" s="422"/>
      <c r="B16" s="423" t="s">
        <v>86</v>
      </c>
      <c r="C16" s="423" t="s">
        <v>285</v>
      </c>
      <c r="D16" s="626">
        <v>8</v>
      </c>
      <c r="E16" s="425">
        <v>74.28</v>
      </c>
      <c r="F16" s="425">
        <v>13.75</v>
      </c>
      <c r="G16" s="425">
        <f t="shared" si="1"/>
        <v>88.03</v>
      </c>
      <c r="H16" s="425">
        <f>'Q-II'!R23</f>
        <v>119.39575540819206</v>
      </c>
      <c r="I16" s="425">
        <f t="shared" si="0"/>
        <v>207.42575540819206</v>
      </c>
      <c r="J16" s="426">
        <f>'Anexo I'!M$7*'Anexo II'!G16/('Anexo I'!M$11)</f>
        <v>25.174441199210197</v>
      </c>
      <c r="K16" s="427">
        <f>J16/'Anexo I'!M$7</f>
        <v>7.5024634849784081E-3</v>
      </c>
      <c r="L16" s="428"/>
      <c r="N16" s="640">
        <f t="shared" si="2"/>
        <v>36966.378162017128</v>
      </c>
      <c r="O16" s="649">
        <f t="shared" si="3"/>
        <v>36966.378162017128</v>
      </c>
    </row>
    <row r="17" spans="1:15" s="429" customFormat="1" ht="15" customHeight="1" x14ac:dyDescent="0.2">
      <c r="A17" s="422"/>
      <c r="B17" s="423" t="s">
        <v>86</v>
      </c>
      <c r="C17" s="423" t="s">
        <v>285</v>
      </c>
      <c r="D17" s="626">
        <v>9</v>
      </c>
      <c r="E17" s="425">
        <v>44</v>
      </c>
      <c r="F17" s="425">
        <v>13.75</v>
      </c>
      <c r="G17" s="425">
        <f t="shared" si="1"/>
        <v>57.75</v>
      </c>
      <c r="H17" s="425">
        <f>'Q-II'!R24</f>
        <v>75.771526098428055</v>
      </c>
      <c r="I17" s="425">
        <f t="shared" si="0"/>
        <v>133.52152609842807</v>
      </c>
      <c r="J17" s="426">
        <f>'Anexo I'!M$7*'Anexo II'!G17/('Anexo I'!M$11)</f>
        <v>16.515096890314542</v>
      </c>
      <c r="K17" s="427">
        <f>J17/'Anexo I'!M$7</f>
        <v>4.9218137709588E-3</v>
      </c>
      <c r="L17" s="428"/>
      <c r="N17" s="640">
        <f t="shared" si="2"/>
        <v>24250.918310308869</v>
      </c>
      <c r="O17" s="649">
        <f t="shared" si="3"/>
        <v>24250.918310308869</v>
      </c>
    </row>
    <row r="18" spans="1:15" s="503" customFormat="1" ht="15" customHeight="1" x14ac:dyDescent="0.2">
      <c r="A18" s="497"/>
      <c r="B18" s="498" t="s">
        <v>86</v>
      </c>
      <c r="C18" s="498" t="s">
        <v>285</v>
      </c>
      <c r="D18" s="627">
        <v>10</v>
      </c>
      <c r="E18" s="499">
        <v>43.58</v>
      </c>
      <c r="F18" s="499">
        <v>13.75</v>
      </c>
      <c r="G18" s="499">
        <f t="shared" si="1"/>
        <v>57.33</v>
      </c>
      <c r="H18" s="499">
        <f>'Q-II'!R25</f>
        <v>75.166434410511897</v>
      </c>
      <c r="I18" s="499">
        <f t="shared" si="0"/>
        <v>132.49643441051188</v>
      </c>
      <c r="J18" s="500">
        <f>'Anexo I'!M$7*'Anexo II'!G18/('Anexo I'!M$11)</f>
        <v>16.394987094748615</v>
      </c>
      <c r="K18" s="501">
        <f>J18/'Anexo I'!M$7</f>
        <v>4.8860187617154622E-3</v>
      </c>
      <c r="L18" s="502"/>
      <c r="N18" s="640">
        <f t="shared" si="2"/>
        <v>24074.5479953248</v>
      </c>
      <c r="O18" s="649">
        <f t="shared" si="3"/>
        <v>24074.5479953248</v>
      </c>
    </row>
    <row r="19" spans="1:15" s="503" customFormat="1" ht="15" customHeight="1" x14ac:dyDescent="0.2">
      <c r="A19" s="497"/>
      <c r="B19" s="498" t="s">
        <v>86</v>
      </c>
      <c r="C19" s="498" t="s">
        <v>285</v>
      </c>
      <c r="D19" s="627">
        <v>11</v>
      </c>
      <c r="E19" s="499">
        <v>43.58</v>
      </c>
      <c r="F19" s="499">
        <v>13.75</v>
      </c>
      <c r="G19" s="499">
        <f t="shared" si="1"/>
        <v>57.33</v>
      </c>
      <c r="H19" s="499">
        <f>H18</f>
        <v>75.166434410511897</v>
      </c>
      <c r="I19" s="499">
        <f t="shared" si="0"/>
        <v>132.49643441051188</v>
      </c>
      <c r="J19" s="500">
        <f>'Anexo I'!M$7*'Anexo II'!G19/('Anexo I'!M$11)</f>
        <v>16.394987094748615</v>
      </c>
      <c r="K19" s="501">
        <f>J19/'Anexo I'!M$7</f>
        <v>4.8860187617154622E-3</v>
      </c>
      <c r="L19" s="502"/>
      <c r="N19" s="640">
        <f t="shared" si="2"/>
        <v>24074.5479953248</v>
      </c>
      <c r="O19" s="649">
        <f t="shared" si="3"/>
        <v>24074.5479953248</v>
      </c>
    </row>
    <row r="20" spans="1:15" s="511" customFormat="1" ht="15" customHeight="1" x14ac:dyDescent="0.2">
      <c r="A20" s="504"/>
      <c r="B20" s="505" t="s">
        <v>86</v>
      </c>
      <c r="C20" s="505" t="s">
        <v>285</v>
      </c>
      <c r="D20" s="628">
        <v>12</v>
      </c>
      <c r="E20" s="507">
        <v>45.57</v>
      </c>
      <c r="F20" s="507">
        <v>13.75</v>
      </c>
      <c r="G20" s="507">
        <f t="shared" si="1"/>
        <v>59.32</v>
      </c>
      <c r="H20" s="507">
        <f>'Q-II'!R26</f>
        <v>78.033416455638402</v>
      </c>
      <c r="I20" s="507">
        <f t="shared" si="0"/>
        <v>137.35341645563841</v>
      </c>
      <c r="J20" s="508">
        <f>'Anexo I'!M$7*'Anexo II'!G20/('Anexo I'!M$11)</f>
        <v>16.964078745168113</v>
      </c>
      <c r="K20" s="509">
        <f>J20/'Anexo I'!M$7</f>
        <v>5.0556189245588908E-3</v>
      </c>
      <c r="L20" s="510"/>
      <c r="N20" s="640">
        <f t="shared" si="2"/>
        <v>24910.207344892151</v>
      </c>
      <c r="O20" s="649">
        <f t="shared" si="3"/>
        <v>24910.207344892151</v>
      </c>
    </row>
    <row r="21" spans="1:15" s="429" customFormat="1" ht="15" customHeight="1" x14ac:dyDescent="0.2">
      <c r="A21" s="422"/>
      <c r="B21" s="423" t="s">
        <v>86</v>
      </c>
      <c r="C21" s="423" t="s">
        <v>285</v>
      </c>
      <c r="D21" s="626">
        <v>13</v>
      </c>
      <c r="E21" s="425">
        <v>70.069999999999993</v>
      </c>
      <c r="F21" s="425">
        <v>13.75</v>
      </c>
      <c r="G21" s="425">
        <f t="shared" si="1"/>
        <v>83.82</v>
      </c>
      <c r="H21" s="425">
        <f>'Q-II'!R27</f>
        <v>113.33043158408022</v>
      </c>
      <c r="I21" s="425">
        <f t="shared" si="0"/>
        <v>197.1504315840802</v>
      </c>
      <c r="J21" s="426">
        <f>'Anexo I'!M$7*'Anexo II'!G21/('Anexo I'!M$11)</f>
        <v>23.970483486513675</v>
      </c>
      <c r="K21" s="427">
        <f>J21/'Anexo I'!M$7</f>
        <v>7.1436611304201997E-3</v>
      </c>
      <c r="L21" s="428"/>
      <c r="N21" s="640">
        <f t="shared" si="2"/>
        <v>35198.475718962582</v>
      </c>
      <c r="O21" s="649">
        <f t="shared" si="3"/>
        <v>35198.475718962582</v>
      </c>
    </row>
    <row r="22" spans="1:15" s="438" customFormat="1" ht="15" customHeight="1" x14ac:dyDescent="0.2">
      <c r="A22" s="436"/>
      <c r="B22" s="423" t="s">
        <v>86</v>
      </c>
      <c r="C22" s="423" t="s">
        <v>285</v>
      </c>
      <c r="D22" s="626">
        <v>14</v>
      </c>
      <c r="E22" s="425">
        <v>44.03</v>
      </c>
      <c r="F22" s="425">
        <v>13.75</v>
      </c>
      <c r="G22" s="425">
        <f t="shared" si="1"/>
        <v>57.78</v>
      </c>
      <c r="H22" s="425">
        <f>'Q-II'!R28</f>
        <v>75.81474693327921</v>
      </c>
      <c r="I22" s="425">
        <f t="shared" si="0"/>
        <v>133.59474693327923</v>
      </c>
      <c r="J22" s="426">
        <f>'Anexo I'!M$7*'Anexo II'!G22/('Anexo I'!M$11)</f>
        <v>16.523676161426391</v>
      </c>
      <c r="K22" s="427">
        <f>J22/'Anexo I'!M$7</f>
        <v>4.9243705573333227E-3</v>
      </c>
      <c r="L22" s="437"/>
      <c r="N22" s="640">
        <f t="shared" si="2"/>
        <v>24263.516189950584</v>
      </c>
      <c r="O22" s="649">
        <f t="shared" si="3"/>
        <v>24263.516189950584</v>
      </c>
    </row>
    <row r="23" spans="1:15" s="519" customFormat="1" ht="15" customHeight="1" x14ac:dyDescent="0.2">
      <c r="A23" s="512"/>
      <c r="B23" s="513" t="s">
        <v>86</v>
      </c>
      <c r="C23" s="513" t="s">
        <v>285</v>
      </c>
      <c r="D23" s="514">
        <v>15</v>
      </c>
      <c r="E23" s="515">
        <v>43.61</v>
      </c>
      <c r="F23" s="515">
        <v>13.75</v>
      </c>
      <c r="G23" s="515">
        <f t="shared" si="1"/>
        <v>57.36</v>
      </c>
      <c r="H23" s="515">
        <f>'Q-II'!R29</f>
        <v>75.209655245363066</v>
      </c>
      <c r="I23" s="515">
        <f t="shared" si="0"/>
        <v>132.56965524536307</v>
      </c>
      <c r="J23" s="516">
        <f>'Anexo I'!M$7*'Anexo II'!G23/('Anexo I'!M$11)</f>
        <v>16.403566365860467</v>
      </c>
      <c r="K23" s="517">
        <f>J23/'Anexo I'!M$7</f>
        <v>4.8885755480899866E-3</v>
      </c>
      <c r="L23" s="518"/>
      <c r="N23" s="640">
        <f t="shared" si="2"/>
        <v>24087.145874966522</v>
      </c>
      <c r="O23" s="649">
        <f t="shared" si="3"/>
        <v>24087.145874966522</v>
      </c>
    </row>
    <row r="24" spans="1:15" s="519" customFormat="1" ht="15" customHeight="1" x14ac:dyDescent="0.2">
      <c r="A24" s="512"/>
      <c r="B24" s="513" t="s">
        <v>86</v>
      </c>
      <c r="C24" s="513" t="s">
        <v>285</v>
      </c>
      <c r="D24" s="514">
        <v>16</v>
      </c>
      <c r="E24" s="515">
        <v>43.61</v>
      </c>
      <c r="F24" s="515">
        <v>13.75</v>
      </c>
      <c r="G24" s="515">
        <f t="shared" si="1"/>
        <v>57.36</v>
      </c>
      <c r="H24" s="515">
        <f>H23</f>
        <v>75.209655245363066</v>
      </c>
      <c r="I24" s="515">
        <f t="shared" si="0"/>
        <v>132.56965524536307</v>
      </c>
      <c r="J24" s="516">
        <f>'Anexo I'!M$7*'Anexo II'!G24/('Anexo I'!M$11)</f>
        <v>16.403566365860467</v>
      </c>
      <c r="K24" s="517">
        <f>J24/'Anexo I'!M$7</f>
        <v>4.8885755480899866E-3</v>
      </c>
      <c r="L24" s="518"/>
      <c r="N24" s="640">
        <f t="shared" si="2"/>
        <v>24087.145874966522</v>
      </c>
      <c r="O24" s="649">
        <f t="shared" si="3"/>
        <v>24087.145874966522</v>
      </c>
    </row>
    <row r="25" spans="1:15" s="511" customFormat="1" ht="15" customHeight="1" x14ac:dyDescent="0.2">
      <c r="A25" s="504"/>
      <c r="B25" s="505" t="s">
        <v>86</v>
      </c>
      <c r="C25" s="505" t="s">
        <v>285</v>
      </c>
      <c r="D25" s="506">
        <v>17</v>
      </c>
      <c r="E25" s="507">
        <v>45.57</v>
      </c>
      <c r="F25" s="507">
        <v>13.75</v>
      </c>
      <c r="G25" s="507">
        <f t="shared" si="1"/>
        <v>59.32</v>
      </c>
      <c r="H25" s="507">
        <f>H20</f>
        <v>78.033416455638402</v>
      </c>
      <c r="I25" s="507">
        <f t="shared" si="0"/>
        <v>137.35341645563841</v>
      </c>
      <c r="J25" s="508">
        <f>'Anexo I'!M$7*'Anexo II'!G25/('Anexo I'!M$11)</f>
        <v>16.964078745168113</v>
      </c>
      <c r="K25" s="509">
        <f>J25/'Anexo I'!M$7</f>
        <v>5.0556189245588908E-3</v>
      </c>
      <c r="L25" s="510"/>
      <c r="N25" s="640">
        <f t="shared" si="2"/>
        <v>24910.207344892151</v>
      </c>
      <c r="O25" s="649">
        <f t="shared" si="3"/>
        <v>24910.207344892151</v>
      </c>
    </row>
    <row r="26" spans="1:15" s="429" customFormat="1" ht="15" customHeight="1" x14ac:dyDescent="0.2">
      <c r="A26" s="422"/>
      <c r="B26" s="423" t="s">
        <v>86</v>
      </c>
      <c r="C26" s="423" t="s">
        <v>285</v>
      </c>
      <c r="D26" s="424">
        <v>18</v>
      </c>
      <c r="E26" s="425">
        <v>70.11</v>
      </c>
      <c r="F26" s="425">
        <v>13.75</v>
      </c>
      <c r="G26" s="425">
        <f t="shared" si="1"/>
        <v>83.86</v>
      </c>
      <c r="H26" s="425">
        <f>'Q-II'!R30</f>
        <v>113.38805936388175</v>
      </c>
      <c r="I26" s="425">
        <f t="shared" si="0"/>
        <v>197.24805936388174</v>
      </c>
      <c r="J26" s="426">
        <f>'Anexo I'!M$7*'Anexo II'!G26/('Anexo I'!M$11)</f>
        <v>23.981922514662809</v>
      </c>
      <c r="K26" s="427">
        <f>J26/'Anexo I'!M$7</f>
        <v>7.1470701789195651E-3</v>
      </c>
      <c r="L26" s="428"/>
      <c r="N26" s="640">
        <f t="shared" si="2"/>
        <v>35215.272891818204</v>
      </c>
      <c r="O26" s="649">
        <f t="shared" si="3"/>
        <v>35215.272891818204</v>
      </c>
    </row>
    <row r="27" spans="1:15" s="438" customFormat="1" ht="15" customHeight="1" x14ac:dyDescent="0.2">
      <c r="A27" s="436"/>
      <c r="B27" s="423" t="s">
        <v>86</v>
      </c>
      <c r="C27" s="423" t="s">
        <v>285</v>
      </c>
      <c r="D27" s="424">
        <v>19</v>
      </c>
      <c r="E27" s="425">
        <v>43.65</v>
      </c>
      <c r="F27" s="425">
        <v>13.75</v>
      </c>
      <c r="G27" s="425">
        <f t="shared" si="1"/>
        <v>57.4</v>
      </c>
      <c r="H27" s="425">
        <f>'Q-II'!R31</f>
        <v>75.267283025164588</v>
      </c>
      <c r="I27" s="425">
        <f t="shared" si="0"/>
        <v>132.66728302516458</v>
      </c>
      <c r="J27" s="426">
        <f>'Anexo I'!M$7*'Anexo II'!G27/('Anexo I'!M$11)</f>
        <v>16.415005394009604</v>
      </c>
      <c r="K27" s="427">
        <f>J27/'Anexo I'!M$7</f>
        <v>4.891984596589352E-3</v>
      </c>
      <c r="L27" s="437"/>
      <c r="N27" s="640">
        <f t="shared" si="2"/>
        <v>24103.943047822147</v>
      </c>
      <c r="O27" s="649">
        <f t="shared" si="3"/>
        <v>24103.943047822147</v>
      </c>
    </row>
    <row r="28" spans="1:15" s="438" customFormat="1" ht="15" customHeight="1" x14ac:dyDescent="0.2">
      <c r="A28" s="436"/>
      <c r="B28" s="423" t="s">
        <v>86</v>
      </c>
      <c r="C28" s="423" t="s">
        <v>285</v>
      </c>
      <c r="D28" s="424">
        <v>20</v>
      </c>
      <c r="E28" s="425">
        <v>43.22</v>
      </c>
      <c r="F28" s="425">
        <v>13.75</v>
      </c>
      <c r="G28" s="425">
        <f t="shared" si="1"/>
        <v>56.97</v>
      </c>
      <c r="H28" s="425">
        <f>'Q-II'!R32</f>
        <v>74.647784392298064</v>
      </c>
      <c r="I28" s="425">
        <f t="shared" si="0"/>
        <v>131.61778439229806</v>
      </c>
      <c r="J28" s="426">
        <f>'Anexo I'!M$7*'Anexo II'!G28/('Anexo I'!M$11)</f>
        <v>16.292035841406395</v>
      </c>
      <c r="K28" s="427">
        <f>J28/'Anexo I'!M$7</f>
        <v>4.8553373252211741E-3</v>
      </c>
      <c r="L28" s="437"/>
      <c r="N28" s="640">
        <f t="shared" si="2"/>
        <v>23923.373439624178</v>
      </c>
      <c r="O28" s="649">
        <f t="shared" si="3"/>
        <v>23923.373439624178</v>
      </c>
    </row>
    <row r="29" spans="1:15" s="527" customFormat="1" ht="15" customHeight="1" x14ac:dyDescent="0.2">
      <c r="A29" s="520"/>
      <c r="B29" s="521" t="s">
        <v>86</v>
      </c>
      <c r="C29" s="521" t="s">
        <v>285</v>
      </c>
      <c r="D29" s="522">
        <v>21</v>
      </c>
      <c r="E29" s="523">
        <v>43.64</v>
      </c>
      <c r="F29" s="523">
        <v>13.75</v>
      </c>
      <c r="G29" s="523">
        <f t="shared" si="1"/>
        <v>57.39</v>
      </c>
      <c r="H29" s="523">
        <f>'Q-II'!R33</f>
        <v>75.252876080214222</v>
      </c>
      <c r="I29" s="523">
        <f t="shared" si="0"/>
        <v>132.64287608021422</v>
      </c>
      <c r="J29" s="524">
        <f>'Anexo I'!M$7*'Anexo II'!G29/('Anexo I'!M$11)</f>
        <v>16.412145636972323</v>
      </c>
      <c r="K29" s="525">
        <f>J29/'Anexo I'!M$7</f>
        <v>4.8911323344645119E-3</v>
      </c>
      <c r="L29" s="526"/>
      <c r="N29" s="640">
        <f t="shared" si="2"/>
        <v>24099.743754608247</v>
      </c>
      <c r="O29" s="649">
        <f t="shared" si="3"/>
        <v>24099.743754608247</v>
      </c>
    </row>
    <row r="30" spans="1:15" s="527" customFormat="1" ht="15" customHeight="1" x14ac:dyDescent="0.2">
      <c r="A30" s="520"/>
      <c r="B30" s="521" t="s">
        <v>86</v>
      </c>
      <c r="C30" s="521" t="s">
        <v>285</v>
      </c>
      <c r="D30" s="522">
        <v>22</v>
      </c>
      <c r="E30" s="523">
        <v>43.64</v>
      </c>
      <c r="F30" s="523">
        <v>13.75</v>
      </c>
      <c r="G30" s="523">
        <f t="shared" si="1"/>
        <v>57.39</v>
      </c>
      <c r="H30" s="523">
        <f>H29</f>
        <v>75.252876080214222</v>
      </c>
      <c r="I30" s="523">
        <f t="shared" si="0"/>
        <v>132.64287608021422</v>
      </c>
      <c r="J30" s="524">
        <f>'Anexo I'!M$7*'Anexo II'!G30/('Anexo I'!M$11)</f>
        <v>16.412145636972323</v>
      </c>
      <c r="K30" s="525">
        <f>J30/'Anexo I'!M$7</f>
        <v>4.8911323344645119E-3</v>
      </c>
      <c r="L30" s="526"/>
      <c r="N30" s="640">
        <f t="shared" si="2"/>
        <v>24099.743754608247</v>
      </c>
      <c r="O30" s="649">
        <f t="shared" si="3"/>
        <v>24099.743754608247</v>
      </c>
    </row>
    <row r="31" spans="1:15" s="438" customFormat="1" ht="15" customHeight="1" x14ac:dyDescent="0.2">
      <c r="A31" s="436"/>
      <c r="B31" s="423" t="s">
        <v>86</v>
      </c>
      <c r="C31" s="423" t="s">
        <v>285</v>
      </c>
      <c r="D31" s="424">
        <v>23</v>
      </c>
      <c r="E31" s="425">
        <v>82.07</v>
      </c>
      <c r="F31" s="425">
        <v>13.75</v>
      </c>
      <c r="G31" s="425">
        <f t="shared" si="1"/>
        <v>95.82</v>
      </c>
      <c r="H31" s="425">
        <f>'Q-II'!R34</f>
        <v>130.61876552454152</v>
      </c>
      <c r="I31" s="425">
        <f t="shared" si="0"/>
        <v>226.43876552454151</v>
      </c>
      <c r="J31" s="426">
        <f>'Anexo I'!M$7*'Anexo II'!G31/('Anexo I'!M$11)</f>
        <v>27.402191931254357</v>
      </c>
      <c r="K31" s="427">
        <f>J31/'Anexo I'!M$7</f>
        <v>8.1663756802298204E-3</v>
      </c>
      <c r="L31" s="437"/>
      <c r="N31" s="640">
        <f t="shared" si="2"/>
        <v>40237.627575650142</v>
      </c>
      <c r="O31" s="649">
        <f t="shared" si="3"/>
        <v>40237.627575650142</v>
      </c>
    </row>
    <row r="32" spans="1:15" s="438" customFormat="1" ht="15" customHeight="1" x14ac:dyDescent="0.2">
      <c r="A32" s="436"/>
      <c r="B32" s="423" t="s">
        <v>86</v>
      </c>
      <c r="C32" s="423" t="s">
        <v>285</v>
      </c>
      <c r="D32" s="424">
        <v>24</v>
      </c>
      <c r="E32" s="425">
        <v>45.17</v>
      </c>
      <c r="F32" s="425">
        <v>13.75</v>
      </c>
      <c r="G32" s="425">
        <f t="shared" si="1"/>
        <v>58.92</v>
      </c>
      <c r="H32" s="425">
        <f>'Q-II'!R35</f>
        <v>77.457138657623034</v>
      </c>
      <c r="I32" s="425">
        <f t="shared" si="0"/>
        <v>136.37713865762305</v>
      </c>
      <c r="J32" s="426">
        <f>'Anexo I'!M$7*'Anexo II'!G32/('Anexo I'!M$11)</f>
        <v>16.849688463676756</v>
      </c>
      <c r="K32" s="427">
        <f>J32/'Anexo I'!M$7</f>
        <v>5.0215284395652374E-3</v>
      </c>
      <c r="L32" s="437"/>
      <c r="N32" s="640">
        <f t="shared" si="2"/>
        <v>24742.235616335904</v>
      </c>
      <c r="O32" s="649">
        <f t="shared" si="3"/>
        <v>24742.235616335904</v>
      </c>
    </row>
    <row r="33" spans="1:15" s="438" customFormat="1" ht="15" customHeight="1" x14ac:dyDescent="0.2">
      <c r="A33" s="436"/>
      <c r="B33" s="423" t="s">
        <v>86</v>
      </c>
      <c r="C33" s="423" t="s">
        <v>285</v>
      </c>
      <c r="D33" s="424">
        <v>25</v>
      </c>
      <c r="E33" s="425">
        <v>44.55</v>
      </c>
      <c r="F33" s="425">
        <v>13.75</v>
      </c>
      <c r="G33" s="425">
        <f t="shared" si="1"/>
        <v>58.3</v>
      </c>
      <c r="H33" s="425">
        <f>'Q-II'!R36</f>
        <v>76.563908070699199</v>
      </c>
      <c r="I33" s="425">
        <f t="shared" si="0"/>
        <v>134.86390807069921</v>
      </c>
      <c r="J33" s="426">
        <f>'Anexo I'!M$7*'Anexo II'!G33/('Anexo I'!M$11)</f>
        <v>16.672383527365156</v>
      </c>
      <c r="K33" s="427">
        <f>J33/'Anexo I'!M$7</f>
        <v>4.9686881878250738E-3</v>
      </c>
      <c r="L33" s="437"/>
      <c r="N33" s="640">
        <f t="shared" si="2"/>
        <v>24481.879437073712</v>
      </c>
      <c r="O33" s="649">
        <f t="shared" si="3"/>
        <v>24481.879437073712</v>
      </c>
    </row>
    <row r="34" spans="1:15" s="429" customFormat="1" ht="15" customHeight="1" x14ac:dyDescent="0.2">
      <c r="A34" s="422"/>
      <c r="B34" s="423" t="s">
        <v>343</v>
      </c>
      <c r="C34" s="423" t="s">
        <v>251</v>
      </c>
      <c r="D34" s="467" t="s">
        <v>305</v>
      </c>
      <c r="E34" s="425">
        <v>51.83</v>
      </c>
      <c r="F34" s="425">
        <v>13.75</v>
      </c>
      <c r="G34" s="425">
        <f t="shared" si="1"/>
        <v>65.58</v>
      </c>
      <c r="H34" s="425">
        <f>'Q-II'!R38</f>
        <v>74.606964714938641</v>
      </c>
      <c r="I34" s="425">
        <f t="shared" si="0"/>
        <v>140.18696471493865</v>
      </c>
      <c r="J34" s="426">
        <f>'Anexo I'!M$7*'Anexo II'!G34/('Anexo I'!M$11)</f>
        <v>18.754286650507836</v>
      </c>
      <c r="K34" s="427">
        <f>J34/'Anexo I'!M$7</f>
        <v>5.5891350147095767E-3</v>
      </c>
      <c r="L34" s="428"/>
      <c r="N34" s="640">
        <f>((K34)*N$8)*6</f>
        <v>165233.78938078499</v>
      </c>
      <c r="O34" s="650">
        <f t="shared" ref="O34:O50" si="4">N34/6</f>
        <v>27538.964896797497</v>
      </c>
    </row>
    <row r="35" spans="1:15" s="531" customFormat="1" ht="15" customHeight="1" x14ac:dyDescent="0.2">
      <c r="A35" s="528"/>
      <c r="B35" s="521" t="s">
        <v>343</v>
      </c>
      <c r="C35" s="521" t="s">
        <v>251</v>
      </c>
      <c r="D35" s="529" t="s">
        <v>306</v>
      </c>
      <c r="E35" s="523">
        <v>63.76</v>
      </c>
      <c r="F35" s="523">
        <v>13.75</v>
      </c>
      <c r="G35" s="523">
        <f t="shared" si="1"/>
        <v>77.509999999999991</v>
      </c>
      <c r="H35" s="523">
        <f>'Q-II'!R39</f>
        <v>88.929869153112477</v>
      </c>
      <c r="I35" s="523">
        <f t="shared" si="0"/>
        <v>166.43986915311245</v>
      </c>
      <c r="J35" s="524">
        <f>'Anexo I'!M$7*'Anexo II'!G35/('Anexo I'!M$11)</f>
        <v>22.165976795987532</v>
      </c>
      <c r="K35" s="525">
        <f>J35/'Anexo I'!M$7</f>
        <v>6.6058837296453076E-3</v>
      </c>
      <c r="L35" s="530"/>
      <c r="N35" s="640">
        <f>((K35)*N$8)*6</f>
        <v>195292.33020592626</v>
      </c>
      <c r="O35" s="650">
        <f t="shared" si="4"/>
        <v>32548.721700987709</v>
      </c>
    </row>
    <row r="36" spans="1:15" s="539" customFormat="1" ht="15" customHeight="1" x14ac:dyDescent="0.2">
      <c r="A36" s="532"/>
      <c r="B36" s="533" t="s">
        <v>343</v>
      </c>
      <c r="C36" s="533" t="s">
        <v>251</v>
      </c>
      <c r="D36" s="534" t="s">
        <v>307</v>
      </c>
      <c r="E36" s="535">
        <v>75.87</v>
      </c>
      <c r="F36" s="535">
        <v>13.75</v>
      </c>
      <c r="G36" s="535">
        <f t="shared" si="1"/>
        <v>89.62</v>
      </c>
      <c r="H36" s="535">
        <f>'Q-II'!R40</f>
        <v>103.4688777655421</v>
      </c>
      <c r="I36" s="535">
        <f t="shared" si="0"/>
        <v>193.08887776554212</v>
      </c>
      <c r="J36" s="536">
        <f>'Anexo I'!M$7*'Anexo II'!G36/('Anexo I'!M$11)</f>
        <v>25.629142568138342</v>
      </c>
      <c r="K36" s="537">
        <f>J36/'Anexo I'!M$7</f>
        <v>7.6379731628281843E-3</v>
      </c>
      <c r="L36" s="538"/>
      <c r="N36" s="640">
        <f t="shared" ref="N36:N51" si="5">((K36)*N$8)*6</f>
        <v>225804.39469816946</v>
      </c>
      <c r="O36" s="650">
        <f t="shared" si="4"/>
        <v>37634.065783028243</v>
      </c>
    </row>
    <row r="37" spans="1:15" s="429" customFormat="1" ht="15" customHeight="1" x14ac:dyDescent="0.2">
      <c r="A37" s="422"/>
      <c r="B37" s="423" t="s">
        <v>343</v>
      </c>
      <c r="C37" s="423" t="s">
        <v>251</v>
      </c>
      <c r="D37" s="467" t="s">
        <v>308</v>
      </c>
      <c r="E37" s="425">
        <v>43.64</v>
      </c>
      <c r="F37" s="425">
        <v>13.75</v>
      </c>
      <c r="G37" s="425">
        <f t="shared" si="1"/>
        <v>57.39</v>
      </c>
      <c r="H37" s="425">
        <f>'Q-II'!R41</f>
        <v>64.774224786301275</v>
      </c>
      <c r="I37" s="425">
        <f t="shared" si="0"/>
        <v>122.16422478630128</v>
      </c>
      <c r="J37" s="426">
        <f>'Anexo I'!M$7*'Anexo II'!G37/('Anexo I'!M$11)</f>
        <v>16.412145636972323</v>
      </c>
      <c r="K37" s="427">
        <f>J37/'Anexo I'!M$7</f>
        <v>4.8911323344645119E-3</v>
      </c>
      <c r="L37" s="428"/>
      <c r="N37" s="640">
        <f t="shared" si="5"/>
        <v>144598.46252764948</v>
      </c>
      <c r="O37" s="650">
        <f t="shared" si="4"/>
        <v>24099.743754608247</v>
      </c>
    </row>
    <row r="38" spans="1:15" s="531" customFormat="1" ht="15" customHeight="1" x14ac:dyDescent="0.2">
      <c r="A38" s="528"/>
      <c r="B38" s="521" t="s">
        <v>343</v>
      </c>
      <c r="C38" s="521" t="s">
        <v>251</v>
      </c>
      <c r="D38" s="529" t="s">
        <v>309</v>
      </c>
      <c r="E38" s="523">
        <v>63.76</v>
      </c>
      <c r="F38" s="523">
        <v>13.75</v>
      </c>
      <c r="G38" s="523">
        <f t="shared" si="1"/>
        <v>77.509999999999991</v>
      </c>
      <c r="H38" s="523">
        <f>H35</f>
        <v>88.929869153112477</v>
      </c>
      <c r="I38" s="523">
        <f t="shared" si="0"/>
        <v>166.43986915311245</v>
      </c>
      <c r="J38" s="524">
        <f>'Anexo I'!M$7*'Anexo II'!G38/('Anexo I'!M$11)</f>
        <v>22.165976795987532</v>
      </c>
      <c r="K38" s="525">
        <f>J38/'Anexo I'!M$7</f>
        <v>6.6058837296453076E-3</v>
      </c>
      <c r="L38" s="530"/>
      <c r="N38" s="640">
        <f t="shared" si="5"/>
        <v>195292.33020592626</v>
      </c>
      <c r="O38" s="650">
        <f t="shared" si="4"/>
        <v>32548.721700987709</v>
      </c>
    </row>
    <row r="39" spans="1:15" s="539" customFormat="1" ht="15" customHeight="1" x14ac:dyDescent="0.2">
      <c r="A39" s="532"/>
      <c r="B39" s="533" t="s">
        <v>343</v>
      </c>
      <c r="C39" s="533" t="s">
        <v>251</v>
      </c>
      <c r="D39" s="534" t="s">
        <v>310</v>
      </c>
      <c r="E39" s="535">
        <v>75.87</v>
      </c>
      <c r="F39" s="535">
        <v>13.75</v>
      </c>
      <c r="G39" s="535">
        <f t="shared" si="1"/>
        <v>89.62</v>
      </c>
      <c r="H39" s="535">
        <f>H36</f>
        <v>103.4688777655421</v>
      </c>
      <c r="I39" s="535">
        <f t="shared" si="0"/>
        <v>193.08887776554212</v>
      </c>
      <c r="J39" s="536">
        <f>'Anexo I'!M$7*'Anexo II'!G39/('Anexo I'!M$11)</f>
        <v>25.629142568138342</v>
      </c>
      <c r="K39" s="537">
        <f>J39/'Anexo I'!M$7</f>
        <v>7.6379731628281843E-3</v>
      </c>
      <c r="L39" s="538"/>
      <c r="N39" s="640">
        <f t="shared" si="5"/>
        <v>225804.39469816946</v>
      </c>
      <c r="O39" s="650">
        <f t="shared" si="4"/>
        <v>37634.065783028243</v>
      </c>
    </row>
    <row r="40" spans="1:15" s="429" customFormat="1" ht="15" customHeight="1" x14ac:dyDescent="0.2">
      <c r="A40" s="422"/>
      <c r="B40" s="423" t="s">
        <v>343</v>
      </c>
      <c r="C40" s="423" t="s">
        <v>251</v>
      </c>
      <c r="D40" s="467" t="s">
        <v>311</v>
      </c>
      <c r="E40" s="425">
        <v>63.26</v>
      </c>
      <c r="F40" s="425">
        <v>13.75</v>
      </c>
      <c r="G40" s="425">
        <f t="shared" si="1"/>
        <v>77.009999999999991</v>
      </c>
      <c r="H40" s="425">
        <f>'Q-II'!R42</f>
        <v>88.329579780179799</v>
      </c>
      <c r="I40" s="425">
        <f t="shared" si="0"/>
        <v>165.3395797801798</v>
      </c>
      <c r="J40" s="426">
        <f>'Anexo I'!M$7*'Anexo II'!G40/('Anexo I'!M$11)</f>
        <v>22.022988944123334</v>
      </c>
      <c r="K40" s="427">
        <f>J40/'Anexo I'!M$7</f>
        <v>6.5632706234032391E-3</v>
      </c>
      <c r="L40" s="428"/>
      <c r="N40" s="640">
        <f t="shared" si="5"/>
        <v>194032.54224175433</v>
      </c>
      <c r="O40" s="650">
        <f t="shared" si="4"/>
        <v>32338.757040292388</v>
      </c>
    </row>
    <row r="41" spans="1:15" s="429" customFormat="1" ht="15" customHeight="1" x14ac:dyDescent="0.2">
      <c r="A41" s="422"/>
      <c r="B41" s="423" t="s">
        <v>343</v>
      </c>
      <c r="C41" s="423" t="s">
        <v>251</v>
      </c>
      <c r="D41" s="467" t="s">
        <v>312</v>
      </c>
      <c r="E41" s="425">
        <v>61.96</v>
      </c>
      <c r="F41" s="425">
        <v>13.75</v>
      </c>
      <c r="G41" s="425">
        <f t="shared" si="1"/>
        <v>75.710000000000008</v>
      </c>
      <c r="H41" s="425">
        <f>'Q-II'!R43</f>
        <v>86.768827410554835</v>
      </c>
      <c r="I41" s="425">
        <f t="shared" si="0"/>
        <v>162.47882741055486</v>
      </c>
      <c r="J41" s="426">
        <f>'Anexo I'!M$7*'Anexo II'!G41/('Anexo I'!M$11)</f>
        <v>21.651220529276433</v>
      </c>
      <c r="K41" s="427">
        <f>J41/'Anexo I'!M$7</f>
        <v>6.4524765471738656E-3</v>
      </c>
      <c r="L41" s="428"/>
      <c r="N41" s="640">
        <f t="shared" si="5"/>
        <v>190757.09353490747</v>
      </c>
      <c r="O41" s="650">
        <f t="shared" si="4"/>
        <v>31792.84892248458</v>
      </c>
    </row>
    <row r="42" spans="1:15" s="429" customFormat="1" ht="15" customHeight="1" x14ac:dyDescent="0.2">
      <c r="A42" s="422"/>
      <c r="B42" s="423" t="s">
        <v>343</v>
      </c>
      <c r="C42" s="423" t="s">
        <v>251</v>
      </c>
      <c r="D42" s="467" t="s">
        <v>313</v>
      </c>
      <c r="E42" s="425">
        <v>75.599999999999994</v>
      </c>
      <c r="F42" s="425">
        <v>13.75</v>
      </c>
      <c r="G42" s="425">
        <f t="shared" si="1"/>
        <v>89.35</v>
      </c>
      <c r="H42" s="425">
        <f>'Q-II'!R44</f>
        <v>103.14472150415844</v>
      </c>
      <c r="I42" s="425">
        <f t="shared" si="0"/>
        <v>192.49472150415843</v>
      </c>
      <c r="J42" s="426">
        <f>'Anexo I'!M$7*'Anexo II'!G42/('Anexo I'!M$11)</f>
        <v>25.551929128131675</v>
      </c>
      <c r="K42" s="427">
        <f>J42/'Anexo I'!M$7</f>
        <v>7.6149620854574669E-3</v>
      </c>
      <c r="L42" s="428"/>
      <c r="N42" s="640">
        <f t="shared" si="5"/>
        <v>225124.10919751658</v>
      </c>
      <c r="O42" s="650">
        <f t="shared" si="4"/>
        <v>37520.684866252763</v>
      </c>
    </row>
    <row r="43" spans="1:15" s="555" customFormat="1" ht="15" customHeight="1" x14ac:dyDescent="0.2">
      <c r="A43" s="548"/>
      <c r="B43" s="549" t="s">
        <v>343</v>
      </c>
      <c r="C43" s="549" t="s">
        <v>251</v>
      </c>
      <c r="D43" s="550" t="s">
        <v>314</v>
      </c>
      <c r="E43" s="551">
        <v>65.489999999999995</v>
      </c>
      <c r="F43" s="551">
        <v>13.75</v>
      </c>
      <c r="G43" s="551">
        <f t="shared" si="1"/>
        <v>79.239999999999995</v>
      </c>
      <c r="H43" s="551">
        <f>'Q-II'!R45</f>
        <v>91.006870383459571</v>
      </c>
      <c r="I43" s="551">
        <f t="shared" si="0"/>
        <v>170.24687038345957</v>
      </c>
      <c r="J43" s="552">
        <f>'Anexo I'!M$7*'Anexo II'!G43/('Anexo I'!M$11)</f>
        <v>22.660714763437646</v>
      </c>
      <c r="K43" s="553">
        <f>J43/'Anexo I'!M$7</f>
        <v>6.7533250772428607E-3</v>
      </c>
      <c r="L43" s="554"/>
      <c r="N43" s="640">
        <f t="shared" si="5"/>
        <v>199651.19656196097</v>
      </c>
      <c r="O43" s="650">
        <f t="shared" si="4"/>
        <v>33275.199426993495</v>
      </c>
    </row>
    <row r="44" spans="1:15" s="429" customFormat="1" ht="15" customHeight="1" x14ac:dyDescent="0.2">
      <c r="A44" s="422"/>
      <c r="B44" s="423" t="s">
        <v>343</v>
      </c>
      <c r="C44" s="423" t="s">
        <v>251</v>
      </c>
      <c r="D44" s="467" t="s">
        <v>315</v>
      </c>
      <c r="E44" s="425">
        <v>66.78</v>
      </c>
      <c r="F44" s="425">
        <v>13.75</v>
      </c>
      <c r="G44" s="425">
        <f t="shared" si="1"/>
        <v>80.53</v>
      </c>
      <c r="H44" s="425">
        <f>'Q-II'!R46</f>
        <v>92.555616965625916</v>
      </c>
      <c r="I44" s="425">
        <f t="shared" si="0"/>
        <v>173.08561696562592</v>
      </c>
      <c r="J44" s="426">
        <f>'Anexo I'!M$7*'Anexo II'!G44/('Anexo I'!M$11)</f>
        <v>23.029623421247273</v>
      </c>
      <c r="K44" s="427">
        <f>J44/'Anexo I'!M$7</f>
        <v>6.8632668913473959E-3</v>
      </c>
      <c r="L44" s="428"/>
      <c r="N44" s="640">
        <f t="shared" si="5"/>
        <v>202901.44950952445</v>
      </c>
      <c r="O44" s="650">
        <f t="shared" si="4"/>
        <v>33816.908251587411</v>
      </c>
    </row>
    <row r="45" spans="1:15" s="429" customFormat="1" ht="15" customHeight="1" x14ac:dyDescent="0.2">
      <c r="A45" s="422"/>
      <c r="B45" s="423" t="s">
        <v>343</v>
      </c>
      <c r="C45" s="423" t="s">
        <v>251</v>
      </c>
      <c r="D45" s="467" t="s">
        <v>316</v>
      </c>
      <c r="E45" s="425">
        <v>63.78</v>
      </c>
      <c r="F45" s="425">
        <v>13.75</v>
      </c>
      <c r="G45" s="425">
        <f t="shared" si="1"/>
        <v>77.53</v>
      </c>
      <c r="H45" s="425">
        <f>'Q-II'!R47</f>
        <v>88.953880728029802</v>
      </c>
      <c r="I45" s="425">
        <f t="shared" si="0"/>
        <v>166.48388072802982</v>
      </c>
      <c r="J45" s="426">
        <f>'Anexo I'!M$7*'Anexo II'!G45/('Anexo I'!M$11)</f>
        <v>22.171696310062103</v>
      </c>
      <c r="K45" s="427">
        <f>J45/'Anexo I'!M$7</f>
        <v>6.6075882538949911E-3</v>
      </c>
      <c r="L45" s="428"/>
      <c r="N45" s="640">
        <f t="shared" si="5"/>
        <v>195342.72172449314</v>
      </c>
      <c r="O45" s="650">
        <f t="shared" si="4"/>
        <v>32557.120287415524</v>
      </c>
    </row>
    <row r="46" spans="1:15" s="547" customFormat="1" ht="15" customHeight="1" x14ac:dyDescent="0.2">
      <c r="A46" s="540"/>
      <c r="B46" s="541" t="s">
        <v>343</v>
      </c>
      <c r="C46" s="541" t="s">
        <v>251</v>
      </c>
      <c r="D46" s="542" t="s">
        <v>317</v>
      </c>
      <c r="E46" s="543">
        <v>65.41</v>
      </c>
      <c r="F46" s="543">
        <v>13.75</v>
      </c>
      <c r="G46" s="543">
        <f t="shared" si="1"/>
        <v>79.16</v>
      </c>
      <c r="H46" s="543">
        <f>'Q-II'!R48</f>
        <v>90.910824083790345</v>
      </c>
      <c r="I46" s="543">
        <f t="shared" si="0"/>
        <v>170.07082408379034</v>
      </c>
      <c r="J46" s="544">
        <f>'Anexo I'!M$7*'Anexo II'!G46/('Anexo I'!M$11)</f>
        <v>22.637836707139375</v>
      </c>
      <c r="K46" s="545">
        <f>J46/'Anexo I'!M$7</f>
        <v>6.74650698024413E-3</v>
      </c>
      <c r="L46" s="546"/>
      <c r="N46" s="640">
        <f t="shared" si="5"/>
        <v>199449.63048769347</v>
      </c>
      <c r="O46" s="650">
        <f t="shared" si="4"/>
        <v>33241.605081282243</v>
      </c>
    </row>
    <row r="47" spans="1:15" s="547" customFormat="1" ht="15" customHeight="1" x14ac:dyDescent="0.2">
      <c r="A47" s="540"/>
      <c r="B47" s="541" t="s">
        <v>343</v>
      </c>
      <c r="C47" s="541" t="s">
        <v>251</v>
      </c>
      <c r="D47" s="542" t="s">
        <v>318</v>
      </c>
      <c r="E47" s="543">
        <v>65.41</v>
      </c>
      <c r="F47" s="543">
        <v>13.75</v>
      </c>
      <c r="G47" s="543">
        <f t="shared" si="1"/>
        <v>79.16</v>
      </c>
      <c r="H47" s="543">
        <f>H46</f>
        <v>90.910824083790345</v>
      </c>
      <c r="I47" s="543">
        <f t="shared" si="0"/>
        <v>170.07082408379034</v>
      </c>
      <c r="J47" s="544">
        <f>'Anexo I'!M$7*'Anexo II'!G47/('Anexo I'!M$11)</f>
        <v>22.637836707139375</v>
      </c>
      <c r="K47" s="545">
        <f>J47/'Anexo I'!M$7</f>
        <v>6.74650698024413E-3</v>
      </c>
      <c r="L47" s="546"/>
      <c r="N47" s="640">
        <f t="shared" si="5"/>
        <v>199449.63048769347</v>
      </c>
      <c r="O47" s="650">
        <f t="shared" si="4"/>
        <v>33241.605081282243</v>
      </c>
    </row>
    <row r="48" spans="1:15" s="555" customFormat="1" ht="15" customHeight="1" x14ac:dyDescent="0.2">
      <c r="A48" s="548"/>
      <c r="B48" s="549" t="s">
        <v>343</v>
      </c>
      <c r="C48" s="549" t="s">
        <v>251</v>
      </c>
      <c r="D48" s="550" t="s">
        <v>319</v>
      </c>
      <c r="E48" s="551">
        <v>65.489999999999995</v>
      </c>
      <c r="F48" s="551">
        <v>13.75</v>
      </c>
      <c r="G48" s="551">
        <f t="shared" si="1"/>
        <v>79.239999999999995</v>
      </c>
      <c r="H48" s="551">
        <f>H43</f>
        <v>91.006870383459571</v>
      </c>
      <c r="I48" s="551">
        <f t="shared" si="0"/>
        <v>170.24687038345957</v>
      </c>
      <c r="J48" s="552">
        <f>'Anexo I'!M$7*'Anexo II'!G48/('Anexo I'!M$11)</f>
        <v>22.660714763437646</v>
      </c>
      <c r="K48" s="553">
        <f>J48/'Anexo I'!M$7</f>
        <v>6.7533250772428607E-3</v>
      </c>
      <c r="L48" s="554"/>
      <c r="N48" s="640">
        <f t="shared" si="5"/>
        <v>199651.19656196097</v>
      </c>
      <c r="O48" s="650">
        <f t="shared" si="4"/>
        <v>33275.199426993495</v>
      </c>
    </row>
    <row r="49" spans="1:15" s="429" customFormat="1" ht="15" customHeight="1" x14ac:dyDescent="0.2">
      <c r="A49" s="422"/>
      <c r="B49" s="423" t="s">
        <v>343</v>
      </c>
      <c r="C49" s="423" t="s">
        <v>251</v>
      </c>
      <c r="D49" s="467" t="s">
        <v>320</v>
      </c>
      <c r="E49" s="425">
        <v>79.599999999999994</v>
      </c>
      <c r="F49" s="425">
        <v>13.75</v>
      </c>
      <c r="G49" s="425">
        <f t="shared" si="1"/>
        <v>93.35</v>
      </c>
      <c r="H49" s="425">
        <f>'Q-II'!R49</f>
        <v>107.94703648761991</v>
      </c>
      <c r="I49" s="425">
        <f t="shared" si="0"/>
        <v>201.29703648761989</v>
      </c>
      <c r="J49" s="426">
        <f>'Anexo I'!M$7*'Anexo II'!G49/('Anexo I'!M$11)</f>
        <v>26.695831943045231</v>
      </c>
      <c r="K49" s="427">
        <f>J49/'Anexo I'!M$7</f>
        <v>7.955866935394006E-3</v>
      </c>
      <c r="L49" s="428"/>
      <c r="N49" s="640">
        <f t="shared" si="5"/>
        <v>235202.4129108917</v>
      </c>
      <c r="O49" s="650">
        <f t="shared" si="4"/>
        <v>39200.40215181528</v>
      </c>
    </row>
    <row r="50" spans="1:15" s="429" customFormat="1" ht="15" customHeight="1" x14ac:dyDescent="0.2">
      <c r="A50" s="422"/>
      <c r="B50" s="423" t="s">
        <v>343</v>
      </c>
      <c r="C50" s="423" t="s">
        <v>251</v>
      </c>
      <c r="D50" s="467" t="s">
        <v>321</v>
      </c>
      <c r="E50" s="425">
        <v>61.97</v>
      </c>
      <c r="F50" s="425">
        <v>13.75</v>
      </c>
      <c r="G50" s="425">
        <f t="shared" si="1"/>
        <v>75.72</v>
      </c>
      <c r="H50" s="425">
        <f>'Q-II'!R50</f>
        <v>86.780833198013482</v>
      </c>
      <c r="I50" s="425">
        <f t="shared" si="0"/>
        <v>162.50083319801348</v>
      </c>
      <c r="J50" s="426">
        <f>'Anexo I'!M$7*'Anexo II'!G50/('Anexo I'!M$11)</f>
        <v>21.654080286313715</v>
      </c>
      <c r="K50" s="427">
        <f>J50/'Anexo I'!M$7</f>
        <v>6.4533288092987065E-3</v>
      </c>
      <c r="L50" s="428"/>
      <c r="N50" s="640">
        <f t="shared" si="5"/>
        <v>190782.28929419091</v>
      </c>
      <c r="O50" s="650">
        <f t="shared" si="4"/>
        <v>31797.048215698484</v>
      </c>
    </row>
    <row r="51" spans="1:15" s="429" customFormat="1" ht="15" customHeight="1" x14ac:dyDescent="0.2">
      <c r="A51" s="422"/>
      <c r="B51" s="423" t="s">
        <v>343</v>
      </c>
      <c r="C51" s="423" t="s">
        <v>251</v>
      </c>
      <c r="D51" s="467" t="s">
        <v>322</v>
      </c>
      <c r="E51" s="425">
        <v>62.57</v>
      </c>
      <c r="F51" s="425">
        <v>13.75</v>
      </c>
      <c r="G51" s="425">
        <f t="shared" si="1"/>
        <v>76.319999999999993</v>
      </c>
      <c r="H51" s="425">
        <f>'Q-II'!R51</f>
        <v>87.501180445532697</v>
      </c>
      <c r="I51" s="425">
        <f t="shared" si="0"/>
        <v>163.82118044553269</v>
      </c>
      <c r="J51" s="426">
        <f>'Anexo I'!M$7*'Anexo II'!G51/('Anexo I'!M$11)</f>
        <v>21.825665708550748</v>
      </c>
      <c r="K51" s="427">
        <f>J51/'Anexo I'!M$7</f>
        <v>6.5044645367891866E-3</v>
      </c>
      <c r="L51" s="428"/>
      <c r="N51" s="640">
        <f t="shared" si="5"/>
        <v>192294.03485119715</v>
      </c>
      <c r="O51" s="650">
        <f>N51/6</f>
        <v>32049.00580853286</v>
      </c>
    </row>
    <row r="52" spans="1:15" s="429" customFormat="1" ht="15" customHeight="1" x14ac:dyDescent="0.2">
      <c r="A52" s="422"/>
      <c r="B52" s="423" t="s">
        <v>377</v>
      </c>
      <c r="C52" s="423" t="s">
        <v>251</v>
      </c>
      <c r="D52" s="467">
        <v>701</v>
      </c>
      <c r="E52" s="425">
        <f>1562.5393</f>
        <v>1562.5392999999999</v>
      </c>
      <c r="F52" s="425">
        <f>13.75*6</f>
        <v>82.5</v>
      </c>
      <c r="G52" s="425">
        <f t="shared" ref="G52" si="6">E52+F52</f>
        <v>1645.0392999999999</v>
      </c>
      <c r="H52" s="425">
        <f>'Q-II'!R52</f>
        <v>1950.2372830597701</v>
      </c>
      <c r="I52" s="425">
        <f t="shared" si="0"/>
        <v>3595.27658305977</v>
      </c>
      <c r="J52" s="426">
        <f>'Anexo I'!M$7*'Anexo II'!G52/('Anexo I'!M$11)</f>
        <v>470.44127147835854</v>
      </c>
      <c r="K52" s="427">
        <f>J52/'Anexo I'!M$7</f>
        <v>0.14020046892655277</v>
      </c>
      <c r="L52" s="428"/>
      <c r="N52" s="640">
        <f t="shared" si="2"/>
        <v>690800.23690991651</v>
      </c>
      <c r="O52" s="650">
        <f>N52</f>
        <v>690800.23690991651</v>
      </c>
    </row>
    <row r="53" spans="1:15" s="301" customFormat="1" ht="18" customHeight="1" x14ac:dyDescent="0.2">
      <c r="A53" s="430"/>
      <c r="B53" s="1041" t="s">
        <v>210</v>
      </c>
      <c r="C53" s="1042"/>
      <c r="D53" s="1043"/>
      <c r="E53" s="302">
        <f>SUM(E9:E33)+(SUM(E34:E51)*6)+(E52)</f>
        <v>9822.2292999999991</v>
      </c>
      <c r="F53" s="302">
        <f t="shared" ref="F53:K53" si="7">SUM(F9:F33)+(SUM(F34:F51)*6)+(F52)</f>
        <v>1911.25</v>
      </c>
      <c r="G53" s="302">
        <f t="shared" si="7"/>
        <v>11733.479299999999</v>
      </c>
      <c r="H53" s="302">
        <f t="shared" si="7"/>
        <v>13808.030000000002</v>
      </c>
      <c r="I53" s="302">
        <f t="shared" si="7"/>
        <v>25541.509300000005</v>
      </c>
      <c r="J53" s="302">
        <f t="shared" si="7"/>
        <v>3355.4900000000007</v>
      </c>
      <c r="K53" s="642">
        <f t="shared" si="7"/>
        <v>1.0000000000000002</v>
      </c>
      <c r="L53" s="431"/>
      <c r="N53" s="641"/>
      <c r="O53" s="651"/>
    </row>
    <row r="54" spans="1:15" ht="12" customHeight="1" x14ac:dyDescent="0.25">
      <c r="A54" s="382"/>
      <c r="B54" s="432"/>
      <c r="C54" s="432"/>
      <c r="D54" s="433"/>
      <c r="E54" s="434"/>
      <c r="F54" s="434"/>
      <c r="G54" s="434"/>
      <c r="H54" s="434"/>
      <c r="I54" s="434"/>
      <c r="J54" s="435"/>
      <c r="K54" s="435"/>
      <c r="L54" s="381"/>
    </row>
  </sheetData>
  <mergeCells count="6">
    <mergeCell ref="B53:D53"/>
    <mergeCell ref="B2:K2"/>
    <mergeCell ref="B3:K3"/>
    <mergeCell ref="B4:F4"/>
    <mergeCell ref="B5:K5"/>
    <mergeCell ref="G4:K4"/>
  </mergeCells>
  <printOptions horizontalCentered="1"/>
  <pageMargins left="0.31496062992125984" right="0.35433070866141736" top="0.39370078740157483" bottom="0.35433070866141736" header="0.31496062992125984" footer="0.31496062992125984"/>
  <pageSetup paperSize="9" scale="75" orientation="portrait" horizontalDpi="4294967293" vertic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5"/>
  <sheetViews>
    <sheetView zoomScale="85" zoomScaleNormal="85" zoomScaleSheetLayoutView="100" workbookViewId="0">
      <selection activeCell="B2" sqref="B2:AG2"/>
    </sheetView>
  </sheetViews>
  <sheetFormatPr defaultRowHeight="15" x14ac:dyDescent="0.25"/>
  <cols>
    <col min="1" max="1" width="2.7109375" style="311" customWidth="1"/>
    <col min="2" max="2" width="44.140625" style="316" customWidth="1"/>
    <col min="3" max="3" width="1.42578125" style="316" customWidth="1"/>
    <col min="4" max="4" width="3.85546875" style="311" customWidth="1"/>
    <col min="5" max="5" width="11.42578125" style="311" customWidth="1"/>
    <col min="6" max="6" width="1.42578125" style="311" customWidth="1"/>
    <col min="7" max="7" width="3.85546875" style="311" customWidth="1"/>
    <col min="8" max="8" width="11.42578125" style="311" customWidth="1"/>
    <col min="9" max="9" width="1.42578125" style="311" customWidth="1"/>
    <col min="10" max="10" width="3.85546875" style="311" customWidth="1"/>
    <col min="11" max="11" width="11.42578125" style="315" customWidth="1"/>
    <col min="12" max="12" width="1.42578125" style="315" customWidth="1"/>
    <col min="13" max="13" width="3.85546875" style="311" customWidth="1"/>
    <col min="14" max="14" width="11.42578125" style="311" customWidth="1"/>
    <col min="15" max="15" width="1.42578125" style="311" customWidth="1"/>
    <col min="16" max="16" width="3.85546875" style="311" customWidth="1"/>
    <col min="17" max="17" width="11.42578125" style="314" customWidth="1"/>
    <col min="18" max="19" width="1.42578125" style="311" customWidth="1"/>
    <col min="20" max="20" width="3.85546875" style="311" customWidth="1"/>
    <col min="21" max="21" width="11.42578125" style="314" customWidth="1"/>
    <col min="22" max="22" width="1.42578125" style="314" customWidth="1"/>
    <col min="23" max="23" width="3.85546875" style="311" customWidth="1"/>
    <col min="24" max="24" width="11.42578125" style="311" customWidth="1"/>
    <col min="25" max="25" width="1.42578125" style="311" customWidth="1"/>
    <col min="26" max="26" width="3.85546875" style="311" customWidth="1"/>
    <col min="27" max="27" width="11.42578125" style="311" customWidth="1"/>
    <col min="28" max="28" width="1.42578125" style="311" customWidth="1"/>
    <col min="29" max="29" width="3.85546875" style="311" customWidth="1"/>
    <col min="30" max="30" width="11.42578125" style="311" customWidth="1"/>
    <col min="31" max="31" width="1.42578125" style="311" customWidth="1"/>
    <col min="32" max="32" width="4.5703125" style="313" customWidth="1"/>
    <col min="33" max="33" width="9.28515625" style="312" bestFit="1" customWidth="1"/>
    <col min="34" max="34" width="2.7109375" style="311" customWidth="1"/>
    <col min="35" max="257" width="9.140625" style="311"/>
    <col min="258" max="258" width="2.7109375" style="311" customWidth="1"/>
    <col min="259" max="259" width="44.140625" style="311" customWidth="1"/>
    <col min="260" max="260" width="1.42578125" style="311" customWidth="1"/>
    <col min="261" max="261" width="3.85546875" style="311" customWidth="1"/>
    <col min="262" max="262" width="9.140625" style="311"/>
    <col min="263" max="263" width="1.42578125" style="311" customWidth="1"/>
    <col min="264" max="264" width="3.85546875" style="311" customWidth="1"/>
    <col min="265" max="265" width="9.140625" style="311"/>
    <col min="266" max="266" width="1.42578125" style="311" customWidth="1"/>
    <col min="267" max="267" width="3.85546875" style="311" customWidth="1"/>
    <col min="268" max="268" width="9.140625" style="311"/>
    <col min="269" max="269" width="1.42578125" style="311" customWidth="1"/>
    <col min="270" max="270" width="3.85546875" style="311" customWidth="1"/>
    <col min="271" max="271" width="9.140625" style="311"/>
    <col min="272" max="272" width="1.42578125" style="311" customWidth="1"/>
    <col min="273" max="273" width="3.85546875" style="311" customWidth="1"/>
    <col min="274" max="274" width="9.140625" style="311"/>
    <col min="275" max="275" width="1.42578125" style="311" customWidth="1"/>
    <col min="276" max="276" width="3.85546875" style="311" customWidth="1"/>
    <col min="277" max="277" width="10.28515625" style="311" bestFit="1" customWidth="1"/>
    <col min="278" max="278" width="1.42578125" style="311" customWidth="1"/>
    <col min="279" max="279" width="3.85546875" style="311" customWidth="1"/>
    <col min="280" max="280" width="9.140625" style="311"/>
    <col min="281" max="281" width="1.42578125" style="311" customWidth="1"/>
    <col min="282" max="282" width="3.85546875" style="311" customWidth="1"/>
    <col min="283" max="283" width="9.140625" style="311"/>
    <col min="284" max="284" width="1.42578125" style="311" customWidth="1"/>
    <col min="285" max="285" width="3.85546875" style="311" customWidth="1"/>
    <col min="286" max="286" width="9.140625" style="311"/>
    <col min="287" max="287" width="1.42578125" style="311" customWidth="1"/>
    <col min="288" max="288" width="3.85546875" style="311" customWidth="1"/>
    <col min="289" max="289" width="9.28515625" style="311" bestFit="1" customWidth="1"/>
    <col min="290" max="290" width="2.7109375" style="311" customWidth="1"/>
    <col min="291" max="513" width="9.140625" style="311"/>
    <col min="514" max="514" width="2.7109375" style="311" customWidth="1"/>
    <col min="515" max="515" width="44.140625" style="311" customWidth="1"/>
    <col min="516" max="516" width="1.42578125" style="311" customWidth="1"/>
    <col min="517" max="517" width="3.85546875" style="311" customWidth="1"/>
    <col min="518" max="518" width="9.140625" style="311"/>
    <col min="519" max="519" width="1.42578125" style="311" customWidth="1"/>
    <col min="520" max="520" width="3.85546875" style="311" customWidth="1"/>
    <col min="521" max="521" width="9.140625" style="311"/>
    <col min="522" max="522" width="1.42578125" style="311" customWidth="1"/>
    <col min="523" max="523" width="3.85546875" style="311" customWidth="1"/>
    <col min="524" max="524" width="9.140625" style="311"/>
    <col min="525" max="525" width="1.42578125" style="311" customWidth="1"/>
    <col min="526" max="526" width="3.85546875" style="311" customWidth="1"/>
    <col min="527" max="527" width="9.140625" style="311"/>
    <col min="528" max="528" width="1.42578125" style="311" customWidth="1"/>
    <col min="529" max="529" width="3.85546875" style="311" customWidth="1"/>
    <col min="530" max="530" width="9.140625" style="311"/>
    <col min="531" max="531" width="1.42578125" style="311" customWidth="1"/>
    <col min="532" max="532" width="3.85546875" style="311" customWidth="1"/>
    <col min="533" max="533" width="10.28515625" style="311" bestFit="1" customWidth="1"/>
    <col min="534" max="534" width="1.42578125" style="311" customWidth="1"/>
    <col min="535" max="535" width="3.85546875" style="311" customWidth="1"/>
    <col min="536" max="536" width="9.140625" style="311"/>
    <col min="537" max="537" width="1.42578125" style="311" customWidth="1"/>
    <col min="538" max="538" width="3.85546875" style="311" customWidth="1"/>
    <col min="539" max="539" width="9.140625" style="311"/>
    <col min="540" max="540" width="1.42578125" style="311" customWidth="1"/>
    <col min="541" max="541" width="3.85546875" style="311" customWidth="1"/>
    <col min="542" max="542" width="9.140625" style="311"/>
    <col min="543" max="543" width="1.42578125" style="311" customWidth="1"/>
    <col min="544" max="544" width="3.85546875" style="311" customWidth="1"/>
    <col min="545" max="545" width="9.28515625" style="311" bestFit="1" customWidth="1"/>
    <col min="546" max="546" width="2.7109375" style="311" customWidth="1"/>
    <col min="547" max="769" width="9.140625" style="311"/>
    <col min="770" max="770" width="2.7109375" style="311" customWidth="1"/>
    <col min="771" max="771" width="44.140625" style="311" customWidth="1"/>
    <col min="772" max="772" width="1.42578125" style="311" customWidth="1"/>
    <col min="773" max="773" width="3.85546875" style="311" customWidth="1"/>
    <col min="774" max="774" width="9.140625" style="311"/>
    <col min="775" max="775" width="1.42578125" style="311" customWidth="1"/>
    <col min="776" max="776" width="3.85546875" style="311" customWidth="1"/>
    <col min="777" max="777" width="9.140625" style="311"/>
    <col min="778" max="778" width="1.42578125" style="311" customWidth="1"/>
    <col min="779" max="779" width="3.85546875" style="311" customWidth="1"/>
    <col min="780" max="780" width="9.140625" style="311"/>
    <col min="781" max="781" width="1.42578125" style="311" customWidth="1"/>
    <col min="782" max="782" width="3.85546875" style="311" customWidth="1"/>
    <col min="783" max="783" width="9.140625" style="311"/>
    <col min="784" max="784" width="1.42578125" style="311" customWidth="1"/>
    <col min="785" max="785" width="3.85546875" style="311" customWidth="1"/>
    <col min="786" max="786" width="9.140625" style="311"/>
    <col min="787" max="787" width="1.42578125" style="311" customWidth="1"/>
    <col min="788" max="788" width="3.85546875" style="311" customWidth="1"/>
    <col min="789" max="789" width="10.28515625" style="311" bestFit="1" customWidth="1"/>
    <col min="790" max="790" width="1.42578125" style="311" customWidth="1"/>
    <col min="791" max="791" width="3.85546875" style="311" customWidth="1"/>
    <col min="792" max="792" width="9.140625" style="311"/>
    <col min="793" max="793" width="1.42578125" style="311" customWidth="1"/>
    <col min="794" max="794" width="3.85546875" style="311" customWidth="1"/>
    <col min="795" max="795" width="9.140625" style="311"/>
    <col min="796" max="796" width="1.42578125" style="311" customWidth="1"/>
    <col min="797" max="797" width="3.85546875" style="311" customWidth="1"/>
    <col min="798" max="798" width="9.140625" style="311"/>
    <col min="799" max="799" width="1.42578125" style="311" customWidth="1"/>
    <col min="800" max="800" width="3.85546875" style="311" customWidth="1"/>
    <col min="801" max="801" width="9.28515625" style="311" bestFit="1" customWidth="1"/>
    <col min="802" max="802" width="2.7109375" style="311" customWidth="1"/>
    <col min="803" max="1025" width="9.140625" style="311"/>
    <col min="1026" max="1026" width="2.7109375" style="311" customWidth="1"/>
    <col min="1027" max="1027" width="44.140625" style="311" customWidth="1"/>
    <col min="1028" max="1028" width="1.42578125" style="311" customWidth="1"/>
    <col min="1029" max="1029" width="3.85546875" style="311" customWidth="1"/>
    <col min="1030" max="1030" width="9.140625" style="311"/>
    <col min="1031" max="1031" width="1.42578125" style="311" customWidth="1"/>
    <col min="1032" max="1032" width="3.85546875" style="311" customWidth="1"/>
    <col min="1033" max="1033" width="9.140625" style="311"/>
    <col min="1034" max="1034" width="1.42578125" style="311" customWidth="1"/>
    <col min="1035" max="1035" width="3.85546875" style="311" customWidth="1"/>
    <col min="1036" max="1036" width="9.140625" style="311"/>
    <col min="1037" max="1037" width="1.42578125" style="311" customWidth="1"/>
    <col min="1038" max="1038" width="3.85546875" style="311" customWidth="1"/>
    <col min="1039" max="1039" width="9.140625" style="311"/>
    <col min="1040" max="1040" width="1.42578125" style="311" customWidth="1"/>
    <col min="1041" max="1041" width="3.85546875" style="311" customWidth="1"/>
    <col min="1042" max="1042" width="9.140625" style="311"/>
    <col min="1043" max="1043" width="1.42578125" style="311" customWidth="1"/>
    <col min="1044" max="1044" width="3.85546875" style="311" customWidth="1"/>
    <col min="1045" max="1045" width="10.28515625" style="311" bestFit="1" customWidth="1"/>
    <col min="1046" max="1046" width="1.42578125" style="311" customWidth="1"/>
    <col min="1047" max="1047" width="3.85546875" style="311" customWidth="1"/>
    <col min="1048" max="1048" width="9.140625" style="311"/>
    <col min="1049" max="1049" width="1.42578125" style="311" customWidth="1"/>
    <col min="1050" max="1050" width="3.85546875" style="311" customWidth="1"/>
    <col min="1051" max="1051" width="9.140625" style="311"/>
    <col min="1052" max="1052" width="1.42578125" style="311" customWidth="1"/>
    <col min="1053" max="1053" width="3.85546875" style="311" customWidth="1"/>
    <col min="1054" max="1054" width="9.140625" style="311"/>
    <col min="1055" max="1055" width="1.42578125" style="311" customWidth="1"/>
    <col min="1056" max="1056" width="3.85546875" style="311" customWidth="1"/>
    <col min="1057" max="1057" width="9.28515625" style="311" bestFit="1" customWidth="1"/>
    <col min="1058" max="1058" width="2.7109375" style="311" customWidth="1"/>
    <col min="1059" max="1281" width="9.140625" style="311"/>
    <col min="1282" max="1282" width="2.7109375" style="311" customWidth="1"/>
    <col min="1283" max="1283" width="44.140625" style="311" customWidth="1"/>
    <col min="1284" max="1284" width="1.42578125" style="311" customWidth="1"/>
    <col min="1285" max="1285" width="3.85546875" style="311" customWidth="1"/>
    <col min="1286" max="1286" width="9.140625" style="311"/>
    <col min="1287" max="1287" width="1.42578125" style="311" customWidth="1"/>
    <col min="1288" max="1288" width="3.85546875" style="311" customWidth="1"/>
    <col min="1289" max="1289" width="9.140625" style="311"/>
    <col min="1290" max="1290" width="1.42578125" style="311" customWidth="1"/>
    <col min="1291" max="1291" width="3.85546875" style="311" customWidth="1"/>
    <col min="1292" max="1292" width="9.140625" style="311"/>
    <col min="1293" max="1293" width="1.42578125" style="311" customWidth="1"/>
    <col min="1294" max="1294" width="3.85546875" style="311" customWidth="1"/>
    <col min="1295" max="1295" width="9.140625" style="311"/>
    <col min="1296" max="1296" width="1.42578125" style="311" customWidth="1"/>
    <col min="1297" max="1297" width="3.85546875" style="311" customWidth="1"/>
    <col min="1298" max="1298" width="9.140625" style="311"/>
    <col min="1299" max="1299" width="1.42578125" style="311" customWidth="1"/>
    <col min="1300" max="1300" width="3.85546875" style="311" customWidth="1"/>
    <col min="1301" max="1301" width="10.28515625" style="311" bestFit="1" customWidth="1"/>
    <col min="1302" max="1302" width="1.42578125" style="311" customWidth="1"/>
    <col min="1303" max="1303" width="3.85546875" style="311" customWidth="1"/>
    <col min="1304" max="1304" width="9.140625" style="311"/>
    <col min="1305" max="1305" width="1.42578125" style="311" customWidth="1"/>
    <col min="1306" max="1306" width="3.85546875" style="311" customWidth="1"/>
    <col min="1307" max="1307" width="9.140625" style="311"/>
    <col min="1308" max="1308" width="1.42578125" style="311" customWidth="1"/>
    <col min="1309" max="1309" width="3.85546875" style="311" customWidth="1"/>
    <col min="1310" max="1310" width="9.140625" style="311"/>
    <col min="1311" max="1311" width="1.42578125" style="311" customWidth="1"/>
    <col min="1312" max="1312" width="3.85546875" style="311" customWidth="1"/>
    <col min="1313" max="1313" width="9.28515625" style="311" bestFit="1" customWidth="1"/>
    <col min="1314" max="1314" width="2.7109375" style="311" customWidth="1"/>
    <col min="1315" max="1537" width="9.140625" style="311"/>
    <col min="1538" max="1538" width="2.7109375" style="311" customWidth="1"/>
    <col min="1539" max="1539" width="44.140625" style="311" customWidth="1"/>
    <col min="1540" max="1540" width="1.42578125" style="311" customWidth="1"/>
    <col min="1541" max="1541" width="3.85546875" style="311" customWidth="1"/>
    <col min="1542" max="1542" width="9.140625" style="311"/>
    <col min="1543" max="1543" width="1.42578125" style="311" customWidth="1"/>
    <col min="1544" max="1544" width="3.85546875" style="311" customWidth="1"/>
    <col min="1545" max="1545" width="9.140625" style="311"/>
    <col min="1546" max="1546" width="1.42578125" style="311" customWidth="1"/>
    <col min="1547" max="1547" width="3.85546875" style="311" customWidth="1"/>
    <col min="1548" max="1548" width="9.140625" style="311"/>
    <col min="1549" max="1549" width="1.42578125" style="311" customWidth="1"/>
    <col min="1550" max="1550" width="3.85546875" style="311" customWidth="1"/>
    <col min="1551" max="1551" width="9.140625" style="311"/>
    <col min="1552" max="1552" width="1.42578125" style="311" customWidth="1"/>
    <col min="1553" max="1553" width="3.85546875" style="311" customWidth="1"/>
    <col min="1554" max="1554" width="9.140625" style="311"/>
    <col min="1555" max="1555" width="1.42578125" style="311" customWidth="1"/>
    <col min="1556" max="1556" width="3.85546875" style="311" customWidth="1"/>
    <col min="1557" max="1557" width="10.28515625" style="311" bestFit="1" customWidth="1"/>
    <col min="1558" max="1558" width="1.42578125" style="311" customWidth="1"/>
    <col min="1559" max="1559" width="3.85546875" style="311" customWidth="1"/>
    <col min="1560" max="1560" width="9.140625" style="311"/>
    <col min="1561" max="1561" width="1.42578125" style="311" customWidth="1"/>
    <col min="1562" max="1562" width="3.85546875" style="311" customWidth="1"/>
    <col min="1563" max="1563" width="9.140625" style="311"/>
    <col min="1564" max="1564" width="1.42578125" style="311" customWidth="1"/>
    <col min="1565" max="1565" width="3.85546875" style="311" customWidth="1"/>
    <col min="1566" max="1566" width="9.140625" style="311"/>
    <col min="1567" max="1567" width="1.42578125" style="311" customWidth="1"/>
    <col min="1568" max="1568" width="3.85546875" style="311" customWidth="1"/>
    <col min="1569" max="1569" width="9.28515625" style="311" bestFit="1" customWidth="1"/>
    <col min="1570" max="1570" width="2.7109375" style="311" customWidth="1"/>
    <col min="1571" max="1793" width="9.140625" style="311"/>
    <col min="1794" max="1794" width="2.7109375" style="311" customWidth="1"/>
    <col min="1795" max="1795" width="44.140625" style="311" customWidth="1"/>
    <col min="1796" max="1796" width="1.42578125" style="311" customWidth="1"/>
    <col min="1797" max="1797" width="3.85546875" style="311" customWidth="1"/>
    <col min="1798" max="1798" width="9.140625" style="311"/>
    <col min="1799" max="1799" width="1.42578125" style="311" customWidth="1"/>
    <col min="1800" max="1800" width="3.85546875" style="311" customWidth="1"/>
    <col min="1801" max="1801" width="9.140625" style="311"/>
    <col min="1802" max="1802" width="1.42578125" style="311" customWidth="1"/>
    <col min="1803" max="1803" width="3.85546875" style="311" customWidth="1"/>
    <col min="1804" max="1804" width="9.140625" style="311"/>
    <col min="1805" max="1805" width="1.42578125" style="311" customWidth="1"/>
    <col min="1806" max="1806" width="3.85546875" style="311" customWidth="1"/>
    <col min="1807" max="1807" width="9.140625" style="311"/>
    <col min="1808" max="1808" width="1.42578125" style="311" customWidth="1"/>
    <col min="1809" max="1809" width="3.85546875" style="311" customWidth="1"/>
    <col min="1810" max="1810" width="9.140625" style="311"/>
    <col min="1811" max="1811" width="1.42578125" style="311" customWidth="1"/>
    <col min="1812" max="1812" width="3.85546875" style="311" customWidth="1"/>
    <col min="1813" max="1813" width="10.28515625" style="311" bestFit="1" customWidth="1"/>
    <col min="1814" max="1814" width="1.42578125" style="311" customWidth="1"/>
    <col min="1815" max="1815" width="3.85546875" style="311" customWidth="1"/>
    <col min="1816" max="1816" width="9.140625" style="311"/>
    <col min="1817" max="1817" width="1.42578125" style="311" customWidth="1"/>
    <col min="1818" max="1818" width="3.85546875" style="311" customWidth="1"/>
    <col min="1819" max="1819" width="9.140625" style="311"/>
    <col min="1820" max="1820" width="1.42578125" style="311" customWidth="1"/>
    <col min="1821" max="1821" width="3.85546875" style="311" customWidth="1"/>
    <col min="1822" max="1822" width="9.140625" style="311"/>
    <col min="1823" max="1823" width="1.42578125" style="311" customWidth="1"/>
    <col min="1824" max="1824" width="3.85546875" style="311" customWidth="1"/>
    <col min="1825" max="1825" width="9.28515625" style="311" bestFit="1" customWidth="1"/>
    <col min="1826" max="1826" width="2.7109375" style="311" customWidth="1"/>
    <col min="1827" max="2049" width="9.140625" style="311"/>
    <col min="2050" max="2050" width="2.7109375" style="311" customWidth="1"/>
    <col min="2051" max="2051" width="44.140625" style="311" customWidth="1"/>
    <col min="2052" max="2052" width="1.42578125" style="311" customWidth="1"/>
    <col min="2053" max="2053" width="3.85546875" style="311" customWidth="1"/>
    <col min="2054" max="2054" width="9.140625" style="311"/>
    <col min="2055" max="2055" width="1.42578125" style="311" customWidth="1"/>
    <col min="2056" max="2056" width="3.85546875" style="311" customWidth="1"/>
    <col min="2057" max="2057" width="9.140625" style="311"/>
    <col min="2058" max="2058" width="1.42578125" style="311" customWidth="1"/>
    <col min="2059" max="2059" width="3.85546875" style="311" customWidth="1"/>
    <col min="2060" max="2060" width="9.140625" style="311"/>
    <col min="2061" max="2061" width="1.42578125" style="311" customWidth="1"/>
    <col min="2062" max="2062" width="3.85546875" style="311" customWidth="1"/>
    <col min="2063" max="2063" width="9.140625" style="311"/>
    <col min="2064" max="2064" width="1.42578125" style="311" customWidth="1"/>
    <col min="2065" max="2065" width="3.85546875" style="311" customWidth="1"/>
    <col min="2066" max="2066" width="9.140625" style="311"/>
    <col min="2067" max="2067" width="1.42578125" style="311" customWidth="1"/>
    <col min="2068" max="2068" width="3.85546875" style="311" customWidth="1"/>
    <col min="2069" max="2069" width="10.28515625" style="311" bestFit="1" customWidth="1"/>
    <col min="2070" max="2070" width="1.42578125" style="311" customWidth="1"/>
    <col min="2071" max="2071" width="3.85546875" style="311" customWidth="1"/>
    <col min="2072" max="2072" width="9.140625" style="311"/>
    <col min="2073" max="2073" width="1.42578125" style="311" customWidth="1"/>
    <col min="2074" max="2074" width="3.85546875" style="311" customWidth="1"/>
    <col min="2075" max="2075" width="9.140625" style="311"/>
    <col min="2076" max="2076" width="1.42578125" style="311" customWidth="1"/>
    <col min="2077" max="2077" width="3.85546875" style="311" customWidth="1"/>
    <col min="2078" max="2078" width="9.140625" style="311"/>
    <col min="2079" max="2079" width="1.42578125" style="311" customWidth="1"/>
    <col min="2080" max="2080" width="3.85546875" style="311" customWidth="1"/>
    <col min="2081" max="2081" width="9.28515625" style="311" bestFit="1" customWidth="1"/>
    <col min="2082" max="2082" width="2.7109375" style="311" customWidth="1"/>
    <col min="2083" max="2305" width="9.140625" style="311"/>
    <col min="2306" max="2306" width="2.7109375" style="311" customWidth="1"/>
    <col min="2307" max="2307" width="44.140625" style="311" customWidth="1"/>
    <col min="2308" max="2308" width="1.42578125" style="311" customWidth="1"/>
    <col min="2309" max="2309" width="3.85546875" style="311" customWidth="1"/>
    <col min="2310" max="2310" width="9.140625" style="311"/>
    <col min="2311" max="2311" width="1.42578125" style="311" customWidth="1"/>
    <col min="2312" max="2312" width="3.85546875" style="311" customWidth="1"/>
    <col min="2313" max="2313" width="9.140625" style="311"/>
    <col min="2314" max="2314" width="1.42578125" style="311" customWidth="1"/>
    <col min="2315" max="2315" width="3.85546875" style="311" customWidth="1"/>
    <col min="2316" max="2316" width="9.140625" style="311"/>
    <col min="2317" max="2317" width="1.42578125" style="311" customWidth="1"/>
    <col min="2318" max="2318" width="3.85546875" style="311" customWidth="1"/>
    <col min="2319" max="2319" width="9.140625" style="311"/>
    <col min="2320" max="2320" width="1.42578125" style="311" customWidth="1"/>
    <col min="2321" max="2321" width="3.85546875" style="311" customWidth="1"/>
    <col min="2322" max="2322" width="9.140625" style="311"/>
    <col min="2323" max="2323" width="1.42578125" style="311" customWidth="1"/>
    <col min="2324" max="2324" width="3.85546875" style="311" customWidth="1"/>
    <col min="2325" max="2325" width="10.28515625" style="311" bestFit="1" customWidth="1"/>
    <col min="2326" max="2326" width="1.42578125" style="311" customWidth="1"/>
    <col min="2327" max="2327" width="3.85546875" style="311" customWidth="1"/>
    <col min="2328" max="2328" width="9.140625" style="311"/>
    <col min="2329" max="2329" width="1.42578125" style="311" customWidth="1"/>
    <col min="2330" max="2330" width="3.85546875" style="311" customWidth="1"/>
    <col min="2331" max="2331" width="9.140625" style="311"/>
    <col min="2332" max="2332" width="1.42578125" style="311" customWidth="1"/>
    <col min="2333" max="2333" width="3.85546875" style="311" customWidth="1"/>
    <col min="2334" max="2334" width="9.140625" style="311"/>
    <col min="2335" max="2335" width="1.42578125" style="311" customWidth="1"/>
    <col min="2336" max="2336" width="3.85546875" style="311" customWidth="1"/>
    <col min="2337" max="2337" width="9.28515625" style="311" bestFit="1" customWidth="1"/>
    <col min="2338" max="2338" width="2.7109375" style="311" customWidth="1"/>
    <col min="2339" max="2561" width="9.140625" style="311"/>
    <col min="2562" max="2562" width="2.7109375" style="311" customWidth="1"/>
    <col min="2563" max="2563" width="44.140625" style="311" customWidth="1"/>
    <col min="2564" max="2564" width="1.42578125" style="311" customWidth="1"/>
    <col min="2565" max="2565" width="3.85546875" style="311" customWidth="1"/>
    <col min="2566" max="2566" width="9.140625" style="311"/>
    <col min="2567" max="2567" width="1.42578125" style="311" customWidth="1"/>
    <col min="2568" max="2568" width="3.85546875" style="311" customWidth="1"/>
    <col min="2569" max="2569" width="9.140625" style="311"/>
    <col min="2570" max="2570" width="1.42578125" style="311" customWidth="1"/>
    <col min="2571" max="2571" width="3.85546875" style="311" customWidth="1"/>
    <col min="2572" max="2572" width="9.140625" style="311"/>
    <col min="2573" max="2573" width="1.42578125" style="311" customWidth="1"/>
    <col min="2574" max="2574" width="3.85546875" style="311" customWidth="1"/>
    <col min="2575" max="2575" width="9.140625" style="311"/>
    <col min="2576" max="2576" width="1.42578125" style="311" customWidth="1"/>
    <col min="2577" max="2577" width="3.85546875" style="311" customWidth="1"/>
    <col min="2578" max="2578" width="9.140625" style="311"/>
    <col min="2579" max="2579" width="1.42578125" style="311" customWidth="1"/>
    <col min="2580" max="2580" width="3.85546875" style="311" customWidth="1"/>
    <col min="2581" max="2581" width="10.28515625" style="311" bestFit="1" customWidth="1"/>
    <col min="2582" max="2582" width="1.42578125" style="311" customWidth="1"/>
    <col min="2583" max="2583" width="3.85546875" style="311" customWidth="1"/>
    <col min="2584" max="2584" width="9.140625" style="311"/>
    <col min="2585" max="2585" width="1.42578125" style="311" customWidth="1"/>
    <col min="2586" max="2586" width="3.85546875" style="311" customWidth="1"/>
    <col min="2587" max="2587" width="9.140625" style="311"/>
    <col min="2588" max="2588" width="1.42578125" style="311" customWidth="1"/>
    <col min="2589" max="2589" width="3.85546875" style="311" customWidth="1"/>
    <col min="2590" max="2590" width="9.140625" style="311"/>
    <col min="2591" max="2591" width="1.42578125" style="311" customWidth="1"/>
    <col min="2592" max="2592" width="3.85546875" style="311" customWidth="1"/>
    <col min="2593" max="2593" width="9.28515625" style="311" bestFit="1" customWidth="1"/>
    <col min="2594" max="2594" width="2.7109375" style="311" customWidth="1"/>
    <col min="2595" max="2817" width="9.140625" style="311"/>
    <col min="2818" max="2818" width="2.7109375" style="311" customWidth="1"/>
    <col min="2819" max="2819" width="44.140625" style="311" customWidth="1"/>
    <col min="2820" max="2820" width="1.42578125" style="311" customWidth="1"/>
    <col min="2821" max="2821" width="3.85546875" style="311" customWidth="1"/>
    <col min="2822" max="2822" width="9.140625" style="311"/>
    <col min="2823" max="2823" width="1.42578125" style="311" customWidth="1"/>
    <col min="2824" max="2824" width="3.85546875" style="311" customWidth="1"/>
    <col min="2825" max="2825" width="9.140625" style="311"/>
    <col min="2826" max="2826" width="1.42578125" style="311" customWidth="1"/>
    <col min="2827" max="2827" width="3.85546875" style="311" customWidth="1"/>
    <col min="2828" max="2828" width="9.140625" style="311"/>
    <col min="2829" max="2829" width="1.42578125" style="311" customWidth="1"/>
    <col min="2830" max="2830" width="3.85546875" style="311" customWidth="1"/>
    <col min="2831" max="2831" width="9.140625" style="311"/>
    <col min="2832" max="2832" width="1.42578125" style="311" customWidth="1"/>
    <col min="2833" max="2833" width="3.85546875" style="311" customWidth="1"/>
    <col min="2834" max="2834" width="9.140625" style="311"/>
    <col min="2835" max="2835" width="1.42578125" style="311" customWidth="1"/>
    <col min="2836" max="2836" width="3.85546875" style="311" customWidth="1"/>
    <col min="2837" max="2837" width="10.28515625" style="311" bestFit="1" customWidth="1"/>
    <col min="2838" max="2838" width="1.42578125" style="311" customWidth="1"/>
    <col min="2839" max="2839" width="3.85546875" style="311" customWidth="1"/>
    <col min="2840" max="2840" width="9.140625" style="311"/>
    <col min="2841" max="2841" width="1.42578125" style="311" customWidth="1"/>
    <col min="2842" max="2842" width="3.85546875" style="311" customWidth="1"/>
    <col min="2843" max="2843" width="9.140625" style="311"/>
    <col min="2844" max="2844" width="1.42578125" style="311" customWidth="1"/>
    <col min="2845" max="2845" width="3.85546875" style="311" customWidth="1"/>
    <col min="2846" max="2846" width="9.140625" style="311"/>
    <col min="2847" max="2847" width="1.42578125" style="311" customWidth="1"/>
    <col min="2848" max="2848" width="3.85546875" style="311" customWidth="1"/>
    <col min="2849" max="2849" width="9.28515625" style="311" bestFit="1" customWidth="1"/>
    <col min="2850" max="2850" width="2.7109375" style="311" customWidth="1"/>
    <col min="2851" max="3073" width="9.140625" style="311"/>
    <col min="3074" max="3074" width="2.7109375" style="311" customWidth="1"/>
    <col min="3075" max="3075" width="44.140625" style="311" customWidth="1"/>
    <col min="3076" max="3076" width="1.42578125" style="311" customWidth="1"/>
    <col min="3077" max="3077" width="3.85546875" style="311" customWidth="1"/>
    <col min="3078" max="3078" width="9.140625" style="311"/>
    <col min="3079" max="3079" width="1.42578125" style="311" customWidth="1"/>
    <col min="3080" max="3080" width="3.85546875" style="311" customWidth="1"/>
    <col min="3081" max="3081" width="9.140625" style="311"/>
    <col min="3082" max="3082" width="1.42578125" style="311" customWidth="1"/>
    <col min="3083" max="3083" width="3.85546875" style="311" customWidth="1"/>
    <col min="3084" max="3084" width="9.140625" style="311"/>
    <col min="3085" max="3085" width="1.42578125" style="311" customWidth="1"/>
    <col min="3086" max="3086" width="3.85546875" style="311" customWidth="1"/>
    <col min="3087" max="3087" width="9.140625" style="311"/>
    <col min="3088" max="3088" width="1.42578125" style="311" customWidth="1"/>
    <col min="3089" max="3089" width="3.85546875" style="311" customWidth="1"/>
    <col min="3090" max="3090" width="9.140625" style="311"/>
    <col min="3091" max="3091" width="1.42578125" style="311" customWidth="1"/>
    <col min="3092" max="3092" width="3.85546875" style="311" customWidth="1"/>
    <col min="3093" max="3093" width="10.28515625" style="311" bestFit="1" customWidth="1"/>
    <col min="3094" max="3094" width="1.42578125" style="311" customWidth="1"/>
    <col min="3095" max="3095" width="3.85546875" style="311" customWidth="1"/>
    <col min="3096" max="3096" width="9.140625" style="311"/>
    <col min="3097" max="3097" width="1.42578125" style="311" customWidth="1"/>
    <col min="3098" max="3098" width="3.85546875" style="311" customWidth="1"/>
    <col min="3099" max="3099" width="9.140625" style="311"/>
    <col min="3100" max="3100" width="1.42578125" style="311" customWidth="1"/>
    <col min="3101" max="3101" width="3.85546875" style="311" customWidth="1"/>
    <col min="3102" max="3102" width="9.140625" style="311"/>
    <col min="3103" max="3103" width="1.42578125" style="311" customWidth="1"/>
    <col min="3104" max="3104" width="3.85546875" style="311" customWidth="1"/>
    <col min="3105" max="3105" width="9.28515625" style="311" bestFit="1" customWidth="1"/>
    <col min="3106" max="3106" width="2.7109375" style="311" customWidth="1"/>
    <col min="3107" max="3329" width="9.140625" style="311"/>
    <col min="3330" max="3330" width="2.7109375" style="311" customWidth="1"/>
    <col min="3331" max="3331" width="44.140625" style="311" customWidth="1"/>
    <col min="3332" max="3332" width="1.42578125" style="311" customWidth="1"/>
    <col min="3333" max="3333" width="3.85546875" style="311" customWidth="1"/>
    <col min="3334" max="3334" width="9.140625" style="311"/>
    <col min="3335" max="3335" width="1.42578125" style="311" customWidth="1"/>
    <col min="3336" max="3336" width="3.85546875" style="311" customWidth="1"/>
    <col min="3337" max="3337" width="9.140625" style="311"/>
    <col min="3338" max="3338" width="1.42578125" style="311" customWidth="1"/>
    <col min="3339" max="3339" width="3.85546875" style="311" customWidth="1"/>
    <col min="3340" max="3340" width="9.140625" style="311"/>
    <col min="3341" max="3341" width="1.42578125" style="311" customWidth="1"/>
    <col min="3342" max="3342" width="3.85546875" style="311" customWidth="1"/>
    <col min="3343" max="3343" width="9.140625" style="311"/>
    <col min="3344" max="3344" width="1.42578125" style="311" customWidth="1"/>
    <col min="3345" max="3345" width="3.85546875" style="311" customWidth="1"/>
    <col min="3346" max="3346" width="9.140625" style="311"/>
    <col min="3347" max="3347" width="1.42578125" style="311" customWidth="1"/>
    <col min="3348" max="3348" width="3.85546875" style="311" customWidth="1"/>
    <col min="3349" max="3349" width="10.28515625" style="311" bestFit="1" customWidth="1"/>
    <col min="3350" max="3350" width="1.42578125" style="311" customWidth="1"/>
    <col min="3351" max="3351" width="3.85546875" style="311" customWidth="1"/>
    <col min="3352" max="3352" width="9.140625" style="311"/>
    <col min="3353" max="3353" width="1.42578125" style="311" customWidth="1"/>
    <col min="3354" max="3354" width="3.85546875" style="311" customWidth="1"/>
    <col min="3355" max="3355" width="9.140625" style="311"/>
    <col min="3356" max="3356" width="1.42578125" style="311" customWidth="1"/>
    <col min="3357" max="3357" width="3.85546875" style="311" customWidth="1"/>
    <col min="3358" max="3358" width="9.140625" style="311"/>
    <col min="3359" max="3359" width="1.42578125" style="311" customWidth="1"/>
    <col min="3360" max="3360" width="3.85546875" style="311" customWidth="1"/>
    <col min="3361" max="3361" width="9.28515625" style="311" bestFit="1" customWidth="1"/>
    <col min="3362" max="3362" width="2.7109375" style="311" customWidth="1"/>
    <col min="3363" max="3585" width="9.140625" style="311"/>
    <col min="3586" max="3586" width="2.7109375" style="311" customWidth="1"/>
    <col min="3587" max="3587" width="44.140625" style="311" customWidth="1"/>
    <col min="3588" max="3588" width="1.42578125" style="311" customWidth="1"/>
    <col min="3589" max="3589" width="3.85546875" style="311" customWidth="1"/>
    <col min="3590" max="3590" width="9.140625" style="311"/>
    <col min="3591" max="3591" width="1.42578125" style="311" customWidth="1"/>
    <col min="3592" max="3592" width="3.85546875" style="311" customWidth="1"/>
    <col min="3593" max="3593" width="9.140625" style="311"/>
    <col min="3594" max="3594" width="1.42578125" style="311" customWidth="1"/>
    <col min="3595" max="3595" width="3.85546875" style="311" customWidth="1"/>
    <col min="3596" max="3596" width="9.140625" style="311"/>
    <col min="3597" max="3597" width="1.42578125" style="311" customWidth="1"/>
    <col min="3598" max="3598" width="3.85546875" style="311" customWidth="1"/>
    <col min="3599" max="3599" width="9.140625" style="311"/>
    <col min="3600" max="3600" width="1.42578125" style="311" customWidth="1"/>
    <col min="3601" max="3601" width="3.85546875" style="311" customWidth="1"/>
    <col min="3602" max="3602" width="9.140625" style="311"/>
    <col min="3603" max="3603" width="1.42578125" style="311" customWidth="1"/>
    <col min="3604" max="3604" width="3.85546875" style="311" customWidth="1"/>
    <col min="3605" max="3605" width="10.28515625" style="311" bestFit="1" customWidth="1"/>
    <col min="3606" max="3606" width="1.42578125" style="311" customWidth="1"/>
    <col min="3607" max="3607" width="3.85546875" style="311" customWidth="1"/>
    <col min="3608" max="3608" width="9.140625" style="311"/>
    <col min="3609" max="3609" width="1.42578125" style="311" customWidth="1"/>
    <col min="3610" max="3610" width="3.85546875" style="311" customWidth="1"/>
    <col min="3611" max="3611" width="9.140625" style="311"/>
    <col min="3612" max="3612" width="1.42578125" style="311" customWidth="1"/>
    <col min="3613" max="3613" width="3.85546875" style="311" customWidth="1"/>
    <col min="3614" max="3614" width="9.140625" style="311"/>
    <col min="3615" max="3615" width="1.42578125" style="311" customWidth="1"/>
    <col min="3616" max="3616" width="3.85546875" style="311" customWidth="1"/>
    <col min="3617" max="3617" width="9.28515625" style="311" bestFit="1" customWidth="1"/>
    <col min="3618" max="3618" width="2.7109375" style="311" customWidth="1"/>
    <col min="3619" max="3841" width="9.140625" style="311"/>
    <col min="3842" max="3842" width="2.7109375" style="311" customWidth="1"/>
    <col min="3843" max="3843" width="44.140625" style="311" customWidth="1"/>
    <col min="3844" max="3844" width="1.42578125" style="311" customWidth="1"/>
    <col min="3845" max="3845" width="3.85546875" style="311" customWidth="1"/>
    <col min="3846" max="3846" width="9.140625" style="311"/>
    <col min="3847" max="3847" width="1.42578125" style="311" customWidth="1"/>
    <col min="3848" max="3848" width="3.85546875" style="311" customWidth="1"/>
    <col min="3849" max="3849" width="9.140625" style="311"/>
    <col min="3850" max="3850" width="1.42578125" style="311" customWidth="1"/>
    <col min="3851" max="3851" width="3.85546875" style="311" customWidth="1"/>
    <col min="3852" max="3852" width="9.140625" style="311"/>
    <col min="3853" max="3853" width="1.42578125" style="311" customWidth="1"/>
    <col min="3854" max="3854" width="3.85546875" style="311" customWidth="1"/>
    <col min="3855" max="3855" width="9.140625" style="311"/>
    <col min="3856" max="3856" width="1.42578125" style="311" customWidth="1"/>
    <col min="3857" max="3857" width="3.85546875" style="311" customWidth="1"/>
    <col min="3858" max="3858" width="9.140625" style="311"/>
    <col min="3859" max="3859" width="1.42578125" style="311" customWidth="1"/>
    <col min="3860" max="3860" width="3.85546875" style="311" customWidth="1"/>
    <col min="3861" max="3861" width="10.28515625" style="311" bestFit="1" customWidth="1"/>
    <col min="3862" max="3862" width="1.42578125" style="311" customWidth="1"/>
    <col min="3863" max="3863" width="3.85546875" style="311" customWidth="1"/>
    <col min="3864" max="3864" width="9.140625" style="311"/>
    <col min="3865" max="3865" width="1.42578125" style="311" customWidth="1"/>
    <col min="3866" max="3866" width="3.85546875" style="311" customWidth="1"/>
    <col min="3867" max="3867" width="9.140625" style="311"/>
    <col min="3868" max="3868" width="1.42578125" style="311" customWidth="1"/>
    <col min="3869" max="3869" width="3.85546875" style="311" customWidth="1"/>
    <col min="3870" max="3870" width="9.140625" style="311"/>
    <col min="3871" max="3871" width="1.42578125" style="311" customWidth="1"/>
    <col min="3872" max="3872" width="3.85546875" style="311" customWidth="1"/>
    <col min="3873" max="3873" width="9.28515625" style="311" bestFit="1" customWidth="1"/>
    <col min="3874" max="3874" width="2.7109375" style="311" customWidth="1"/>
    <col min="3875" max="4097" width="9.140625" style="311"/>
    <col min="4098" max="4098" width="2.7109375" style="311" customWidth="1"/>
    <col min="4099" max="4099" width="44.140625" style="311" customWidth="1"/>
    <col min="4100" max="4100" width="1.42578125" style="311" customWidth="1"/>
    <col min="4101" max="4101" width="3.85546875" style="311" customWidth="1"/>
    <col min="4102" max="4102" width="9.140625" style="311"/>
    <col min="4103" max="4103" width="1.42578125" style="311" customWidth="1"/>
    <col min="4104" max="4104" width="3.85546875" style="311" customWidth="1"/>
    <col min="4105" max="4105" width="9.140625" style="311"/>
    <col min="4106" max="4106" width="1.42578125" style="311" customWidth="1"/>
    <col min="4107" max="4107" width="3.85546875" style="311" customWidth="1"/>
    <col min="4108" max="4108" width="9.140625" style="311"/>
    <col min="4109" max="4109" width="1.42578125" style="311" customWidth="1"/>
    <col min="4110" max="4110" width="3.85546875" style="311" customWidth="1"/>
    <col min="4111" max="4111" width="9.140625" style="311"/>
    <col min="4112" max="4112" width="1.42578125" style="311" customWidth="1"/>
    <col min="4113" max="4113" width="3.85546875" style="311" customWidth="1"/>
    <col min="4114" max="4114" width="9.140625" style="311"/>
    <col min="4115" max="4115" width="1.42578125" style="311" customWidth="1"/>
    <col min="4116" max="4116" width="3.85546875" style="311" customWidth="1"/>
    <col min="4117" max="4117" width="10.28515625" style="311" bestFit="1" customWidth="1"/>
    <col min="4118" max="4118" width="1.42578125" style="311" customWidth="1"/>
    <col min="4119" max="4119" width="3.85546875" style="311" customWidth="1"/>
    <col min="4120" max="4120" width="9.140625" style="311"/>
    <col min="4121" max="4121" width="1.42578125" style="311" customWidth="1"/>
    <col min="4122" max="4122" width="3.85546875" style="311" customWidth="1"/>
    <col min="4123" max="4123" width="9.140625" style="311"/>
    <col min="4124" max="4124" width="1.42578125" style="311" customWidth="1"/>
    <col min="4125" max="4125" width="3.85546875" style="311" customWidth="1"/>
    <col min="4126" max="4126" width="9.140625" style="311"/>
    <col min="4127" max="4127" width="1.42578125" style="311" customWidth="1"/>
    <col min="4128" max="4128" width="3.85546875" style="311" customWidth="1"/>
    <col min="4129" max="4129" width="9.28515625" style="311" bestFit="1" customWidth="1"/>
    <col min="4130" max="4130" width="2.7109375" style="311" customWidth="1"/>
    <col min="4131" max="4353" width="9.140625" style="311"/>
    <col min="4354" max="4354" width="2.7109375" style="311" customWidth="1"/>
    <col min="4355" max="4355" width="44.140625" style="311" customWidth="1"/>
    <col min="4356" max="4356" width="1.42578125" style="311" customWidth="1"/>
    <col min="4357" max="4357" width="3.85546875" style="311" customWidth="1"/>
    <col min="4358" max="4358" width="9.140625" style="311"/>
    <col min="4359" max="4359" width="1.42578125" style="311" customWidth="1"/>
    <col min="4360" max="4360" width="3.85546875" style="311" customWidth="1"/>
    <col min="4361" max="4361" width="9.140625" style="311"/>
    <col min="4362" max="4362" width="1.42578125" style="311" customWidth="1"/>
    <col min="4363" max="4363" width="3.85546875" style="311" customWidth="1"/>
    <col min="4364" max="4364" width="9.140625" style="311"/>
    <col min="4365" max="4365" width="1.42578125" style="311" customWidth="1"/>
    <col min="4366" max="4366" width="3.85546875" style="311" customWidth="1"/>
    <col min="4367" max="4367" width="9.140625" style="311"/>
    <col min="4368" max="4368" width="1.42578125" style="311" customWidth="1"/>
    <col min="4369" max="4369" width="3.85546875" style="311" customWidth="1"/>
    <col min="4370" max="4370" width="9.140625" style="311"/>
    <col min="4371" max="4371" width="1.42578125" style="311" customWidth="1"/>
    <col min="4372" max="4372" width="3.85546875" style="311" customWidth="1"/>
    <col min="4373" max="4373" width="10.28515625" style="311" bestFit="1" customWidth="1"/>
    <col min="4374" max="4374" width="1.42578125" style="311" customWidth="1"/>
    <col min="4375" max="4375" width="3.85546875" style="311" customWidth="1"/>
    <col min="4376" max="4376" width="9.140625" style="311"/>
    <col min="4377" max="4377" width="1.42578125" style="311" customWidth="1"/>
    <col min="4378" max="4378" width="3.85546875" style="311" customWidth="1"/>
    <col min="4379" max="4379" width="9.140625" style="311"/>
    <col min="4380" max="4380" width="1.42578125" style="311" customWidth="1"/>
    <col min="4381" max="4381" width="3.85546875" style="311" customWidth="1"/>
    <col min="4382" max="4382" width="9.140625" style="311"/>
    <col min="4383" max="4383" width="1.42578125" style="311" customWidth="1"/>
    <col min="4384" max="4384" width="3.85546875" style="311" customWidth="1"/>
    <col min="4385" max="4385" width="9.28515625" style="311" bestFit="1" customWidth="1"/>
    <col min="4386" max="4386" width="2.7109375" style="311" customWidth="1"/>
    <col min="4387" max="4609" width="9.140625" style="311"/>
    <col min="4610" max="4610" width="2.7109375" style="311" customWidth="1"/>
    <col min="4611" max="4611" width="44.140625" style="311" customWidth="1"/>
    <col min="4612" max="4612" width="1.42578125" style="311" customWidth="1"/>
    <col min="4613" max="4613" width="3.85546875" style="311" customWidth="1"/>
    <col min="4614" max="4614" width="9.140625" style="311"/>
    <col min="4615" max="4615" width="1.42578125" style="311" customWidth="1"/>
    <col min="4616" max="4616" width="3.85546875" style="311" customWidth="1"/>
    <col min="4617" max="4617" width="9.140625" style="311"/>
    <col min="4618" max="4618" width="1.42578125" style="311" customWidth="1"/>
    <col min="4619" max="4619" width="3.85546875" style="311" customWidth="1"/>
    <col min="4620" max="4620" width="9.140625" style="311"/>
    <col min="4621" max="4621" width="1.42578125" style="311" customWidth="1"/>
    <col min="4622" max="4622" width="3.85546875" style="311" customWidth="1"/>
    <col min="4623" max="4623" width="9.140625" style="311"/>
    <col min="4624" max="4624" width="1.42578125" style="311" customWidth="1"/>
    <col min="4625" max="4625" width="3.85546875" style="311" customWidth="1"/>
    <col min="4626" max="4626" width="9.140625" style="311"/>
    <col min="4627" max="4627" width="1.42578125" style="311" customWidth="1"/>
    <col min="4628" max="4628" width="3.85546875" style="311" customWidth="1"/>
    <col min="4629" max="4629" width="10.28515625" style="311" bestFit="1" customWidth="1"/>
    <col min="4630" max="4630" width="1.42578125" style="311" customWidth="1"/>
    <col min="4631" max="4631" width="3.85546875" style="311" customWidth="1"/>
    <col min="4632" max="4632" width="9.140625" style="311"/>
    <col min="4633" max="4633" width="1.42578125" style="311" customWidth="1"/>
    <col min="4634" max="4634" width="3.85546875" style="311" customWidth="1"/>
    <col min="4635" max="4635" width="9.140625" style="311"/>
    <col min="4636" max="4636" width="1.42578125" style="311" customWidth="1"/>
    <col min="4637" max="4637" width="3.85546875" style="311" customWidth="1"/>
    <col min="4638" max="4638" width="9.140625" style="311"/>
    <col min="4639" max="4639" width="1.42578125" style="311" customWidth="1"/>
    <col min="4640" max="4640" width="3.85546875" style="311" customWidth="1"/>
    <col min="4641" max="4641" width="9.28515625" style="311" bestFit="1" customWidth="1"/>
    <col min="4642" max="4642" width="2.7109375" style="311" customWidth="1"/>
    <col min="4643" max="4865" width="9.140625" style="311"/>
    <col min="4866" max="4866" width="2.7109375" style="311" customWidth="1"/>
    <col min="4867" max="4867" width="44.140625" style="311" customWidth="1"/>
    <col min="4868" max="4868" width="1.42578125" style="311" customWidth="1"/>
    <col min="4869" max="4869" width="3.85546875" style="311" customWidth="1"/>
    <col min="4870" max="4870" width="9.140625" style="311"/>
    <col min="4871" max="4871" width="1.42578125" style="311" customWidth="1"/>
    <col min="4872" max="4872" width="3.85546875" style="311" customWidth="1"/>
    <col min="4873" max="4873" width="9.140625" style="311"/>
    <col min="4874" max="4874" width="1.42578125" style="311" customWidth="1"/>
    <col min="4875" max="4875" width="3.85546875" style="311" customWidth="1"/>
    <col min="4876" max="4876" width="9.140625" style="311"/>
    <col min="4877" max="4877" width="1.42578125" style="311" customWidth="1"/>
    <col min="4878" max="4878" width="3.85546875" style="311" customWidth="1"/>
    <col min="4879" max="4879" width="9.140625" style="311"/>
    <col min="4880" max="4880" width="1.42578125" style="311" customWidth="1"/>
    <col min="4881" max="4881" width="3.85546875" style="311" customWidth="1"/>
    <col min="4882" max="4882" width="9.140625" style="311"/>
    <col min="4883" max="4883" width="1.42578125" style="311" customWidth="1"/>
    <col min="4884" max="4884" width="3.85546875" style="311" customWidth="1"/>
    <col min="4885" max="4885" width="10.28515625" style="311" bestFit="1" customWidth="1"/>
    <col min="4886" max="4886" width="1.42578125" style="311" customWidth="1"/>
    <col min="4887" max="4887" width="3.85546875" style="311" customWidth="1"/>
    <col min="4888" max="4888" width="9.140625" style="311"/>
    <col min="4889" max="4889" width="1.42578125" style="311" customWidth="1"/>
    <col min="4890" max="4890" width="3.85546875" style="311" customWidth="1"/>
    <col min="4891" max="4891" width="9.140625" style="311"/>
    <col min="4892" max="4892" width="1.42578125" style="311" customWidth="1"/>
    <col min="4893" max="4893" width="3.85546875" style="311" customWidth="1"/>
    <col min="4894" max="4894" width="9.140625" style="311"/>
    <col min="4895" max="4895" width="1.42578125" style="311" customWidth="1"/>
    <col min="4896" max="4896" width="3.85546875" style="311" customWidth="1"/>
    <col min="4897" max="4897" width="9.28515625" style="311" bestFit="1" customWidth="1"/>
    <col min="4898" max="4898" width="2.7109375" style="311" customWidth="1"/>
    <col min="4899" max="5121" width="9.140625" style="311"/>
    <col min="5122" max="5122" width="2.7109375" style="311" customWidth="1"/>
    <col min="5123" max="5123" width="44.140625" style="311" customWidth="1"/>
    <col min="5124" max="5124" width="1.42578125" style="311" customWidth="1"/>
    <col min="5125" max="5125" width="3.85546875" style="311" customWidth="1"/>
    <col min="5126" max="5126" width="9.140625" style="311"/>
    <col min="5127" max="5127" width="1.42578125" style="311" customWidth="1"/>
    <col min="5128" max="5128" width="3.85546875" style="311" customWidth="1"/>
    <col min="5129" max="5129" width="9.140625" style="311"/>
    <col min="5130" max="5130" width="1.42578125" style="311" customWidth="1"/>
    <col min="5131" max="5131" width="3.85546875" style="311" customWidth="1"/>
    <col min="5132" max="5132" width="9.140625" style="311"/>
    <col min="5133" max="5133" width="1.42578125" style="311" customWidth="1"/>
    <col min="5134" max="5134" width="3.85546875" style="311" customWidth="1"/>
    <col min="5135" max="5135" width="9.140625" style="311"/>
    <col min="5136" max="5136" width="1.42578125" style="311" customWidth="1"/>
    <col min="5137" max="5137" width="3.85546875" style="311" customWidth="1"/>
    <col min="5138" max="5138" width="9.140625" style="311"/>
    <col min="5139" max="5139" width="1.42578125" style="311" customWidth="1"/>
    <col min="5140" max="5140" width="3.85546875" style="311" customWidth="1"/>
    <col min="5141" max="5141" width="10.28515625" style="311" bestFit="1" customWidth="1"/>
    <col min="5142" max="5142" width="1.42578125" style="311" customWidth="1"/>
    <col min="5143" max="5143" width="3.85546875" style="311" customWidth="1"/>
    <col min="5144" max="5144" width="9.140625" style="311"/>
    <col min="5145" max="5145" width="1.42578125" style="311" customWidth="1"/>
    <col min="5146" max="5146" width="3.85546875" style="311" customWidth="1"/>
    <col min="5147" max="5147" width="9.140625" style="311"/>
    <col min="5148" max="5148" width="1.42578125" style="311" customWidth="1"/>
    <col min="5149" max="5149" width="3.85546875" style="311" customWidth="1"/>
    <col min="5150" max="5150" width="9.140625" style="311"/>
    <col min="5151" max="5151" width="1.42578125" style="311" customWidth="1"/>
    <col min="5152" max="5152" width="3.85546875" style="311" customWidth="1"/>
    <col min="5153" max="5153" width="9.28515625" style="311" bestFit="1" customWidth="1"/>
    <col min="5154" max="5154" width="2.7109375" style="311" customWidth="1"/>
    <col min="5155" max="5377" width="9.140625" style="311"/>
    <col min="5378" max="5378" width="2.7109375" style="311" customWidth="1"/>
    <col min="5379" max="5379" width="44.140625" style="311" customWidth="1"/>
    <col min="5380" max="5380" width="1.42578125" style="311" customWidth="1"/>
    <col min="5381" max="5381" width="3.85546875" style="311" customWidth="1"/>
    <col min="5382" max="5382" width="9.140625" style="311"/>
    <col min="5383" max="5383" width="1.42578125" style="311" customWidth="1"/>
    <col min="5384" max="5384" width="3.85546875" style="311" customWidth="1"/>
    <col min="5385" max="5385" width="9.140625" style="311"/>
    <col min="5386" max="5386" width="1.42578125" style="311" customWidth="1"/>
    <col min="5387" max="5387" width="3.85546875" style="311" customWidth="1"/>
    <col min="5388" max="5388" width="9.140625" style="311"/>
    <col min="5389" max="5389" width="1.42578125" style="311" customWidth="1"/>
    <col min="5390" max="5390" width="3.85546875" style="311" customWidth="1"/>
    <col min="5391" max="5391" width="9.140625" style="311"/>
    <col min="5392" max="5392" width="1.42578125" style="311" customWidth="1"/>
    <col min="5393" max="5393" width="3.85546875" style="311" customWidth="1"/>
    <col min="5394" max="5394" width="9.140625" style="311"/>
    <col min="5395" max="5395" width="1.42578125" style="311" customWidth="1"/>
    <col min="5396" max="5396" width="3.85546875" style="311" customWidth="1"/>
    <col min="5397" max="5397" width="10.28515625" style="311" bestFit="1" customWidth="1"/>
    <col min="5398" max="5398" width="1.42578125" style="311" customWidth="1"/>
    <col min="5399" max="5399" width="3.85546875" style="311" customWidth="1"/>
    <col min="5400" max="5400" width="9.140625" style="311"/>
    <col min="5401" max="5401" width="1.42578125" style="311" customWidth="1"/>
    <col min="5402" max="5402" width="3.85546875" style="311" customWidth="1"/>
    <col min="5403" max="5403" width="9.140625" style="311"/>
    <col min="5404" max="5404" width="1.42578125" style="311" customWidth="1"/>
    <col min="5405" max="5405" width="3.85546875" style="311" customWidth="1"/>
    <col min="5406" max="5406" width="9.140625" style="311"/>
    <col min="5407" max="5407" width="1.42578125" style="311" customWidth="1"/>
    <col min="5408" max="5408" width="3.85546875" style="311" customWidth="1"/>
    <col min="5409" max="5409" width="9.28515625" style="311" bestFit="1" customWidth="1"/>
    <col min="5410" max="5410" width="2.7109375" style="311" customWidth="1"/>
    <col min="5411" max="5633" width="9.140625" style="311"/>
    <col min="5634" max="5634" width="2.7109375" style="311" customWidth="1"/>
    <col min="5635" max="5635" width="44.140625" style="311" customWidth="1"/>
    <col min="5636" max="5636" width="1.42578125" style="311" customWidth="1"/>
    <col min="5637" max="5637" width="3.85546875" style="311" customWidth="1"/>
    <col min="5638" max="5638" width="9.140625" style="311"/>
    <col min="5639" max="5639" width="1.42578125" style="311" customWidth="1"/>
    <col min="5640" max="5640" width="3.85546875" style="311" customWidth="1"/>
    <col min="5641" max="5641" width="9.140625" style="311"/>
    <col min="5642" max="5642" width="1.42578125" style="311" customWidth="1"/>
    <col min="5643" max="5643" width="3.85546875" style="311" customWidth="1"/>
    <col min="5644" max="5644" width="9.140625" style="311"/>
    <col min="5645" max="5645" width="1.42578125" style="311" customWidth="1"/>
    <col min="5646" max="5646" width="3.85546875" style="311" customWidth="1"/>
    <col min="5647" max="5647" width="9.140625" style="311"/>
    <col min="5648" max="5648" width="1.42578125" style="311" customWidth="1"/>
    <col min="5649" max="5649" width="3.85546875" style="311" customWidth="1"/>
    <col min="5650" max="5650" width="9.140625" style="311"/>
    <col min="5651" max="5651" width="1.42578125" style="311" customWidth="1"/>
    <col min="5652" max="5652" width="3.85546875" style="311" customWidth="1"/>
    <col min="5653" max="5653" width="10.28515625" style="311" bestFit="1" customWidth="1"/>
    <col min="5654" max="5654" width="1.42578125" style="311" customWidth="1"/>
    <col min="5655" max="5655" width="3.85546875" style="311" customWidth="1"/>
    <col min="5656" max="5656" width="9.140625" style="311"/>
    <col min="5657" max="5657" width="1.42578125" style="311" customWidth="1"/>
    <col min="5658" max="5658" width="3.85546875" style="311" customWidth="1"/>
    <col min="5659" max="5659" width="9.140625" style="311"/>
    <col min="5660" max="5660" width="1.42578125" style="311" customWidth="1"/>
    <col min="5661" max="5661" width="3.85546875" style="311" customWidth="1"/>
    <col min="5662" max="5662" width="9.140625" style="311"/>
    <col min="5663" max="5663" width="1.42578125" style="311" customWidth="1"/>
    <col min="5664" max="5664" width="3.85546875" style="311" customWidth="1"/>
    <col min="5665" max="5665" width="9.28515625" style="311" bestFit="1" customWidth="1"/>
    <col min="5666" max="5666" width="2.7109375" style="311" customWidth="1"/>
    <col min="5667" max="5889" width="9.140625" style="311"/>
    <col min="5890" max="5890" width="2.7109375" style="311" customWidth="1"/>
    <col min="5891" max="5891" width="44.140625" style="311" customWidth="1"/>
    <col min="5892" max="5892" width="1.42578125" style="311" customWidth="1"/>
    <col min="5893" max="5893" width="3.85546875" style="311" customWidth="1"/>
    <col min="5894" max="5894" width="9.140625" style="311"/>
    <col min="5895" max="5895" width="1.42578125" style="311" customWidth="1"/>
    <col min="5896" max="5896" width="3.85546875" style="311" customWidth="1"/>
    <col min="5897" max="5897" width="9.140625" style="311"/>
    <col min="5898" max="5898" width="1.42578125" style="311" customWidth="1"/>
    <col min="5899" max="5899" width="3.85546875" style="311" customWidth="1"/>
    <col min="5900" max="5900" width="9.140625" style="311"/>
    <col min="5901" max="5901" width="1.42578125" style="311" customWidth="1"/>
    <col min="5902" max="5902" width="3.85546875" style="311" customWidth="1"/>
    <col min="5903" max="5903" width="9.140625" style="311"/>
    <col min="5904" max="5904" width="1.42578125" style="311" customWidth="1"/>
    <col min="5905" max="5905" width="3.85546875" style="311" customWidth="1"/>
    <col min="5906" max="5906" width="9.140625" style="311"/>
    <col min="5907" max="5907" width="1.42578125" style="311" customWidth="1"/>
    <col min="5908" max="5908" width="3.85546875" style="311" customWidth="1"/>
    <col min="5909" max="5909" width="10.28515625" style="311" bestFit="1" customWidth="1"/>
    <col min="5910" max="5910" width="1.42578125" style="311" customWidth="1"/>
    <col min="5911" max="5911" width="3.85546875" style="311" customWidth="1"/>
    <col min="5912" max="5912" width="9.140625" style="311"/>
    <col min="5913" max="5913" width="1.42578125" style="311" customWidth="1"/>
    <col min="5914" max="5914" width="3.85546875" style="311" customWidth="1"/>
    <col min="5915" max="5915" width="9.140625" style="311"/>
    <col min="5916" max="5916" width="1.42578125" style="311" customWidth="1"/>
    <col min="5917" max="5917" width="3.85546875" style="311" customWidth="1"/>
    <col min="5918" max="5918" width="9.140625" style="311"/>
    <col min="5919" max="5919" width="1.42578125" style="311" customWidth="1"/>
    <col min="5920" max="5920" width="3.85546875" style="311" customWidth="1"/>
    <col min="5921" max="5921" width="9.28515625" style="311" bestFit="1" customWidth="1"/>
    <col min="5922" max="5922" width="2.7109375" style="311" customWidth="1"/>
    <col min="5923" max="6145" width="9.140625" style="311"/>
    <col min="6146" max="6146" width="2.7109375" style="311" customWidth="1"/>
    <col min="6147" max="6147" width="44.140625" style="311" customWidth="1"/>
    <col min="6148" max="6148" width="1.42578125" style="311" customWidth="1"/>
    <col min="6149" max="6149" width="3.85546875" style="311" customWidth="1"/>
    <col min="6150" max="6150" width="9.140625" style="311"/>
    <col min="6151" max="6151" width="1.42578125" style="311" customWidth="1"/>
    <col min="6152" max="6152" width="3.85546875" style="311" customWidth="1"/>
    <col min="6153" max="6153" width="9.140625" style="311"/>
    <col min="6154" max="6154" width="1.42578125" style="311" customWidth="1"/>
    <col min="6155" max="6155" width="3.85546875" style="311" customWidth="1"/>
    <col min="6156" max="6156" width="9.140625" style="311"/>
    <col min="6157" max="6157" width="1.42578125" style="311" customWidth="1"/>
    <col min="6158" max="6158" width="3.85546875" style="311" customWidth="1"/>
    <col min="6159" max="6159" width="9.140625" style="311"/>
    <col min="6160" max="6160" width="1.42578125" style="311" customWidth="1"/>
    <col min="6161" max="6161" width="3.85546875" style="311" customWidth="1"/>
    <col min="6162" max="6162" width="9.140625" style="311"/>
    <col min="6163" max="6163" width="1.42578125" style="311" customWidth="1"/>
    <col min="6164" max="6164" width="3.85546875" style="311" customWidth="1"/>
    <col min="6165" max="6165" width="10.28515625" style="311" bestFit="1" customWidth="1"/>
    <col min="6166" max="6166" width="1.42578125" style="311" customWidth="1"/>
    <col min="6167" max="6167" width="3.85546875" style="311" customWidth="1"/>
    <col min="6168" max="6168" width="9.140625" style="311"/>
    <col min="6169" max="6169" width="1.42578125" style="311" customWidth="1"/>
    <col min="6170" max="6170" width="3.85546875" style="311" customWidth="1"/>
    <col min="6171" max="6171" width="9.140625" style="311"/>
    <col min="6172" max="6172" width="1.42578125" style="311" customWidth="1"/>
    <col min="6173" max="6173" width="3.85546875" style="311" customWidth="1"/>
    <col min="6174" max="6174" width="9.140625" style="311"/>
    <col min="6175" max="6175" width="1.42578125" style="311" customWidth="1"/>
    <col min="6176" max="6176" width="3.85546875" style="311" customWidth="1"/>
    <col min="6177" max="6177" width="9.28515625" style="311" bestFit="1" customWidth="1"/>
    <col min="6178" max="6178" width="2.7109375" style="311" customWidth="1"/>
    <col min="6179" max="6401" width="9.140625" style="311"/>
    <col min="6402" max="6402" width="2.7109375" style="311" customWidth="1"/>
    <col min="6403" max="6403" width="44.140625" style="311" customWidth="1"/>
    <col min="6404" max="6404" width="1.42578125" style="311" customWidth="1"/>
    <col min="6405" max="6405" width="3.85546875" style="311" customWidth="1"/>
    <col min="6406" max="6406" width="9.140625" style="311"/>
    <col min="6407" max="6407" width="1.42578125" style="311" customWidth="1"/>
    <col min="6408" max="6408" width="3.85546875" style="311" customWidth="1"/>
    <col min="6409" max="6409" width="9.140625" style="311"/>
    <col min="6410" max="6410" width="1.42578125" style="311" customWidth="1"/>
    <col min="6411" max="6411" width="3.85546875" style="311" customWidth="1"/>
    <col min="6412" max="6412" width="9.140625" style="311"/>
    <col min="6413" max="6413" width="1.42578125" style="311" customWidth="1"/>
    <col min="6414" max="6414" width="3.85546875" style="311" customWidth="1"/>
    <col min="6415" max="6415" width="9.140625" style="311"/>
    <col min="6416" max="6416" width="1.42578125" style="311" customWidth="1"/>
    <col min="6417" max="6417" width="3.85546875" style="311" customWidth="1"/>
    <col min="6418" max="6418" width="9.140625" style="311"/>
    <col min="6419" max="6419" width="1.42578125" style="311" customWidth="1"/>
    <col min="6420" max="6420" width="3.85546875" style="311" customWidth="1"/>
    <col min="6421" max="6421" width="10.28515625" style="311" bestFit="1" customWidth="1"/>
    <col min="6422" max="6422" width="1.42578125" style="311" customWidth="1"/>
    <col min="6423" max="6423" width="3.85546875" style="311" customWidth="1"/>
    <col min="6424" max="6424" width="9.140625" style="311"/>
    <col min="6425" max="6425" width="1.42578125" style="311" customWidth="1"/>
    <col min="6426" max="6426" width="3.85546875" style="311" customWidth="1"/>
    <col min="6427" max="6427" width="9.140625" style="311"/>
    <col min="6428" max="6428" width="1.42578125" style="311" customWidth="1"/>
    <col min="6429" max="6429" width="3.85546875" style="311" customWidth="1"/>
    <col min="6430" max="6430" width="9.140625" style="311"/>
    <col min="6431" max="6431" width="1.42578125" style="311" customWidth="1"/>
    <col min="6432" max="6432" width="3.85546875" style="311" customWidth="1"/>
    <col min="6433" max="6433" width="9.28515625" style="311" bestFit="1" customWidth="1"/>
    <col min="6434" max="6434" width="2.7109375" style="311" customWidth="1"/>
    <col min="6435" max="6657" width="9.140625" style="311"/>
    <col min="6658" max="6658" width="2.7109375" style="311" customWidth="1"/>
    <col min="6659" max="6659" width="44.140625" style="311" customWidth="1"/>
    <col min="6660" max="6660" width="1.42578125" style="311" customWidth="1"/>
    <col min="6661" max="6661" width="3.85546875" style="311" customWidth="1"/>
    <col min="6662" max="6662" width="9.140625" style="311"/>
    <col min="6663" max="6663" width="1.42578125" style="311" customWidth="1"/>
    <col min="6664" max="6664" width="3.85546875" style="311" customWidth="1"/>
    <col min="6665" max="6665" width="9.140625" style="311"/>
    <col min="6666" max="6666" width="1.42578125" style="311" customWidth="1"/>
    <col min="6667" max="6667" width="3.85546875" style="311" customWidth="1"/>
    <col min="6668" max="6668" width="9.140625" style="311"/>
    <col min="6669" max="6669" width="1.42578125" style="311" customWidth="1"/>
    <col min="6670" max="6670" width="3.85546875" style="311" customWidth="1"/>
    <col min="6671" max="6671" width="9.140625" style="311"/>
    <col min="6672" max="6672" width="1.42578125" style="311" customWidth="1"/>
    <col min="6673" max="6673" width="3.85546875" style="311" customWidth="1"/>
    <col min="6674" max="6674" width="9.140625" style="311"/>
    <col min="6675" max="6675" width="1.42578125" style="311" customWidth="1"/>
    <col min="6676" max="6676" width="3.85546875" style="311" customWidth="1"/>
    <col min="6677" max="6677" width="10.28515625" style="311" bestFit="1" customWidth="1"/>
    <col min="6678" max="6678" width="1.42578125" style="311" customWidth="1"/>
    <col min="6679" max="6679" width="3.85546875" style="311" customWidth="1"/>
    <col min="6680" max="6680" width="9.140625" style="311"/>
    <col min="6681" max="6681" width="1.42578125" style="311" customWidth="1"/>
    <col min="6682" max="6682" width="3.85546875" style="311" customWidth="1"/>
    <col min="6683" max="6683" width="9.140625" style="311"/>
    <col min="6684" max="6684" width="1.42578125" style="311" customWidth="1"/>
    <col min="6685" max="6685" width="3.85546875" style="311" customWidth="1"/>
    <col min="6686" max="6686" width="9.140625" style="311"/>
    <col min="6687" max="6687" width="1.42578125" style="311" customWidth="1"/>
    <col min="6688" max="6688" width="3.85546875" style="311" customWidth="1"/>
    <col min="6689" max="6689" width="9.28515625" style="311" bestFit="1" customWidth="1"/>
    <col min="6690" max="6690" width="2.7109375" style="311" customWidth="1"/>
    <col min="6691" max="6913" width="9.140625" style="311"/>
    <col min="6914" max="6914" width="2.7109375" style="311" customWidth="1"/>
    <col min="6915" max="6915" width="44.140625" style="311" customWidth="1"/>
    <col min="6916" max="6916" width="1.42578125" style="311" customWidth="1"/>
    <col min="6917" max="6917" width="3.85546875" style="311" customWidth="1"/>
    <col min="6918" max="6918" width="9.140625" style="311"/>
    <col min="6919" max="6919" width="1.42578125" style="311" customWidth="1"/>
    <col min="6920" max="6920" width="3.85546875" style="311" customWidth="1"/>
    <col min="6921" max="6921" width="9.140625" style="311"/>
    <col min="6922" max="6922" width="1.42578125" style="311" customWidth="1"/>
    <col min="6923" max="6923" width="3.85546875" style="311" customWidth="1"/>
    <col min="6924" max="6924" width="9.140625" style="311"/>
    <col min="6925" max="6925" width="1.42578125" style="311" customWidth="1"/>
    <col min="6926" max="6926" width="3.85546875" style="311" customWidth="1"/>
    <col min="6927" max="6927" width="9.140625" style="311"/>
    <col min="6928" max="6928" width="1.42578125" style="311" customWidth="1"/>
    <col min="6929" max="6929" width="3.85546875" style="311" customWidth="1"/>
    <col min="6930" max="6930" width="9.140625" style="311"/>
    <col min="6931" max="6931" width="1.42578125" style="311" customWidth="1"/>
    <col min="6932" max="6932" width="3.85546875" style="311" customWidth="1"/>
    <col min="6933" max="6933" width="10.28515625" style="311" bestFit="1" customWidth="1"/>
    <col min="6934" max="6934" width="1.42578125" style="311" customWidth="1"/>
    <col min="6935" max="6935" width="3.85546875" style="311" customWidth="1"/>
    <col min="6936" max="6936" width="9.140625" style="311"/>
    <col min="6937" max="6937" width="1.42578125" style="311" customWidth="1"/>
    <col min="6938" max="6938" width="3.85546875" style="311" customWidth="1"/>
    <col min="6939" max="6939" width="9.140625" style="311"/>
    <col min="6940" max="6940" width="1.42578125" style="311" customWidth="1"/>
    <col min="6941" max="6941" width="3.85546875" style="311" customWidth="1"/>
    <col min="6942" max="6942" width="9.140625" style="311"/>
    <col min="6943" max="6943" width="1.42578125" style="311" customWidth="1"/>
    <col min="6944" max="6944" width="3.85546875" style="311" customWidth="1"/>
    <col min="6945" max="6945" width="9.28515625" style="311" bestFit="1" customWidth="1"/>
    <col min="6946" max="6946" width="2.7109375" style="311" customWidth="1"/>
    <col min="6947" max="7169" width="9.140625" style="311"/>
    <col min="7170" max="7170" width="2.7109375" style="311" customWidth="1"/>
    <col min="7171" max="7171" width="44.140625" style="311" customWidth="1"/>
    <col min="7172" max="7172" width="1.42578125" style="311" customWidth="1"/>
    <col min="7173" max="7173" width="3.85546875" style="311" customWidth="1"/>
    <col min="7174" max="7174" width="9.140625" style="311"/>
    <col min="7175" max="7175" width="1.42578125" style="311" customWidth="1"/>
    <col min="7176" max="7176" width="3.85546875" style="311" customWidth="1"/>
    <col min="7177" max="7177" width="9.140625" style="311"/>
    <col min="7178" max="7178" width="1.42578125" style="311" customWidth="1"/>
    <col min="7179" max="7179" width="3.85546875" style="311" customWidth="1"/>
    <col min="7180" max="7180" width="9.140625" style="311"/>
    <col min="7181" max="7181" width="1.42578125" style="311" customWidth="1"/>
    <col min="7182" max="7182" width="3.85546875" style="311" customWidth="1"/>
    <col min="7183" max="7183" width="9.140625" style="311"/>
    <col min="7184" max="7184" width="1.42578125" style="311" customWidth="1"/>
    <col min="7185" max="7185" width="3.85546875" style="311" customWidth="1"/>
    <col min="7186" max="7186" width="9.140625" style="311"/>
    <col min="7187" max="7187" width="1.42578125" style="311" customWidth="1"/>
    <col min="7188" max="7188" width="3.85546875" style="311" customWidth="1"/>
    <col min="7189" max="7189" width="10.28515625" style="311" bestFit="1" customWidth="1"/>
    <col min="7190" max="7190" width="1.42578125" style="311" customWidth="1"/>
    <col min="7191" max="7191" width="3.85546875" style="311" customWidth="1"/>
    <col min="7192" max="7192" width="9.140625" style="311"/>
    <col min="7193" max="7193" width="1.42578125" style="311" customWidth="1"/>
    <col min="7194" max="7194" width="3.85546875" style="311" customWidth="1"/>
    <col min="7195" max="7195" width="9.140625" style="311"/>
    <col min="7196" max="7196" width="1.42578125" style="311" customWidth="1"/>
    <col min="7197" max="7197" width="3.85546875" style="311" customWidth="1"/>
    <col min="7198" max="7198" width="9.140625" style="311"/>
    <col min="7199" max="7199" width="1.42578125" style="311" customWidth="1"/>
    <col min="7200" max="7200" width="3.85546875" style="311" customWidth="1"/>
    <col min="7201" max="7201" width="9.28515625" style="311" bestFit="1" customWidth="1"/>
    <col min="7202" max="7202" width="2.7109375" style="311" customWidth="1"/>
    <col min="7203" max="7425" width="9.140625" style="311"/>
    <col min="7426" max="7426" width="2.7109375" style="311" customWidth="1"/>
    <col min="7427" max="7427" width="44.140625" style="311" customWidth="1"/>
    <col min="7428" max="7428" width="1.42578125" style="311" customWidth="1"/>
    <col min="7429" max="7429" width="3.85546875" style="311" customWidth="1"/>
    <col min="7430" max="7430" width="9.140625" style="311"/>
    <col min="7431" max="7431" width="1.42578125" style="311" customWidth="1"/>
    <col min="7432" max="7432" width="3.85546875" style="311" customWidth="1"/>
    <col min="7433" max="7433" width="9.140625" style="311"/>
    <col min="7434" max="7434" width="1.42578125" style="311" customWidth="1"/>
    <col min="7435" max="7435" width="3.85546875" style="311" customWidth="1"/>
    <col min="7436" max="7436" width="9.140625" style="311"/>
    <col min="7437" max="7437" width="1.42578125" style="311" customWidth="1"/>
    <col min="7438" max="7438" width="3.85546875" style="311" customWidth="1"/>
    <col min="7439" max="7439" width="9.140625" style="311"/>
    <col min="7440" max="7440" width="1.42578125" style="311" customWidth="1"/>
    <col min="7441" max="7441" width="3.85546875" style="311" customWidth="1"/>
    <col min="7442" max="7442" width="9.140625" style="311"/>
    <col min="7443" max="7443" width="1.42578125" style="311" customWidth="1"/>
    <col min="7444" max="7444" width="3.85546875" style="311" customWidth="1"/>
    <col min="7445" max="7445" width="10.28515625" style="311" bestFit="1" customWidth="1"/>
    <col min="7446" max="7446" width="1.42578125" style="311" customWidth="1"/>
    <col min="7447" max="7447" width="3.85546875" style="311" customWidth="1"/>
    <col min="7448" max="7448" width="9.140625" style="311"/>
    <col min="7449" max="7449" width="1.42578125" style="311" customWidth="1"/>
    <col min="7450" max="7450" width="3.85546875" style="311" customWidth="1"/>
    <col min="7451" max="7451" width="9.140625" style="311"/>
    <col min="7452" max="7452" width="1.42578125" style="311" customWidth="1"/>
    <col min="7453" max="7453" width="3.85546875" style="311" customWidth="1"/>
    <col min="7454" max="7454" width="9.140625" style="311"/>
    <col min="7455" max="7455" width="1.42578125" style="311" customWidth="1"/>
    <col min="7456" max="7456" width="3.85546875" style="311" customWidth="1"/>
    <col min="7457" max="7457" width="9.28515625" style="311" bestFit="1" customWidth="1"/>
    <col min="7458" max="7458" width="2.7109375" style="311" customWidth="1"/>
    <col min="7459" max="7681" width="9.140625" style="311"/>
    <col min="7682" max="7682" width="2.7109375" style="311" customWidth="1"/>
    <col min="7683" max="7683" width="44.140625" style="311" customWidth="1"/>
    <col min="7684" max="7684" width="1.42578125" style="311" customWidth="1"/>
    <col min="7685" max="7685" width="3.85546875" style="311" customWidth="1"/>
    <col min="7686" max="7686" width="9.140625" style="311"/>
    <col min="7687" max="7687" width="1.42578125" style="311" customWidth="1"/>
    <col min="7688" max="7688" width="3.85546875" style="311" customWidth="1"/>
    <col min="7689" max="7689" width="9.140625" style="311"/>
    <col min="7690" max="7690" width="1.42578125" style="311" customWidth="1"/>
    <col min="7691" max="7691" width="3.85546875" style="311" customWidth="1"/>
    <col min="7692" max="7692" width="9.140625" style="311"/>
    <col min="7693" max="7693" width="1.42578125" style="311" customWidth="1"/>
    <col min="7694" max="7694" width="3.85546875" style="311" customWidth="1"/>
    <col min="7695" max="7695" width="9.140625" style="311"/>
    <col min="7696" max="7696" width="1.42578125" style="311" customWidth="1"/>
    <col min="7697" max="7697" width="3.85546875" style="311" customWidth="1"/>
    <col min="7698" max="7698" width="9.140625" style="311"/>
    <col min="7699" max="7699" width="1.42578125" style="311" customWidth="1"/>
    <col min="7700" max="7700" width="3.85546875" style="311" customWidth="1"/>
    <col min="7701" max="7701" width="10.28515625" style="311" bestFit="1" customWidth="1"/>
    <col min="7702" max="7702" width="1.42578125" style="311" customWidth="1"/>
    <col min="7703" max="7703" width="3.85546875" style="311" customWidth="1"/>
    <col min="7704" max="7704" width="9.140625" style="311"/>
    <col min="7705" max="7705" width="1.42578125" style="311" customWidth="1"/>
    <col min="7706" max="7706" width="3.85546875" style="311" customWidth="1"/>
    <col min="7707" max="7707" width="9.140625" style="311"/>
    <col min="7708" max="7708" width="1.42578125" style="311" customWidth="1"/>
    <col min="7709" max="7709" width="3.85546875" style="311" customWidth="1"/>
    <col min="7710" max="7710" width="9.140625" style="311"/>
    <col min="7711" max="7711" width="1.42578125" style="311" customWidth="1"/>
    <col min="7712" max="7712" width="3.85546875" style="311" customWidth="1"/>
    <col min="7713" max="7713" width="9.28515625" style="311" bestFit="1" customWidth="1"/>
    <col min="7714" max="7714" width="2.7109375" style="311" customWidth="1"/>
    <col min="7715" max="7937" width="9.140625" style="311"/>
    <col min="7938" max="7938" width="2.7109375" style="311" customWidth="1"/>
    <col min="7939" max="7939" width="44.140625" style="311" customWidth="1"/>
    <col min="7940" max="7940" width="1.42578125" style="311" customWidth="1"/>
    <col min="7941" max="7941" width="3.85546875" style="311" customWidth="1"/>
    <col min="7942" max="7942" width="9.140625" style="311"/>
    <col min="7943" max="7943" width="1.42578125" style="311" customWidth="1"/>
    <col min="7944" max="7944" width="3.85546875" style="311" customWidth="1"/>
    <col min="7945" max="7945" width="9.140625" style="311"/>
    <col min="7946" max="7946" width="1.42578125" style="311" customWidth="1"/>
    <col min="7947" max="7947" width="3.85546875" style="311" customWidth="1"/>
    <col min="7948" max="7948" width="9.140625" style="311"/>
    <col min="7949" max="7949" width="1.42578125" style="311" customWidth="1"/>
    <col min="7950" max="7950" width="3.85546875" style="311" customWidth="1"/>
    <col min="7951" max="7951" width="9.140625" style="311"/>
    <col min="7952" max="7952" width="1.42578125" style="311" customWidth="1"/>
    <col min="7953" max="7953" width="3.85546875" style="311" customWidth="1"/>
    <col min="7954" max="7954" width="9.140625" style="311"/>
    <col min="7955" max="7955" width="1.42578125" style="311" customWidth="1"/>
    <col min="7956" max="7956" width="3.85546875" style="311" customWidth="1"/>
    <col min="7957" max="7957" width="10.28515625" style="311" bestFit="1" customWidth="1"/>
    <col min="7958" max="7958" width="1.42578125" style="311" customWidth="1"/>
    <col min="7959" max="7959" width="3.85546875" style="311" customWidth="1"/>
    <col min="7960" max="7960" width="9.140625" style="311"/>
    <col min="7961" max="7961" width="1.42578125" style="311" customWidth="1"/>
    <col min="7962" max="7962" width="3.85546875" style="311" customWidth="1"/>
    <col min="7963" max="7963" width="9.140625" style="311"/>
    <col min="7964" max="7964" width="1.42578125" style="311" customWidth="1"/>
    <col min="7965" max="7965" width="3.85546875" style="311" customWidth="1"/>
    <col min="7966" max="7966" width="9.140625" style="311"/>
    <col min="7967" max="7967" width="1.42578125" style="311" customWidth="1"/>
    <col min="7968" max="7968" width="3.85546875" style="311" customWidth="1"/>
    <col min="7969" max="7969" width="9.28515625" style="311" bestFit="1" customWidth="1"/>
    <col min="7970" max="7970" width="2.7109375" style="311" customWidth="1"/>
    <col min="7971" max="8193" width="9.140625" style="311"/>
    <col min="8194" max="8194" width="2.7109375" style="311" customWidth="1"/>
    <col min="8195" max="8195" width="44.140625" style="311" customWidth="1"/>
    <col min="8196" max="8196" width="1.42578125" style="311" customWidth="1"/>
    <col min="8197" max="8197" width="3.85546875" style="311" customWidth="1"/>
    <col min="8198" max="8198" width="9.140625" style="311"/>
    <col min="8199" max="8199" width="1.42578125" style="311" customWidth="1"/>
    <col min="8200" max="8200" width="3.85546875" style="311" customWidth="1"/>
    <col min="8201" max="8201" width="9.140625" style="311"/>
    <col min="8202" max="8202" width="1.42578125" style="311" customWidth="1"/>
    <col min="8203" max="8203" width="3.85546875" style="311" customWidth="1"/>
    <col min="8204" max="8204" width="9.140625" style="311"/>
    <col min="8205" max="8205" width="1.42578125" style="311" customWidth="1"/>
    <col min="8206" max="8206" width="3.85546875" style="311" customWidth="1"/>
    <col min="8207" max="8207" width="9.140625" style="311"/>
    <col min="8208" max="8208" width="1.42578125" style="311" customWidth="1"/>
    <col min="8209" max="8209" width="3.85546875" style="311" customWidth="1"/>
    <col min="8210" max="8210" width="9.140625" style="311"/>
    <col min="8211" max="8211" width="1.42578125" style="311" customWidth="1"/>
    <col min="8212" max="8212" width="3.85546875" style="311" customWidth="1"/>
    <col min="8213" max="8213" width="10.28515625" style="311" bestFit="1" customWidth="1"/>
    <col min="8214" max="8214" width="1.42578125" style="311" customWidth="1"/>
    <col min="8215" max="8215" width="3.85546875" style="311" customWidth="1"/>
    <col min="8216" max="8216" width="9.140625" style="311"/>
    <col min="8217" max="8217" width="1.42578125" style="311" customWidth="1"/>
    <col min="8218" max="8218" width="3.85546875" style="311" customWidth="1"/>
    <col min="8219" max="8219" width="9.140625" style="311"/>
    <col min="8220" max="8220" width="1.42578125" style="311" customWidth="1"/>
    <col min="8221" max="8221" width="3.85546875" style="311" customWidth="1"/>
    <col min="8222" max="8222" width="9.140625" style="311"/>
    <col min="8223" max="8223" width="1.42578125" style="311" customWidth="1"/>
    <col min="8224" max="8224" width="3.85546875" style="311" customWidth="1"/>
    <col min="8225" max="8225" width="9.28515625" style="311" bestFit="1" customWidth="1"/>
    <col min="8226" max="8226" width="2.7109375" style="311" customWidth="1"/>
    <col min="8227" max="8449" width="9.140625" style="311"/>
    <col min="8450" max="8450" width="2.7109375" style="311" customWidth="1"/>
    <col min="8451" max="8451" width="44.140625" style="311" customWidth="1"/>
    <col min="8452" max="8452" width="1.42578125" style="311" customWidth="1"/>
    <col min="8453" max="8453" width="3.85546875" style="311" customWidth="1"/>
    <col min="8454" max="8454" width="9.140625" style="311"/>
    <col min="8455" max="8455" width="1.42578125" style="311" customWidth="1"/>
    <col min="8456" max="8456" width="3.85546875" style="311" customWidth="1"/>
    <col min="8457" max="8457" width="9.140625" style="311"/>
    <col min="8458" max="8458" width="1.42578125" style="311" customWidth="1"/>
    <col min="8459" max="8459" width="3.85546875" style="311" customWidth="1"/>
    <col min="8460" max="8460" width="9.140625" style="311"/>
    <col min="8461" max="8461" width="1.42578125" style="311" customWidth="1"/>
    <col min="8462" max="8462" width="3.85546875" style="311" customWidth="1"/>
    <col min="8463" max="8463" width="9.140625" style="311"/>
    <col min="8464" max="8464" width="1.42578125" style="311" customWidth="1"/>
    <col min="8465" max="8465" width="3.85546875" style="311" customWidth="1"/>
    <col min="8466" max="8466" width="9.140625" style="311"/>
    <col min="8467" max="8467" width="1.42578125" style="311" customWidth="1"/>
    <col min="8468" max="8468" width="3.85546875" style="311" customWidth="1"/>
    <col min="8469" max="8469" width="10.28515625" style="311" bestFit="1" customWidth="1"/>
    <col min="8470" max="8470" width="1.42578125" style="311" customWidth="1"/>
    <col min="8471" max="8471" width="3.85546875" style="311" customWidth="1"/>
    <col min="8472" max="8472" width="9.140625" style="311"/>
    <col min="8473" max="8473" width="1.42578125" style="311" customWidth="1"/>
    <col min="8474" max="8474" width="3.85546875" style="311" customWidth="1"/>
    <col min="8475" max="8475" width="9.140625" style="311"/>
    <col min="8476" max="8476" width="1.42578125" style="311" customWidth="1"/>
    <col min="8477" max="8477" width="3.85546875" style="311" customWidth="1"/>
    <col min="8478" max="8478" width="9.140625" style="311"/>
    <col min="8479" max="8479" width="1.42578125" style="311" customWidth="1"/>
    <col min="8480" max="8480" width="3.85546875" style="311" customWidth="1"/>
    <col min="8481" max="8481" width="9.28515625" style="311" bestFit="1" customWidth="1"/>
    <col min="8482" max="8482" width="2.7109375" style="311" customWidth="1"/>
    <col min="8483" max="8705" width="9.140625" style="311"/>
    <col min="8706" max="8706" width="2.7109375" style="311" customWidth="1"/>
    <col min="8707" max="8707" width="44.140625" style="311" customWidth="1"/>
    <col min="8708" max="8708" width="1.42578125" style="311" customWidth="1"/>
    <col min="8709" max="8709" width="3.85546875" style="311" customWidth="1"/>
    <col min="8710" max="8710" width="9.140625" style="311"/>
    <col min="8711" max="8711" width="1.42578125" style="311" customWidth="1"/>
    <col min="8712" max="8712" width="3.85546875" style="311" customWidth="1"/>
    <col min="8713" max="8713" width="9.140625" style="311"/>
    <col min="8714" max="8714" width="1.42578125" style="311" customWidth="1"/>
    <col min="8715" max="8715" width="3.85546875" style="311" customWidth="1"/>
    <col min="8716" max="8716" width="9.140625" style="311"/>
    <col min="8717" max="8717" width="1.42578125" style="311" customWidth="1"/>
    <col min="8718" max="8718" width="3.85546875" style="311" customWidth="1"/>
    <col min="8719" max="8719" width="9.140625" style="311"/>
    <col min="8720" max="8720" width="1.42578125" style="311" customWidth="1"/>
    <col min="8721" max="8721" width="3.85546875" style="311" customWidth="1"/>
    <col min="8722" max="8722" width="9.140625" style="311"/>
    <col min="8723" max="8723" width="1.42578125" style="311" customWidth="1"/>
    <col min="8724" max="8724" width="3.85546875" style="311" customWidth="1"/>
    <col min="8725" max="8725" width="10.28515625" style="311" bestFit="1" customWidth="1"/>
    <col min="8726" max="8726" width="1.42578125" style="311" customWidth="1"/>
    <col min="8727" max="8727" width="3.85546875" style="311" customWidth="1"/>
    <col min="8728" max="8728" width="9.140625" style="311"/>
    <col min="8729" max="8729" width="1.42578125" style="311" customWidth="1"/>
    <col min="8730" max="8730" width="3.85546875" style="311" customWidth="1"/>
    <col min="8731" max="8731" width="9.140625" style="311"/>
    <col min="8732" max="8732" width="1.42578125" style="311" customWidth="1"/>
    <col min="8733" max="8733" width="3.85546875" style="311" customWidth="1"/>
    <col min="8734" max="8734" width="9.140625" style="311"/>
    <col min="8735" max="8735" width="1.42578125" style="311" customWidth="1"/>
    <col min="8736" max="8736" width="3.85546875" style="311" customWidth="1"/>
    <col min="8737" max="8737" width="9.28515625" style="311" bestFit="1" customWidth="1"/>
    <col min="8738" max="8738" width="2.7109375" style="311" customWidth="1"/>
    <col min="8739" max="8961" width="9.140625" style="311"/>
    <col min="8962" max="8962" width="2.7109375" style="311" customWidth="1"/>
    <col min="8963" max="8963" width="44.140625" style="311" customWidth="1"/>
    <col min="8964" max="8964" width="1.42578125" style="311" customWidth="1"/>
    <col min="8965" max="8965" width="3.85546875" style="311" customWidth="1"/>
    <col min="8966" max="8966" width="9.140625" style="311"/>
    <col min="8967" max="8967" width="1.42578125" style="311" customWidth="1"/>
    <col min="8968" max="8968" width="3.85546875" style="311" customWidth="1"/>
    <col min="8969" max="8969" width="9.140625" style="311"/>
    <col min="8970" max="8970" width="1.42578125" style="311" customWidth="1"/>
    <col min="8971" max="8971" width="3.85546875" style="311" customWidth="1"/>
    <col min="8972" max="8972" width="9.140625" style="311"/>
    <col min="8973" max="8973" width="1.42578125" style="311" customWidth="1"/>
    <col min="8974" max="8974" width="3.85546875" style="311" customWidth="1"/>
    <col min="8975" max="8975" width="9.140625" style="311"/>
    <col min="8976" max="8976" width="1.42578125" style="311" customWidth="1"/>
    <col min="8977" max="8977" width="3.85546875" style="311" customWidth="1"/>
    <col min="8978" max="8978" width="9.140625" style="311"/>
    <col min="8979" max="8979" width="1.42578125" style="311" customWidth="1"/>
    <col min="8980" max="8980" width="3.85546875" style="311" customWidth="1"/>
    <col min="8981" max="8981" width="10.28515625" style="311" bestFit="1" customWidth="1"/>
    <col min="8982" max="8982" width="1.42578125" style="311" customWidth="1"/>
    <col min="8983" max="8983" width="3.85546875" style="311" customWidth="1"/>
    <col min="8984" max="8984" width="9.140625" style="311"/>
    <col min="8985" max="8985" width="1.42578125" style="311" customWidth="1"/>
    <col min="8986" max="8986" width="3.85546875" style="311" customWidth="1"/>
    <col min="8987" max="8987" width="9.140625" style="311"/>
    <col min="8988" max="8988" width="1.42578125" style="311" customWidth="1"/>
    <col min="8989" max="8989" width="3.85546875" style="311" customWidth="1"/>
    <col min="8990" max="8990" width="9.140625" style="311"/>
    <col min="8991" max="8991" width="1.42578125" style="311" customWidth="1"/>
    <col min="8992" max="8992" width="3.85546875" style="311" customWidth="1"/>
    <col min="8993" max="8993" width="9.28515625" style="311" bestFit="1" customWidth="1"/>
    <col min="8994" max="8994" width="2.7109375" style="311" customWidth="1"/>
    <col min="8995" max="9217" width="9.140625" style="311"/>
    <col min="9218" max="9218" width="2.7109375" style="311" customWidth="1"/>
    <col min="9219" max="9219" width="44.140625" style="311" customWidth="1"/>
    <col min="9220" max="9220" width="1.42578125" style="311" customWidth="1"/>
    <col min="9221" max="9221" width="3.85546875" style="311" customWidth="1"/>
    <col min="9222" max="9222" width="9.140625" style="311"/>
    <col min="9223" max="9223" width="1.42578125" style="311" customWidth="1"/>
    <col min="9224" max="9224" width="3.85546875" style="311" customWidth="1"/>
    <col min="9225" max="9225" width="9.140625" style="311"/>
    <col min="9226" max="9226" width="1.42578125" style="311" customWidth="1"/>
    <col min="9227" max="9227" width="3.85546875" style="311" customWidth="1"/>
    <col min="9228" max="9228" width="9.140625" style="311"/>
    <col min="9229" max="9229" width="1.42578125" style="311" customWidth="1"/>
    <col min="9230" max="9230" width="3.85546875" style="311" customWidth="1"/>
    <col min="9231" max="9231" width="9.140625" style="311"/>
    <col min="9232" max="9232" width="1.42578125" style="311" customWidth="1"/>
    <col min="9233" max="9233" width="3.85546875" style="311" customWidth="1"/>
    <col min="9234" max="9234" width="9.140625" style="311"/>
    <col min="9235" max="9235" width="1.42578125" style="311" customWidth="1"/>
    <col min="9236" max="9236" width="3.85546875" style="311" customWidth="1"/>
    <col min="9237" max="9237" width="10.28515625" style="311" bestFit="1" customWidth="1"/>
    <col min="9238" max="9238" width="1.42578125" style="311" customWidth="1"/>
    <col min="9239" max="9239" width="3.85546875" style="311" customWidth="1"/>
    <col min="9240" max="9240" width="9.140625" style="311"/>
    <col min="9241" max="9241" width="1.42578125" style="311" customWidth="1"/>
    <col min="9242" max="9242" width="3.85546875" style="311" customWidth="1"/>
    <col min="9243" max="9243" width="9.140625" style="311"/>
    <col min="9244" max="9244" width="1.42578125" style="311" customWidth="1"/>
    <col min="9245" max="9245" width="3.85546875" style="311" customWidth="1"/>
    <col min="9246" max="9246" width="9.140625" style="311"/>
    <col min="9247" max="9247" width="1.42578125" style="311" customWidth="1"/>
    <col min="9248" max="9248" width="3.85546875" style="311" customWidth="1"/>
    <col min="9249" max="9249" width="9.28515625" style="311" bestFit="1" customWidth="1"/>
    <col min="9250" max="9250" width="2.7109375" style="311" customWidth="1"/>
    <col min="9251" max="9473" width="9.140625" style="311"/>
    <col min="9474" max="9474" width="2.7109375" style="311" customWidth="1"/>
    <col min="9475" max="9475" width="44.140625" style="311" customWidth="1"/>
    <col min="9476" max="9476" width="1.42578125" style="311" customWidth="1"/>
    <col min="9477" max="9477" width="3.85546875" style="311" customWidth="1"/>
    <col min="9478" max="9478" width="9.140625" style="311"/>
    <col min="9479" max="9479" width="1.42578125" style="311" customWidth="1"/>
    <col min="9480" max="9480" width="3.85546875" style="311" customWidth="1"/>
    <col min="9481" max="9481" width="9.140625" style="311"/>
    <col min="9482" max="9482" width="1.42578125" style="311" customWidth="1"/>
    <col min="9483" max="9483" width="3.85546875" style="311" customWidth="1"/>
    <col min="9484" max="9484" width="9.140625" style="311"/>
    <col min="9485" max="9485" width="1.42578125" style="311" customWidth="1"/>
    <col min="9486" max="9486" width="3.85546875" style="311" customWidth="1"/>
    <col min="9487" max="9487" width="9.140625" style="311"/>
    <col min="9488" max="9488" width="1.42578125" style="311" customWidth="1"/>
    <col min="9489" max="9489" width="3.85546875" style="311" customWidth="1"/>
    <col min="9490" max="9490" width="9.140625" style="311"/>
    <col min="9491" max="9491" width="1.42578125" style="311" customWidth="1"/>
    <col min="9492" max="9492" width="3.85546875" style="311" customWidth="1"/>
    <col min="9493" max="9493" width="10.28515625" style="311" bestFit="1" customWidth="1"/>
    <col min="9494" max="9494" width="1.42578125" style="311" customWidth="1"/>
    <col min="9495" max="9495" width="3.85546875" style="311" customWidth="1"/>
    <col min="9496" max="9496" width="9.140625" style="311"/>
    <col min="9497" max="9497" width="1.42578125" style="311" customWidth="1"/>
    <col min="9498" max="9498" width="3.85546875" style="311" customWidth="1"/>
    <col min="9499" max="9499" width="9.140625" style="311"/>
    <col min="9500" max="9500" width="1.42578125" style="311" customWidth="1"/>
    <col min="9501" max="9501" width="3.85546875" style="311" customWidth="1"/>
    <col min="9502" max="9502" width="9.140625" style="311"/>
    <col min="9503" max="9503" width="1.42578125" style="311" customWidth="1"/>
    <col min="9504" max="9504" width="3.85546875" style="311" customWidth="1"/>
    <col min="9505" max="9505" width="9.28515625" style="311" bestFit="1" customWidth="1"/>
    <col min="9506" max="9506" width="2.7109375" style="311" customWidth="1"/>
    <col min="9507" max="9729" width="9.140625" style="311"/>
    <col min="9730" max="9730" width="2.7109375" style="311" customWidth="1"/>
    <col min="9731" max="9731" width="44.140625" style="311" customWidth="1"/>
    <col min="9732" max="9732" width="1.42578125" style="311" customWidth="1"/>
    <col min="9733" max="9733" width="3.85546875" style="311" customWidth="1"/>
    <col min="9734" max="9734" width="9.140625" style="311"/>
    <col min="9735" max="9735" width="1.42578125" style="311" customWidth="1"/>
    <col min="9736" max="9736" width="3.85546875" style="311" customWidth="1"/>
    <col min="9737" max="9737" width="9.140625" style="311"/>
    <col min="9738" max="9738" width="1.42578125" style="311" customWidth="1"/>
    <col min="9739" max="9739" width="3.85546875" style="311" customWidth="1"/>
    <col min="9740" max="9740" width="9.140625" style="311"/>
    <col min="9741" max="9741" width="1.42578125" style="311" customWidth="1"/>
    <col min="9742" max="9742" width="3.85546875" style="311" customWidth="1"/>
    <col min="9743" max="9743" width="9.140625" style="311"/>
    <col min="9744" max="9744" width="1.42578125" style="311" customWidth="1"/>
    <col min="9745" max="9745" width="3.85546875" style="311" customWidth="1"/>
    <col min="9746" max="9746" width="9.140625" style="311"/>
    <col min="9747" max="9747" width="1.42578125" style="311" customWidth="1"/>
    <col min="9748" max="9748" width="3.85546875" style="311" customWidth="1"/>
    <col min="9749" max="9749" width="10.28515625" style="311" bestFit="1" customWidth="1"/>
    <col min="9750" max="9750" width="1.42578125" style="311" customWidth="1"/>
    <col min="9751" max="9751" width="3.85546875" style="311" customWidth="1"/>
    <col min="9752" max="9752" width="9.140625" style="311"/>
    <col min="9753" max="9753" width="1.42578125" style="311" customWidth="1"/>
    <col min="9754" max="9754" width="3.85546875" style="311" customWidth="1"/>
    <col min="9755" max="9755" width="9.140625" style="311"/>
    <col min="9756" max="9756" width="1.42578125" style="311" customWidth="1"/>
    <col min="9757" max="9757" width="3.85546875" style="311" customWidth="1"/>
    <col min="9758" max="9758" width="9.140625" style="311"/>
    <col min="9759" max="9759" width="1.42578125" style="311" customWidth="1"/>
    <col min="9760" max="9760" width="3.85546875" style="311" customWidth="1"/>
    <col min="9761" max="9761" width="9.28515625" style="311" bestFit="1" customWidth="1"/>
    <col min="9762" max="9762" width="2.7109375" style="311" customWidth="1"/>
    <col min="9763" max="9985" width="9.140625" style="311"/>
    <col min="9986" max="9986" width="2.7109375" style="311" customWidth="1"/>
    <col min="9987" max="9987" width="44.140625" style="311" customWidth="1"/>
    <col min="9988" max="9988" width="1.42578125" style="311" customWidth="1"/>
    <col min="9989" max="9989" width="3.85546875" style="311" customWidth="1"/>
    <col min="9990" max="9990" width="9.140625" style="311"/>
    <col min="9991" max="9991" width="1.42578125" style="311" customWidth="1"/>
    <col min="9992" max="9992" width="3.85546875" style="311" customWidth="1"/>
    <col min="9993" max="9993" width="9.140625" style="311"/>
    <col min="9994" max="9994" width="1.42578125" style="311" customWidth="1"/>
    <col min="9995" max="9995" width="3.85546875" style="311" customWidth="1"/>
    <col min="9996" max="9996" width="9.140625" style="311"/>
    <col min="9997" max="9997" width="1.42578125" style="311" customWidth="1"/>
    <col min="9998" max="9998" width="3.85546875" style="311" customWidth="1"/>
    <col min="9999" max="9999" width="9.140625" style="311"/>
    <col min="10000" max="10000" width="1.42578125" style="311" customWidth="1"/>
    <col min="10001" max="10001" width="3.85546875" style="311" customWidth="1"/>
    <col min="10002" max="10002" width="9.140625" style="311"/>
    <col min="10003" max="10003" width="1.42578125" style="311" customWidth="1"/>
    <col min="10004" max="10004" width="3.85546875" style="311" customWidth="1"/>
    <col min="10005" max="10005" width="10.28515625" style="311" bestFit="1" customWidth="1"/>
    <col min="10006" max="10006" width="1.42578125" style="311" customWidth="1"/>
    <col min="10007" max="10007" width="3.85546875" style="311" customWidth="1"/>
    <col min="10008" max="10008" width="9.140625" style="311"/>
    <col min="10009" max="10009" width="1.42578125" style="311" customWidth="1"/>
    <col min="10010" max="10010" width="3.85546875" style="311" customWidth="1"/>
    <col min="10011" max="10011" width="9.140625" style="311"/>
    <col min="10012" max="10012" width="1.42578125" style="311" customWidth="1"/>
    <col min="10013" max="10013" width="3.85546875" style="311" customWidth="1"/>
    <col min="10014" max="10014" width="9.140625" style="311"/>
    <col min="10015" max="10015" width="1.42578125" style="311" customWidth="1"/>
    <col min="10016" max="10016" width="3.85546875" style="311" customWidth="1"/>
    <col min="10017" max="10017" width="9.28515625" style="311" bestFit="1" customWidth="1"/>
    <col min="10018" max="10018" width="2.7109375" style="311" customWidth="1"/>
    <col min="10019" max="10241" width="9.140625" style="311"/>
    <col min="10242" max="10242" width="2.7109375" style="311" customWidth="1"/>
    <col min="10243" max="10243" width="44.140625" style="311" customWidth="1"/>
    <col min="10244" max="10244" width="1.42578125" style="311" customWidth="1"/>
    <col min="10245" max="10245" width="3.85546875" style="311" customWidth="1"/>
    <col min="10246" max="10246" width="9.140625" style="311"/>
    <col min="10247" max="10247" width="1.42578125" style="311" customWidth="1"/>
    <col min="10248" max="10248" width="3.85546875" style="311" customWidth="1"/>
    <col min="10249" max="10249" width="9.140625" style="311"/>
    <col min="10250" max="10250" width="1.42578125" style="311" customWidth="1"/>
    <col min="10251" max="10251" width="3.85546875" style="311" customWidth="1"/>
    <col min="10252" max="10252" width="9.140625" style="311"/>
    <col min="10253" max="10253" width="1.42578125" style="311" customWidth="1"/>
    <col min="10254" max="10254" width="3.85546875" style="311" customWidth="1"/>
    <col min="10255" max="10255" width="9.140625" style="311"/>
    <col min="10256" max="10256" width="1.42578125" style="311" customWidth="1"/>
    <col min="10257" max="10257" width="3.85546875" style="311" customWidth="1"/>
    <col min="10258" max="10258" width="9.140625" style="311"/>
    <col min="10259" max="10259" width="1.42578125" style="311" customWidth="1"/>
    <col min="10260" max="10260" width="3.85546875" style="311" customWidth="1"/>
    <col min="10261" max="10261" width="10.28515625" style="311" bestFit="1" customWidth="1"/>
    <col min="10262" max="10262" width="1.42578125" style="311" customWidth="1"/>
    <col min="10263" max="10263" width="3.85546875" style="311" customWidth="1"/>
    <col min="10264" max="10264" width="9.140625" style="311"/>
    <col min="10265" max="10265" width="1.42578125" style="311" customWidth="1"/>
    <col min="10266" max="10266" width="3.85546875" style="311" customWidth="1"/>
    <col min="10267" max="10267" width="9.140625" style="311"/>
    <col min="10268" max="10268" width="1.42578125" style="311" customWidth="1"/>
    <col min="10269" max="10269" width="3.85546875" style="311" customWidth="1"/>
    <col min="10270" max="10270" width="9.140625" style="311"/>
    <col min="10271" max="10271" width="1.42578125" style="311" customWidth="1"/>
    <col min="10272" max="10272" width="3.85546875" style="311" customWidth="1"/>
    <col min="10273" max="10273" width="9.28515625" style="311" bestFit="1" customWidth="1"/>
    <col min="10274" max="10274" width="2.7109375" style="311" customWidth="1"/>
    <col min="10275" max="10497" width="9.140625" style="311"/>
    <col min="10498" max="10498" width="2.7109375" style="311" customWidth="1"/>
    <col min="10499" max="10499" width="44.140625" style="311" customWidth="1"/>
    <col min="10500" max="10500" width="1.42578125" style="311" customWidth="1"/>
    <col min="10501" max="10501" width="3.85546875" style="311" customWidth="1"/>
    <col min="10502" max="10502" width="9.140625" style="311"/>
    <col min="10503" max="10503" width="1.42578125" style="311" customWidth="1"/>
    <col min="10504" max="10504" width="3.85546875" style="311" customWidth="1"/>
    <col min="10505" max="10505" width="9.140625" style="311"/>
    <col min="10506" max="10506" width="1.42578125" style="311" customWidth="1"/>
    <col min="10507" max="10507" width="3.85546875" style="311" customWidth="1"/>
    <col min="10508" max="10508" width="9.140625" style="311"/>
    <col min="10509" max="10509" width="1.42578125" style="311" customWidth="1"/>
    <col min="10510" max="10510" width="3.85546875" style="311" customWidth="1"/>
    <col min="10511" max="10511" width="9.140625" style="311"/>
    <col min="10512" max="10512" width="1.42578125" style="311" customWidth="1"/>
    <col min="10513" max="10513" width="3.85546875" style="311" customWidth="1"/>
    <col min="10514" max="10514" width="9.140625" style="311"/>
    <col min="10515" max="10515" width="1.42578125" style="311" customWidth="1"/>
    <col min="10516" max="10516" width="3.85546875" style="311" customWidth="1"/>
    <col min="10517" max="10517" width="10.28515625" style="311" bestFit="1" customWidth="1"/>
    <col min="10518" max="10518" width="1.42578125" style="311" customWidth="1"/>
    <col min="10519" max="10519" width="3.85546875" style="311" customWidth="1"/>
    <col min="10520" max="10520" width="9.140625" style="311"/>
    <col min="10521" max="10521" width="1.42578125" style="311" customWidth="1"/>
    <col min="10522" max="10522" width="3.85546875" style="311" customWidth="1"/>
    <col min="10523" max="10523" width="9.140625" style="311"/>
    <col min="10524" max="10524" width="1.42578125" style="311" customWidth="1"/>
    <col min="10525" max="10525" width="3.85546875" style="311" customWidth="1"/>
    <col min="10526" max="10526" width="9.140625" style="311"/>
    <col min="10527" max="10527" width="1.42578125" style="311" customWidth="1"/>
    <col min="10528" max="10528" width="3.85546875" style="311" customWidth="1"/>
    <col min="10529" max="10529" width="9.28515625" style="311" bestFit="1" customWidth="1"/>
    <col min="10530" max="10530" width="2.7109375" style="311" customWidth="1"/>
    <col min="10531" max="10753" width="9.140625" style="311"/>
    <col min="10754" max="10754" width="2.7109375" style="311" customWidth="1"/>
    <col min="10755" max="10755" width="44.140625" style="311" customWidth="1"/>
    <col min="10756" max="10756" width="1.42578125" style="311" customWidth="1"/>
    <col min="10757" max="10757" width="3.85546875" style="311" customWidth="1"/>
    <col min="10758" max="10758" width="9.140625" style="311"/>
    <col min="10759" max="10759" width="1.42578125" style="311" customWidth="1"/>
    <col min="10760" max="10760" width="3.85546875" style="311" customWidth="1"/>
    <col min="10761" max="10761" width="9.140625" style="311"/>
    <col min="10762" max="10762" width="1.42578125" style="311" customWidth="1"/>
    <col min="10763" max="10763" width="3.85546875" style="311" customWidth="1"/>
    <col min="10764" max="10764" width="9.140625" style="311"/>
    <col min="10765" max="10765" width="1.42578125" style="311" customWidth="1"/>
    <col min="10766" max="10766" width="3.85546875" style="311" customWidth="1"/>
    <col min="10767" max="10767" width="9.140625" style="311"/>
    <col min="10768" max="10768" width="1.42578125" style="311" customWidth="1"/>
    <col min="10769" max="10769" width="3.85546875" style="311" customWidth="1"/>
    <col min="10770" max="10770" width="9.140625" style="311"/>
    <col min="10771" max="10771" width="1.42578125" style="311" customWidth="1"/>
    <col min="10772" max="10772" width="3.85546875" style="311" customWidth="1"/>
    <col min="10773" max="10773" width="10.28515625" style="311" bestFit="1" customWidth="1"/>
    <col min="10774" max="10774" width="1.42578125" style="311" customWidth="1"/>
    <col min="10775" max="10775" width="3.85546875" style="311" customWidth="1"/>
    <col min="10776" max="10776" width="9.140625" style="311"/>
    <col min="10777" max="10777" width="1.42578125" style="311" customWidth="1"/>
    <col min="10778" max="10778" width="3.85546875" style="311" customWidth="1"/>
    <col min="10779" max="10779" width="9.140625" style="311"/>
    <col min="10780" max="10780" width="1.42578125" style="311" customWidth="1"/>
    <col min="10781" max="10781" width="3.85546875" style="311" customWidth="1"/>
    <col min="10782" max="10782" width="9.140625" style="311"/>
    <col min="10783" max="10783" width="1.42578125" style="311" customWidth="1"/>
    <col min="10784" max="10784" width="3.85546875" style="311" customWidth="1"/>
    <col min="10785" max="10785" width="9.28515625" style="311" bestFit="1" customWidth="1"/>
    <col min="10786" max="10786" width="2.7109375" style="311" customWidth="1"/>
    <col min="10787" max="11009" width="9.140625" style="311"/>
    <col min="11010" max="11010" width="2.7109375" style="311" customWidth="1"/>
    <col min="11011" max="11011" width="44.140625" style="311" customWidth="1"/>
    <col min="11012" max="11012" width="1.42578125" style="311" customWidth="1"/>
    <col min="11013" max="11013" width="3.85546875" style="311" customWidth="1"/>
    <col min="11014" max="11014" width="9.140625" style="311"/>
    <col min="11015" max="11015" width="1.42578125" style="311" customWidth="1"/>
    <col min="11016" max="11016" width="3.85546875" style="311" customWidth="1"/>
    <col min="11017" max="11017" width="9.140625" style="311"/>
    <col min="11018" max="11018" width="1.42578125" style="311" customWidth="1"/>
    <col min="11019" max="11019" width="3.85546875" style="311" customWidth="1"/>
    <col min="11020" max="11020" width="9.140625" style="311"/>
    <col min="11021" max="11021" width="1.42578125" style="311" customWidth="1"/>
    <col min="11022" max="11022" width="3.85546875" style="311" customWidth="1"/>
    <col min="11023" max="11023" width="9.140625" style="311"/>
    <col min="11024" max="11024" width="1.42578125" style="311" customWidth="1"/>
    <col min="11025" max="11025" width="3.85546875" style="311" customWidth="1"/>
    <col min="11026" max="11026" width="9.140625" style="311"/>
    <col min="11027" max="11027" width="1.42578125" style="311" customWidth="1"/>
    <col min="11028" max="11028" width="3.85546875" style="311" customWidth="1"/>
    <col min="11029" max="11029" width="10.28515625" style="311" bestFit="1" customWidth="1"/>
    <col min="11030" max="11030" width="1.42578125" style="311" customWidth="1"/>
    <col min="11031" max="11031" width="3.85546875" style="311" customWidth="1"/>
    <col min="11032" max="11032" width="9.140625" style="311"/>
    <col min="11033" max="11033" width="1.42578125" style="311" customWidth="1"/>
    <col min="11034" max="11034" width="3.85546875" style="311" customWidth="1"/>
    <col min="11035" max="11035" width="9.140625" style="311"/>
    <col min="11036" max="11036" width="1.42578125" style="311" customWidth="1"/>
    <col min="11037" max="11037" width="3.85546875" style="311" customWidth="1"/>
    <col min="11038" max="11038" width="9.140625" style="311"/>
    <col min="11039" max="11039" width="1.42578125" style="311" customWidth="1"/>
    <col min="11040" max="11040" width="3.85546875" style="311" customWidth="1"/>
    <col min="11041" max="11041" width="9.28515625" style="311" bestFit="1" customWidth="1"/>
    <col min="11042" max="11042" width="2.7109375" style="311" customWidth="1"/>
    <col min="11043" max="11265" width="9.140625" style="311"/>
    <col min="11266" max="11266" width="2.7109375" style="311" customWidth="1"/>
    <col min="11267" max="11267" width="44.140625" style="311" customWidth="1"/>
    <col min="11268" max="11268" width="1.42578125" style="311" customWidth="1"/>
    <col min="11269" max="11269" width="3.85546875" style="311" customWidth="1"/>
    <col min="11270" max="11270" width="9.140625" style="311"/>
    <col min="11271" max="11271" width="1.42578125" style="311" customWidth="1"/>
    <col min="11272" max="11272" width="3.85546875" style="311" customWidth="1"/>
    <col min="11273" max="11273" width="9.140625" style="311"/>
    <col min="11274" max="11274" width="1.42578125" style="311" customWidth="1"/>
    <col min="11275" max="11275" width="3.85546875" style="311" customWidth="1"/>
    <col min="11276" max="11276" width="9.140625" style="311"/>
    <col min="11277" max="11277" width="1.42578125" style="311" customWidth="1"/>
    <col min="11278" max="11278" width="3.85546875" style="311" customWidth="1"/>
    <col min="11279" max="11279" width="9.140625" style="311"/>
    <col min="11280" max="11280" width="1.42578125" style="311" customWidth="1"/>
    <col min="11281" max="11281" width="3.85546875" style="311" customWidth="1"/>
    <col min="11282" max="11282" width="9.140625" style="311"/>
    <col min="11283" max="11283" width="1.42578125" style="311" customWidth="1"/>
    <col min="11284" max="11284" width="3.85546875" style="311" customWidth="1"/>
    <col min="11285" max="11285" width="10.28515625" style="311" bestFit="1" customWidth="1"/>
    <col min="11286" max="11286" width="1.42578125" style="311" customWidth="1"/>
    <col min="11287" max="11287" width="3.85546875" style="311" customWidth="1"/>
    <col min="11288" max="11288" width="9.140625" style="311"/>
    <col min="11289" max="11289" width="1.42578125" style="311" customWidth="1"/>
    <col min="11290" max="11290" width="3.85546875" style="311" customWidth="1"/>
    <col min="11291" max="11291" width="9.140625" style="311"/>
    <col min="11292" max="11292" width="1.42578125" style="311" customWidth="1"/>
    <col min="11293" max="11293" width="3.85546875" style="311" customWidth="1"/>
    <col min="11294" max="11294" width="9.140625" style="311"/>
    <col min="11295" max="11295" width="1.42578125" style="311" customWidth="1"/>
    <col min="11296" max="11296" width="3.85546875" style="311" customWidth="1"/>
    <col min="11297" max="11297" width="9.28515625" style="311" bestFit="1" customWidth="1"/>
    <col min="11298" max="11298" width="2.7109375" style="311" customWidth="1"/>
    <col min="11299" max="11521" width="9.140625" style="311"/>
    <col min="11522" max="11522" width="2.7109375" style="311" customWidth="1"/>
    <col min="11523" max="11523" width="44.140625" style="311" customWidth="1"/>
    <col min="11524" max="11524" width="1.42578125" style="311" customWidth="1"/>
    <col min="11525" max="11525" width="3.85546875" style="311" customWidth="1"/>
    <col min="11526" max="11526" width="9.140625" style="311"/>
    <col min="11527" max="11527" width="1.42578125" style="311" customWidth="1"/>
    <col min="11528" max="11528" width="3.85546875" style="311" customWidth="1"/>
    <col min="11529" max="11529" width="9.140625" style="311"/>
    <col min="11530" max="11530" width="1.42578125" style="311" customWidth="1"/>
    <col min="11531" max="11531" width="3.85546875" style="311" customWidth="1"/>
    <col min="11532" max="11532" width="9.140625" style="311"/>
    <col min="11533" max="11533" width="1.42578125" style="311" customWidth="1"/>
    <col min="11534" max="11534" width="3.85546875" style="311" customWidth="1"/>
    <col min="11535" max="11535" width="9.140625" style="311"/>
    <col min="11536" max="11536" width="1.42578125" style="311" customWidth="1"/>
    <col min="11537" max="11537" width="3.85546875" style="311" customWidth="1"/>
    <col min="11538" max="11538" width="9.140625" style="311"/>
    <col min="11539" max="11539" width="1.42578125" style="311" customWidth="1"/>
    <col min="11540" max="11540" width="3.85546875" style="311" customWidth="1"/>
    <col min="11541" max="11541" width="10.28515625" style="311" bestFit="1" customWidth="1"/>
    <col min="11542" max="11542" width="1.42578125" style="311" customWidth="1"/>
    <col min="11543" max="11543" width="3.85546875" style="311" customWidth="1"/>
    <col min="11544" max="11544" width="9.140625" style="311"/>
    <col min="11545" max="11545" width="1.42578125" style="311" customWidth="1"/>
    <col min="11546" max="11546" width="3.85546875" style="311" customWidth="1"/>
    <col min="11547" max="11547" width="9.140625" style="311"/>
    <col min="11548" max="11548" width="1.42578125" style="311" customWidth="1"/>
    <col min="11549" max="11549" width="3.85546875" style="311" customWidth="1"/>
    <col min="11550" max="11550" width="9.140625" style="311"/>
    <col min="11551" max="11551" width="1.42578125" style="311" customWidth="1"/>
    <col min="11552" max="11552" width="3.85546875" style="311" customWidth="1"/>
    <col min="11553" max="11553" width="9.28515625" style="311" bestFit="1" customWidth="1"/>
    <col min="11554" max="11554" width="2.7109375" style="311" customWidth="1"/>
    <col min="11555" max="11777" width="9.140625" style="311"/>
    <col min="11778" max="11778" width="2.7109375" style="311" customWidth="1"/>
    <col min="11779" max="11779" width="44.140625" style="311" customWidth="1"/>
    <col min="11780" max="11780" width="1.42578125" style="311" customWidth="1"/>
    <col min="11781" max="11781" width="3.85546875" style="311" customWidth="1"/>
    <col min="11782" max="11782" width="9.140625" style="311"/>
    <col min="11783" max="11783" width="1.42578125" style="311" customWidth="1"/>
    <col min="11784" max="11784" width="3.85546875" style="311" customWidth="1"/>
    <col min="11785" max="11785" width="9.140625" style="311"/>
    <col min="11786" max="11786" width="1.42578125" style="311" customWidth="1"/>
    <col min="11787" max="11787" width="3.85546875" style="311" customWidth="1"/>
    <col min="11788" max="11788" width="9.140625" style="311"/>
    <col min="11789" max="11789" width="1.42578125" style="311" customWidth="1"/>
    <col min="11790" max="11790" width="3.85546875" style="311" customWidth="1"/>
    <col min="11791" max="11791" width="9.140625" style="311"/>
    <col min="11792" max="11792" width="1.42578125" style="311" customWidth="1"/>
    <col min="11793" max="11793" width="3.85546875" style="311" customWidth="1"/>
    <col min="11794" max="11794" width="9.140625" style="311"/>
    <col min="11795" max="11795" width="1.42578125" style="311" customWidth="1"/>
    <col min="11796" max="11796" width="3.85546875" style="311" customWidth="1"/>
    <col min="11797" max="11797" width="10.28515625" style="311" bestFit="1" customWidth="1"/>
    <col min="11798" max="11798" width="1.42578125" style="311" customWidth="1"/>
    <col min="11799" max="11799" width="3.85546875" style="311" customWidth="1"/>
    <col min="11800" max="11800" width="9.140625" style="311"/>
    <col min="11801" max="11801" width="1.42578125" style="311" customWidth="1"/>
    <col min="11802" max="11802" width="3.85546875" style="311" customWidth="1"/>
    <col min="11803" max="11803" width="9.140625" style="311"/>
    <col min="11804" max="11804" width="1.42578125" style="311" customWidth="1"/>
    <col min="11805" max="11805" width="3.85546875" style="311" customWidth="1"/>
    <col min="11806" max="11806" width="9.140625" style="311"/>
    <col min="11807" max="11807" width="1.42578125" style="311" customWidth="1"/>
    <col min="11808" max="11808" width="3.85546875" style="311" customWidth="1"/>
    <col min="11809" max="11809" width="9.28515625" style="311" bestFit="1" customWidth="1"/>
    <col min="11810" max="11810" width="2.7109375" style="311" customWidth="1"/>
    <col min="11811" max="12033" width="9.140625" style="311"/>
    <col min="12034" max="12034" width="2.7109375" style="311" customWidth="1"/>
    <col min="12035" max="12035" width="44.140625" style="311" customWidth="1"/>
    <col min="12036" max="12036" width="1.42578125" style="311" customWidth="1"/>
    <col min="12037" max="12037" width="3.85546875" style="311" customWidth="1"/>
    <col min="12038" max="12038" width="9.140625" style="311"/>
    <col min="12039" max="12039" width="1.42578125" style="311" customWidth="1"/>
    <col min="12040" max="12040" width="3.85546875" style="311" customWidth="1"/>
    <col min="12041" max="12041" width="9.140625" style="311"/>
    <col min="12042" max="12042" width="1.42578125" style="311" customWidth="1"/>
    <col min="12043" max="12043" width="3.85546875" style="311" customWidth="1"/>
    <col min="12044" max="12044" width="9.140625" style="311"/>
    <col min="12045" max="12045" width="1.42578125" style="311" customWidth="1"/>
    <col min="12046" max="12046" width="3.85546875" style="311" customWidth="1"/>
    <col min="12047" max="12047" width="9.140625" style="311"/>
    <col min="12048" max="12048" width="1.42578125" style="311" customWidth="1"/>
    <col min="12049" max="12049" width="3.85546875" style="311" customWidth="1"/>
    <col min="12050" max="12050" width="9.140625" style="311"/>
    <col min="12051" max="12051" width="1.42578125" style="311" customWidth="1"/>
    <col min="12052" max="12052" width="3.85546875" style="311" customWidth="1"/>
    <col min="12053" max="12053" width="10.28515625" style="311" bestFit="1" customWidth="1"/>
    <col min="12054" max="12054" width="1.42578125" style="311" customWidth="1"/>
    <col min="12055" max="12055" width="3.85546875" style="311" customWidth="1"/>
    <col min="12056" max="12056" width="9.140625" style="311"/>
    <col min="12057" max="12057" width="1.42578125" style="311" customWidth="1"/>
    <col min="12058" max="12058" width="3.85546875" style="311" customWidth="1"/>
    <col min="12059" max="12059" width="9.140625" style="311"/>
    <col min="12060" max="12060" width="1.42578125" style="311" customWidth="1"/>
    <col min="12061" max="12061" width="3.85546875" style="311" customWidth="1"/>
    <col min="12062" max="12062" width="9.140625" style="311"/>
    <col min="12063" max="12063" width="1.42578125" style="311" customWidth="1"/>
    <col min="12064" max="12064" width="3.85546875" style="311" customWidth="1"/>
    <col min="12065" max="12065" width="9.28515625" style="311" bestFit="1" customWidth="1"/>
    <col min="12066" max="12066" width="2.7109375" style="311" customWidth="1"/>
    <col min="12067" max="12289" width="9.140625" style="311"/>
    <col min="12290" max="12290" width="2.7109375" style="311" customWidth="1"/>
    <col min="12291" max="12291" width="44.140625" style="311" customWidth="1"/>
    <col min="12292" max="12292" width="1.42578125" style="311" customWidth="1"/>
    <col min="12293" max="12293" width="3.85546875" style="311" customWidth="1"/>
    <col min="12294" max="12294" width="9.140625" style="311"/>
    <col min="12295" max="12295" width="1.42578125" style="311" customWidth="1"/>
    <col min="12296" max="12296" width="3.85546875" style="311" customWidth="1"/>
    <col min="12297" max="12297" width="9.140625" style="311"/>
    <col min="12298" max="12298" width="1.42578125" style="311" customWidth="1"/>
    <col min="12299" max="12299" width="3.85546875" style="311" customWidth="1"/>
    <col min="12300" max="12300" width="9.140625" style="311"/>
    <col min="12301" max="12301" width="1.42578125" style="311" customWidth="1"/>
    <col min="12302" max="12302" width="3.85546875" style="311" customWidth="1"/>
    <col min="12303" max="12303" width="9.140625" style="311"/>
    <col min="12304" max="12304" width="1.42578125" style="311" customWidth="1"/>
    <col min="12305" max="12305" width="3.85546875" style="311" customWidth="1"/>
    <col min="12306" max="12306" width="9.140625" style="311"/>
    <col min="12307" max="12307" width="1.42578125" style="311" customWidth="1"/>
    <col min="12308" max="12308" width="3.85546875" style="311" customWidth="1"/>
    <col min="12309" max="12309" width="10.28515625" style="311" bestFit="1" customWidth="1"/>
    <col min="12310" max="12310" width="1.42578125" style="311" customWidth="1"/>
    <col min="12311" max="12311" width="3.85546875" style="311" customWidth="1"/>
    <col min="12312" max="12312" width="9.140625" style="311"/>
    <col min="12313" max="12313" width="1.42578125" style="311" customWidth="1"/>
    <col min="12314" max="12314" width="3.85546875" style="311" customWidth="1"/>
    <col min="12315" max="12315" width="9.140625" style="311"/>
    <col min="12316" max="12316" width="1.42578125" style="311" customWidth="1"/>
    <col min="12317" max="12317" width="3.85546875" style="311" customWidth="1"/>
    <col min="12318" max="12318" width="9.140625" style="311"/>
    <col min="12319" max="12319" width="1.42578125" style="311" customWidth="1"/>
    <col min="12320" max="12320" width="3.85546875" style="311" customWidth="1"/>
    <col min="12321" max="12321" width="9.28515625" style="311" bestFit="1" customWidth="1"/>
    <col min="12322" max="12322" width="2.7109375" style="311" customWidth="1"/>
    <col min="12323" max="12545" width="9.140625" style="311"/>
    <col min="12546" max="12546" width="2.7109375" style="311" customWidth="1"/>
    <col min="12547" max="12547" width="44.140625" style="311" customWidth="1"/>
    <col min="12548" max="12548" width="1.42578125" style="311" customWidth="1"/>
    <col min="12549" max="12549" width="3.85546875" style="311" customWidth="1"/>
    <col min="12550" max="12550" width="9.140625" style="311"/>
    <col min="12551" max="12551" width="1.42578125" style="311" customWidth="1"/>
    <col min="12552" max="12552" width="3.85546875" style="311" customWidth="1"/>
    <col min="12553" max="12553" width="9.140625" style="311"/>
    <col min="12554" max="12554" width="1.42578125" style="311" customWidth="1"/>
    <col min="12555" max="12555" width="3.85546875" style="311" customWidth="1"/>
    <col min="12556" max="12556" width="9.140625" style="311"/>
    <col min="12557" max="12557" width="1.42578125" style="311" customWidth="1"/>
    <col min="12558" max="12558" width="3.85546875" style="311" customWidth="1"/>
    <col min="12559" max="12559" width="9.140625" style="311"/>
    <col min="12560" max="12560" width="1.42578125" style="311" customWidth="1"/>
    <col min="12561" max="12561" width="3.85546875" style="311" customWidth="1"/>
    <col min="12562" max="12562" width="9.140625" style="311"/>
    <col min="12563" max="12563" width="1.42578125" style="311" customWidth="1"/>
    <col min="12564" max="12564" width="3.85546875" style="311" customWidth="1"/>
    <col min="12565" max="12565" width="10.28515625" style="311" bestFit="1" customWidth="1"/>
    <col min="12566" max="12566" width="1.42578125" style="311" customWidth="1"/>
    <col min="12567" max="12567" width="3.85546875" style="311" customWidth="1"/>
    <col min="12568" max="12568" width="9.140625" style="311"/>
    <col min="12569" max="12569" width="1.42578125" style="311" customWidth="1"/>
    <col min="12570" max="12570" width="3.85546875" style="311" customWidth="1"/>
    <col min="12571" max="12571" width="9.140625" style="311"/>
    <col min="12572" max="12572" width="1.42578125" style="311" customWidth="1"/>
    <col min="12573" max="12573" width="3.85546875" style="311" customWidth="1"/>
    <col min="12574" max="12574" width="9.140625" style="311"/>
    <col min="12575" max="12575" width="1.42578125" style="311" customWidth="1"/>
    <col min="12576" max="12576" width="3.85546875" style="311" customWidth="1"/>
    <col min="12577" max="12577" width="9.28515625" style="311" bestFit="1" customWidth="1"/>
    <col min="12578" max="12578" width="2.7109375" style="311" customWidth="1"/>
    <col min="12579" max="12801" width="9.140625" style="311"/>
    <col min="12802" max="12802" width="2.7109375" style="311" customWidth="1"/>
    <col min="12803" max="12803" width="44.140625" style="311" customWidth="1"/>
    <col min="12804" max="12804" width="1.42578125" style="311" customWidth="1"/>
    <col min="12805" max="12805" width="3.85546875" style="311" customWidth="1"/>
    <col min="12806" max="12806" width="9.140625" style="311"/>
    <col min="12807" max="12807" width="1.42578125" style="311" customWidth="1"/>
    <col min="12808" max="12808" width="3.85546875" style="311" customWidth="1"/>
    <col min="12809" max="12809" width="9.140625" style="311"/>
    <col min="12810" max="12810" width="1.42578125" style="311" customWidth="1"/>
    <col min="12811" max="12811" width="3.85546875" style="311" customWidth="1"/>
    <col min="12812" max="12812" width="9.140625" style="311"/>
    <col min="12813" max="12813" width="1.42578125" style="311" customWidth="1"/>
    <col min="12814" max="12814" width="3.85546875" style="311" customWidth="1"/>
    <col min="12815" max="12815" width="9.140625" style="311"/>
    <col min="12816" max="12816" width="1.42578125" style="311" customWidth="1"/>
    <col min="12817" max="12817" width="3.85546875" style="311" customWidth="1"/>
    <col min="12818" max="12818" width="9.140625" style="311"/>
    <col min="12819" max="12819" width="1.42578125" style="311" customWidth="1"/>
    <col min="12820" max="12820" width="3.85546875" style="311" customWidth="1"/>
    <col min="12821" max="12821" width="10.28515625" style="311" bestFit="1" customWidth="1"/>
    <col min="12822" max="12822" width="1.42578125" style="311" customWidth="1"/>
    <col min="12823" max="12823" width="3.85546875" style="311" customWidth="1"/>
    <col min="12824" max="12824" width="9.140625" style="311"/>
    <col min="12825" max="12825" width="1.42578125" style="311" customWidth="1"/>
    <col min="12826" max="12826" width="3.85546875" style="311" customWidth="1"/>
    <col min="12827" max="12827" width="9.140625" style="311"/>
    <col min="12828" max="12828" width="1.42578125" style="311" customWidth="1"/>
    <col min="12829" max="12829" width="3.85546875" style="311" customWidth="1"/>
    <col min="12830" max="12830" width="9.140625" style="311"/>
    <col min="12831" max="12831" width="1.42578125" style="311" customWidth="1"/>
    <col min="12832" max="12832" width="3.85546875" style="311" customWidth="1"/>
    <col min="12833" max="12833" width="9.28515625" style="311" bestFit="1" customWidth="1"/>
    <col min="12834" max="12834" width="2.7109375" style="311" customWidth="1"/>
    <col min="12835" max="13057" width="9.140625" style="311"/>
    <col min="13058" max="13058" width="2.7109375" style="311" customWidth="1"/>
    <col min="13059" max="13059" width="44.140625" style="311" customWidth="1"/>
    <col min="13060" max="13060" width="1.42578125" style="311" customWidth="1"/>
    <col min="13061" max="13061" width="3.85546875" style="311" customWidth="1"/>
    <col min="13062" max="13062" width="9.140625" style="311"/>
    <col min="13063" max="13063" width="1.42578125" style="311" customWidth="1"/>
    <col min="13064" max="13064" width="3.85546875" style="311" customWidth="1"/>
    <col min="13065" max="13065" width="9.140625" style="311"/>
    <col min="13066" max="13066" width="1.42578125" style="311" customWidth="1"/>
    <col min="13067" max="13067" width="3.85546875" style="311" customWidth="1"/>
    <col min="13068" max="13068" width="9.140625" style="311"/>
    <col min="13069" max="13069" width="1.42578125" style="311" customWidth="1"/>
    <col min="13070" max="13070" width="3.85546875" style="311" customWidth="1"/>
    <col min="13071" max="13071" width="9.140625" style="311"/>
    <col min="13072" max="13072" width="1.42578125" style="311" customWidth="1"/>
    <col min="13073" max="13073" width="3.85546875" style="311" customWidth="1"/>
    <col min="13074" max="13074" width="9.140625" style="311"/>
    <col min="13075" max="13075" width="1.42578125" style="311" customWidth="1"/>
    <col min="13076" max="13076" width="3.85546875" style="311" customWidth="1"/>
    <col min="13077" max="13077" width="10.28515625" style="311" bestFit="1" customWidth="1"/>
    <col min="13078" max="13078" width="1.42578125" style="311" customWidth="1"/>
    <col min="13079" max="13079" width="3.85546875" style="311" customWidth="1"/>
    <col min="13080" max="13080" width="9.140625" style="311"/>
    <col min="13081" max="13081" width="1.42578125" style="311" customWidth="1"/>
    <col min="13082" max="13082" width="3.85546875" style="311" customWidth="1"/>
    <col min="13083" max="13083" width="9.140625" style="311"/>
    <col min="13084" max="13084" width="1.42578125" style="311" customWidth="1"/>
    <col min="13085" max="13085" width="3.85546875" style="311" customWidth="1"/>
    <col min="13086" max="13086" width="9.140625" style="311"/>
    <col min="13087" max="13087" width="1.42578125" style="311" customWidth="1"/>
    <col min="13088" max="13088" width="3.85546875" style="311" customWidth="1"/>
    <col min="13089" max="13089" width="9.28515625" style="311" bestFit="1" customWidth="1"/>
    <col min="13090" max="13090" width="2.7109375" style="311" customWidth="1"/>
    <col min="13091" max="13313" width="9.140625" style="311"/>
    <col min="13314" max="13314" width="2.7109375" style="311" customWidth="1"/>
    <col min="13315" max="13315" width="44.140625" style="311" customWidth="1"/>
    <col min="13316" max="13316" width="1.42578125" style="311" customWidth="1"/>
    <col min="13317" max="13317" width="3.85546875" style="311" customWidth="1"/>
    <col min="13318" max="13318" width="9.140625" style="311"/>
    <col min="13319" max="13319" width="1.42578125" style="311" customWidth="1"/>
    <col min="13320" max="13320" width="3.85546875" style="311" customWidth="1"/>
    <col min="13321" max="13321" width="9.140625" style="311"/>
    <col min="13322" max="13322" width="1.42578125" style="311" customWidth="1"/>
    <col min="13323" max="13323" width="3.85546875" style="311" customWidth="1"/>
    <col min="13324" max="13324" width="9.140625" style="311"/>
    <col min="13325" max="13325" width="1.42578125" style="311" customWidth="1"/>
    <col min="13326" max="13326" width="3.85546875" style="311" customWidth="1"/>
    <col min="13327" max="13327" width="9.140625" style="311"/>
    <col min="13328" max="13328" width="1.42578125" style="311" customWidth="1"/>
    <col min="13329" max="13329" width="3.85546875" style="311" customWidth="1"/>
    <col min="13330" max="13330" width="9.140625" style="311"/>
    <col min="13331" max="13331" width="1.42578125" style="311" customWidth="1"/>
    <col min="13332" max="13332" width="3.85546875" style="311" customWidth="1"/>
    <col min="13333" max="13333" width="10.28515625" style="311" bestFit="1" customWidth="1"/>
    <col min="13334" max="13334" width="1.42578125" style="311" customWidth="1"/>
    <col min="13335" max="13335" width="3.85546875" style="311" customWidth="1"/>
    <col min="13336" max="13336" width="9.140625" style="311"/>
    <col min="13337" max="13337" width="1.42578125" style="311" customWidth="1"/>
    <col min="13338" max="13338" width="3.85546875" style="311" customWidth="1"/>
    <col min="13339" max="13339" width="9.140625" style="311"/>
    <col min="13340" max="13340" width="1.42578125" style="311" customWidth="1"/>
    <col min="13341" max="13341" width="3.85546875" style="311" customWidth="1"/>
    <col min="13342" max="13342" width="9.140625" style="311"/>
    <col min="13343" max="13343" width="1.42578125" style="311" customWidth="1"/>
    <col min="13344" max="13344" width="3.85546875" style="311" customWidth="1"/>
    <col min="13345" max="13345" width="9.28515625" style="311" bestFit="1" customWidth="1"/>
    <col min="13346" max="13346" width="2.7109375" style="311" customWidth="1"/>
    <col min="13347" max="13569" width="9.140625" style="311"/>
    <col min="13570" max="13570" width="2.7109375" style="311" customWidth="1"/>
    <col min="13571" max="13571" width="44.140625" style="311" customWidth="1"/>
    <col min="13572" max="13572" width="1.42578125" style="311" customWidth="1"/>
    <col min="13573" max="13573" width="3.85546875" style="311" customWidth="1"/>
    <col min="13574" max="13574" width="9.140625" style="311"/>
    <col min="13575" max="13575" width="1.42578125" style="311" customWidth="1"/>
    <col min="13576" max="13576" width="3.85546875" style="311" customWidth="1"/>
    <col min="13577" max="13577" width="9.140625" style="311"/>
    <col min="13578" max="13578" width="1.42578125" style="311" customWidth="1"/>
    <col min="13579" max="13579" width="3.85546875" style="311" customWidth="1"/>
    <col min="13580" max="13580" width="9.140625" style="311"/>
    <col min="13581" max="13581" width="1.42578125" style="311" customWidth="1"/>
    <col min="13582" max="13582" width="3.85546875" style="311" customWidth="1"/>
    <col min="13583" max="13583" width="9.140625" style="311"/>
    <col min="13584" max="13584" width="1.42578125" style="311" customWidth="1"/>
    <col min="13585" max="13585" width="3.85546875" style="311" customWidth="1"/>
    <col min="13586" max="13586" width="9.140625" style="311"/>
    <col min="13587" max="13587" width="1.42578125" style="311" customWidth="1"/>
    <col min="13588" max="13588" width="3.85546875" style="311" customWidth="1"/>
    <col min="13589" max="13589" width="10.28515625" style="311" bestFit="1" customWidth="1"/>
    <col min="13590" max="13590" width="1.42578125" style="311" customWidth="1"/>
    <col min="13591" max="13591" width="3.85546875" style="311" customWidth="1"/>
    <col min="13592" max="13592" width="9.140625" style="311"/>
    <col min="13593" max="13593" width="1.42578125" style="311" customWidth="1"/>
    <col min="13594" max="13594" width="3.85546875" style="311" customWidth="1"/>
    <col min="13595" max="13595" width="9.140625" style="311"/>
    <col min="13596" max="13596" width="1.42578125" style="311" customWidth="1"/>
    <col min="13597" max="13597" width="3.85546875" style="311" customWidth="1"/>
    <col min="13598" max="13598" width="9.140625" style="311"/>
    <col min="13599" max="13599" width="1.42578125" style="311" customWidth="1"/>
    <col min="13600" max="13600" width="3.85546875" style="311" customWidth="1"/>
    <col min="13601" max="13601" width="9.28515625" style="311" bestFit="1" customWidth="1"/>
    <col min="13602" max="13602" width="2.7109375" style="311" customWidth="1"/>
    <col min="13603" max="13825" width="9.140625" style="311"/>
    <col min="13826" max="13826" width="2.7109375" style="311" customWidth="1"/>
    <col min="13827" max="13827" width="44.140625" style="311" customWidth="1"/>
    <col min="13828" max="13828" width="1.42578125" style="311" customWidth="1"/>
    <col min="13829" max="13829" width="3.85546875" style="311" customWidth="1"/>
    <col min="13830" max="13830" width="9.140625" style="311"/>
    <col min="13831" max="13831" width="1.42578125" style="311" customWidth="1"/>
    <col min="13832" max="13832" width="3.85546875" style="311" customWidth="1"/>
    <col min="13833" max="13833" width="9.140625" style="311"/>
    <col min="13834" max="13834" width="1.42578125" style="311" customWidth="1"/>
    <col min="13835" max="13835" width="3.85546875" style="311" customWidth="1"/>
    <col min="13836" max="13836" width="9.140625" style="311"/>
    <col min="13837" max="13837" width="1.42578125" style="311" customWidth="1"/>
    <col min="13838" max="13838" width="3.85546875" style="311" customWidth="1"/>
    <col min="13839" max="13839" width="9.140625" style="311"/>
    <col min="13840" max="13840" width="1.42578125" style="311" customWidth="1"/>
    <col min="13841" max="13841" width="3.85546875" style="311" customWidth="1"/>
    <col min="13842" max="13842" width="9.140625" style="311"/>
    <col min="13843" max="13843" width="1.42578125" style="311" customWidth="1"/>
    <col min="13844" max="13844" width="3.85546875" style="311" customWidth="1"/>
    <col min="13845" max="13845" width="10.28515625" style="311" bestFit="1" customWidth="1"/>
    <col min="13846" max="13846" width="1.42578125" style="311" customWidth="1"/>
    <col min="13847" max="13847" width="3.85546875" style="311" customWidth="1"/>
    <col min="13848" max="13848" width="9.140625" style="311"/>
    <col min="13849" max="13849" width="1.42578125" style="311" customWidth="1"/>
    <col min="13850" max="13850" width="3.85546875" style="311" customWidth="1"/>
    <col min="13851" max="13851" width="9.140625" style="311"/>
    <col min="13852" max="13852" width="1.42578125" style="311" customWidth="1"/>
    <col min="13853" max="13853" width="3.85546875" style="311" customWidth="1"/>
    <col min="13854" max="13854" width="9.140625" style="311"/>
    <col min="13855" max="13855" width="1.42578125" style="311" customWidth="1"/>
    <col min="13856" max="13856" width="3.85546875" style="311" customWidth="1"/>
    <col min="13857" max="13857" width="9.28515625" style="311" bestFit="1" customWidth="1"/>
    <col min="13858" max="13858" width="2.7109375" style="311" customWidth="1"/>
    <col min="13859" max="14081" width="9.140625" style="311"/>
    <col min="14082" max="14082" width="2.7109375" style="311" customWidth="1"/>
    <col min="14083" max="14083" width="44.140625" style="311" customWidth="1"/>
    <col min="14084" max="14084" width="1.42578125" style="311" customWidth="1"/>
    <col min="14085" max="14085" width="3.85546875" style="311" customWidth="1"/>
    <col min="14086" max="14086" width="9.140625" style="311"/>
    <col min="14087" max="14087" width="1.42578125" style="311" customWidth="1"/>
    <col min="14088" max="14088" width="3.85546875" style="311" customWidth="1"/>
    <col min="14089" max="14089" width="9.140625" style="311"/>
    <col min="14090" max="14090" width="1.42578125" style="311" customWidth="1"/>
    <col min="14091" max="14091" width="3.85546875" style="311" customWidth="1"/>
    <col min="14092" max="14092" width="9.140625" style="311"/>
    <col min="14093" max="14093" width="1.42578125" style="311" customWidth="1"/>
    <col min="14094" max="14094" width="3.85546875" style="311" customWidth="1"/>
    <col min="14095" max="14095" width="9.140625" style="311"/>
    <col min="14096" max="14096" width="1.42578125" style="311" customWidth="1"/>
    <col min="14097" max="14097" width="3.85546875" style="311" customWidth="1"/>
    <col min="14098" max="14098" width="9.140625" style="311"/>
    <col min="14099" max="14099" width="1.42578125" style="311" customWidth="1"/>
    <col min="14100" max="14100" width="3.85546875" style="311" customWidth="1"/>
    <col min="14101" max="14101" width="10.28515625" style="311" bestFit="1" customWidth="1"/>
    <col min="14102" max="14102" width="1.42578125" style="311" customWidth="1"/>
    <col min="14103" max="14103" width="3.85546875" style="311" customWidth="1"/>
    <col min="14104" max="14104" width="9.140625" style="311"/>
    <col min="14105" max="14105" width="1.42578125" style="311" customWidth="1"/>
    <col min="14106" max="14106" width="3.85546875" style="311" customWidth="1"/>
    <col min="14107" max="14107" width="9.140625" style="311"/>
    <col min="14108" max="14108" width="1.42578125" style="311" customWidth="1"/>
    <col min="14109" max="14109" width="3.85546875" style="311" customWidth="1"/>
    <col min="14110" max="14110" width="9.140625" style="311"/>
    <col min="14111" max="14111" width="1.42578125" style="311" customWidth="1"/>
    <col min="14112" max="14112" width="3.85546875" style="311" customWidth="1"/>
    <col min="14113" max="14113" width="9.28515625" style="311" bestFit="1" customWidth="1"/>
    <col min="14114" max="14114" width="2.7109375" style="311" customWidth="1"/>
    <col min="14115" max="14337" width="9.140625" style="311"/>
    <col min="14338" max="14338" width="2.7109375" style="311" customWidth="1"/>
    <col min="14339" max="14339" width="44.140625" style="311" customWidth="1"/>
    <col min="14340" max="14340" width="1.42578125" style="311" customWidth="1"/>
    <col min="14341" max="14341" width="3.85546875" style="311" customWidth="1"/>
    <col min="14342" max="14342" width="9.140625" style="311"/>
    <col min="14343" max="14343" width="1.42578125" style="311" customWidth="1"/>
    <col min="14344" max="14344" width="3.85546875" style="311" customWidth="1"/>
    <col min="14345" max="14345" width="9.140625" style="311"/>
    <col min="14346" max="14346" width="1.42578125" style="311" customWidth="1"/>
    <col min="14347" max="14347" width="3.85546875" style="311" customWidth="1"/>
    <col min="14348" max="14348" width="9.140625" style="311"/>
    <col min="14349" max="14349" width="1.42578125" style="311" customWidth="1"/>
    <col min="14350" max="14350" width="3.85546875" style="311" customWidth="1"/>
    <col min="14351" max="14351" width="9.140625" style="311"/>
    <col min="14352" max="14352" width="1.42578125" style="311" customWidth="1"/>
    <col min="14353" max="14353" width="3.85546875" style="311" customWidth="1"/>
    <col min="14354" max="14354" width="9.140625" style="311"/>
    <col min="14355" max="14355" width="1.42578125" style="311" customWidth="1"/>
    <col min="14356" max="14356" width="3.85546875" style="311" customWidth="1"/>
    <col min="14357" max="14357" width="10.28515625" style="311" bestFit="1" customWidth="1"/>
    <col min="14358" max="14358" width="1.42578125" style="311" customWidth="1"/>
    <col min="14359" max="14359" width="3.85546875" style="311" customWidth="1"/>
    <col min="14360" max="14360" width="9.140625" style="311"/>
    <col min="14361" max="14361" width="1.42578125" style="311" customWidth="1"/>
    <col min="14362" max="14362" width="3.85546875" style="311" customWidth="1"/>
    <col min="14363" max="14363" width="9.140625" style="311"/>
    <col min="14364" max="14364" width="1.42578125" style="311" customWidth="1"/>
    <col min="14365" max="14365" width="3.85546875" style="311" customWidth="1"/>
    <col min="14366" max="14366" width="9.140625" style="311"/>
    <col min="14367" max="14367" width="1.42578125" style="311" customWidth="1"/>
    <col min="14368" max="14368" width="3.85546875" style="311" customWidth="1"/>
    <col min="14369" max="14369" width="9.28515625" style="311" bestFit="1" customWidth="1"/>
    <col min="14370" max="14370" width="2.7109375" style="311" customWidth="1"/>
    <col min="14371" max="14593" width="9.140625" style="311"/>
    <col min="14594" max="14594" width="2.7109375" style="311" customWidth="1"/>
    <col min="14595" max="14595" width="44.140625" style="311" customWidth="1"/>
    <col min="14596" max="14596" width="1.42578125" style="311" customWidth="1"/>
    <col min="14597" max="14597" width="3.85546875" style="311" customWidth="1"/>
    <col min="14598" max="14598" width="9.140625" style="311"/>
    <col min="14599" max="14599" width="1.42578125" style="311" customWidth="1"/>
    <col min="14600" max="14600" width="3.85546875" style="311" customWidth="1"/>
    <col min="14601" max="14601" width="9.140625" style="311"/>
    <col min="14602" max="14602" width="1.42578125" style="311" customWidth="1"/>
    <col min="14603" max="14603" width="3.85546875" style="311" customWidth="1"/>
    <col min="14604" max="14604" width="9.140625" style="311"/>
    <col min="14605" max="14605" width="1.42578125" style="311" customWidth="1"/>
    <col min="14606" max="14606" width="3.85546875" style="311" customWidth="1"/>
    <col min="14607" max="14607" width="9.140625" style="311"/>
    <col min="14608" max="14608" width="1.42578125" style="311" customWidth="1"/>
    <col min="14609" max="14609" width="3.85546875" style="311" customWidth="1"/>
    <col min="14610" max="14610" width="9.140625" style="311"/>
    <col min="14611" max="14611" width="1.42578125" style="311" customWidth="1"/>
    <col min="14612" max="14612" width="3.85546875" style="311" customWidth="1"/>
    <col min="14613" max="14613" width="10.28515625" style="311" bestFit="1" customWidth="1"/>
    <col min="14614" max="14614" width="1.42578125" style="311" customWidth="1"/>
    <col min="14615" max="14615" width="3.85546875" style="311" customWidth="1"/>
    <col min="14616" max="14616" width="9.140625" style="311"/>
    <col min="14617" max="14617" width="1.42578125" style="311" customWidth="1"/>
    <col min="14618" max="14618" width="3.85546875" style="311" customWidth="1"/>
    <col min="14619" max="14619" width="9.140625" style="311"/>
    <col min="14620" max="14620" width="1.42578125" style="311" customWidth="1"/>
    <col min="14621" max="14621" width="3.85546875" style="311" customWidth="1"/>
    <col min="14622" max="14622" width="9.140625" style="311"/>
    <col min="14623" max="14623" width="1.42578125" style="311" customWidth="1"/>
    <col min="14624" max="14624" width="3.85546875" style="311" customWidth="1"/>
    <col min="14625" max="14625" width="9.28515625" style="311" bestFit="1" customWidth="1"/>
    <col min="14626" max="14626" width="2.7109375" style="311" customWidth="1"/>
    <col min="14627" max="14849" width="9.140625" style="311"/>
    <col min="14850" max="14850" width="2.7109375" style="311" customWidth="1"/>
    <col min="14851" max="14851" width="44.140625" style="311" customWidth="1"/>
    <col min="14852" max="14852" width="1.42578125" style="311" customWidth="1"/>
    <col min="14853" max="14853" width="3.85546875" style="311" customWidth="1"/>
    <col min="14854" max="14854" width="9.140625" style="311"/>
    <col min="14855" max="14855" width="1.42578125" style="311" customWidth="1"/>
    <col min="14856" max="14856" width="3.85546875" style="311" customWidth="1"/>
    <col min="14857" max="14857" width="9.140625" style="311"/>
    <col min="14858" max="14858" width="1.42578125" style="311" customWidth="1"/>
    <col min="14859" max="14859" width="3.85546875" style="311" customWidth="1"/>
    <col min="14860" max="14860" width="9.140625" style="311"/>
    <col min="14861" max="14861" width="1.42578125" style="311" customWidth="1"/>
    <col min="14862" max="14862" width="3.85546875" style="311" customWidth="1"/>
    <col min="14863" max="14863" width="9.140625" style="311"/>
    <col min="14864" max="14864" width="1.42578125" style="311" customWidth="1"/>
    <col min="14865" max="14865" width="3.85546875" style="311" customWidth="1"/>
    <col min="14866" max="14866" width="9.140625" style="311"/>
    <col min="14867" max="14867" width="1.42578125" style="311" customWidth="1"/>
    <col min="14868" max="14868" width="3.85546875" style="311" customWidth="1"/>
    <col min="14869" max="14869" width="10.28515625" style="311" bestFit="1" customWidth="1"/>
    <col min="14870" max="14870" width="1.42578125" style="311" customWidth="1"/>
    <col min="14871" max="14871" width="3.85546875" style="311" customWidth="1"/>
    <col min="14872" max="14872" width="9.140625" style="311"/>
    <col min="14873" max="14873" width="1.42578125" style="311" customWidth="1"/>
    <col min="14874" max="14874" width="3.85546875" style="311" customWidth="1"/>
    <col min="14875" max="14875" width="9.140625" style="311"/>
    <col min="14876" max="14876" width="1.42578125" style="311" customWidth="1"/>
    <col min="14877" max="14877" width="3.85546875" style="311" customWidth="1"/>
    <col min="14878" max="14878" width="9.140625" style="311"/>
    <col min="14879" max="14879" width="1.42578125" style="311" customWidth="1"/>
    <col min="14880" max="14880" width="3.85546875" style="311" customWidth="1"/>
    <col min="14881" max="14881" width="9.28515625" style="311" bestFit="1" customWidth="1"/>
    <col min="14882" max="14882" width="2.7109375" style="311" customWidth="1"/>
    <col min="14883" max="15105" width="9.140625" style="311"/>
    <col min="15106" max="15106" width="2.7109375" style="311" customWidth="1"/>
    <col min="15107" max="15107" width="44.140625" style="311" customWidth="1"/>
    <col min="15108" max="15108" width="1.42578125" style="311" customWidth="1"/>
    <col min="15109" max="15109" width="3.85546875" style="311" customWidth="1"/>
    <col min="15110" max="15110" width="9.140625" style="311"/>
    <col min="15111" max="15111" width="1.42578125" style="311" customWidth="1"/>
    <col min="15112" max="15112" width="3.85546875" style="311" customWidth="1"/>
    <col min="15113" max="15113" width="9.140625" style="311"/>
    <col min="15114" max="15114" width="1.42578125" style="311" customWidth="1"/>
    <col min="15115" max="15115" width="3.85546875" style="311" customWidth="1"/>
    <col min="15116" max="15116" width="9.140625" style="311"/>
    <col min="15117" max="15117" width="1.42578125" style="311" customWidth="1"/>
    <col min="15118" max="15118" width="3.85546875" style="311" customWidth="1"/>
    <col min="15119" max="15119" width="9.140625" style="311"/>
    <col min="15120" max="15120" width="1.42578125" style="311" customWidth="1"/>
    <col min="15121" max="15121" width="3.85546875" style="311" customWidth="1"/>
    <col min="15122" max="15122" width="9.140625" style="311"/>
    <col min="15123" max="15123" width="1.42578125" style="311" customWidth="1"/>
    <col min="15124" max="15124" width="3.85546875" style="311" customWidth="1"/>
    <col min="15125" max="15125" width="10.28515625" style="311" bestFit="1" customWidth="1"/>
    <col min="15126" max="15126" width="1.42578125" style="311" customWidth="1"/>
    <col min="15127" max="15127" width="3.85546875" style="311" customWidth="1"/>
    <col min="15128" max="15128" width="9.140625" style="311"/>
    <col min="15129" max="15129" width="1.42578125" style="311" customWidth="1"/>
    <col min="15130" max="15130" width="3.85546875" style="311" customWidth="1"/>
    <col min="15131" max="15131" width="9.140625" style="311"/>
    <col min="15132" max="15132" width="1.42578125" style="311" customWidth="1"/>
    <col min="15133" max="15133" width="3.85546875" style="311" customWidth="1"/>
    <col min="15134" max="15134" width="9.140625" style="311"/>
    <col min="15135" max="15135" width="1.42578125" style="311" customWidth="1"/>
    <col min="15136" max="15136" width="3.85546875" style="311" customWidth="1"/>
    <col min="15137" max="15137" width="9.28515625" style="311" bestFit="1" customWidth="1"/>
    <col min="15138" max="15138" width="2.7109375" style="311" customWidth="1"/>
    <col min="15139" max="15361" width="9.140625" style="311"/>
    <col min="15362" max="15362" width="2.7109375" style="311" customWidth="1"/>
    <col min="15363" max="15363" width="44.140625" style="311" customWidth="1"/>
    <col min="15364" max="15364" width="1.42578125" style="311" customWidth="1"/>
    <col min="15365" max="15365" width="3.85546875" style="311" customWidth="1"/>
    <col min="15366" max="15366" width="9.140625" style="311"/>
    <col min="15367" max="15367" width="1.42578125" style="311" customWidth="1"/>
    <col min="15368" max="15368" width="3.85546875" style="311" customWidth="1"/>
    <col min="15369" max="15369" width="9.140625" style="311"/>
    <col min="15370" max="15370" width="1.42578125" style="311" customWidth="1"/>
    <col min="15371" max="15371" width="3.85546875" style="311" customWidth="1"/>
    <col min="15372" max="15372" width="9.140625" style="311"/>
    <col min="15373" max="15373" width="1.42578125" style="311" customWidth="1"/>
    <col min="15374" max="15374" width="3.85546875" style="311" customWidth="1"/>
    <col min="15375" max="15375" width="9.140625" style="311"/>
    <col min="15376" max="15376" width="1.42578125" style="311" customWidth="1"/>
    <col min="15377" max="15377" width="3.85546875" style="311" customWidth="1"/>
    <col min="15378" max="15378" width="9.140625" style="311"/>
    <col min="15379" max="15379" width="1.42578125" style="311" customWidth="1"/>
    <col min="15380" max="15380" width="3.85546875" style="311" customWidth="1"/>
    <col min="15381" max="15381" width="10.28515625" style="311" bestFit="1" customWidth="1"/>
    <col min="15382" max="15382" width="1.42578125" style="311" customWidth="1"/>
    <col min="15383" max="15383" width="3.85546875" style="311" customWidth="1"/>
    <col min="15384" max="15384" width="9.140625" style="311"/>
    <col min="15385" max="15385" width="1.42578125" style="311" customWidth="1"/>
    <col min="15386" max="15386" width="3.85546875" style="311" customWidth="1"/>
    <col min="15387" max="15387" width="9.140625" style="311"/>
    <col min="15388" max="15388" width="1.42578125" style="311" customWidth="1"/>
    <col min="15389" max="15389" width="3.85546875" style="311" customWidth="1"/>
    <col min="15390" max="15390" width="9.140625" style="311"/>
    <col min="15391" max="15391" width="1.42578125" style="311" customWidth="1"/>
    <col min="15392" max="15392" width="3.85546875" style="311" customWidth="1"/>
    <col min="15393" max="15393" width="9.28515625" style="311" bestFit="1" customWidth="1"/>
    <col min="15394" max="15394" width="2.7109375" style="311" customWidth="1"/>
    <col min="15395" max="15617" width="9.140625" style="311"/>
    <col min="15618" max="15618" width="2.7109375" style="311" customWidth="1"/>
    <col min="15619" max="15619" width="44.140625" style="311" customWidth="1"/>
    <col min="15620" max="15620" width="1.42578125" style="311" customWidth="1"/>
    <col min="15621" max="15621" width="3.85546875" style="311" customWidth="1"/>
    <col min="15622" max="15622" width="9.140625" style="311"/>
    <col min="15623" max="15623" width="1.42578125" style="311" customWidth="1"/>
    <col min="15624" max="15624" width="3.85546875" style="311" customWidth="1"/>
    <col min="15625" max="15625" width="9.140625" style="311"/>
    <col min="15626" max="15626" width="1.42578125" style="311" customWidth="1"/>
    <col min="15627" max="15627" width="3.85546875" style="311" customWidth="1"/>
    <col min="15628" max="15628" width="9.140625" style="311"/>
    <col min="15629" max="15629" width="1.42578125" style="311" customWidth="1"/>
    <col min="15630" max="15630" width="3.85546875" style="311" customWidth="1"/>
    <col min="15631" max="15631" width="9.140625" style="311"/>
    <col min="15632" max="15632" width="1.42578125" style="311" customWidth="1"/>
    <col min="15633" max="15633" width="3.85546875" style="311" customWidth="1"/>
    <col min="15634" max="15634" width="9.140625" style="311"/>
    <col min="15635" max="15635" width="1.42578125" style="311" customWidth="1"/>
    <col min="15636" max="15636" width="3.85546875" style="311" customWidth="1"/>
    <col min="15637" max="15637" width="10.28515625" style="311" bestFit="1" customWidth="1"/>
    <col min="15638" max="15638" width="1.42578125" style="311" customWidth="1"/>
    <col min="15639" max="15639" width="3.85546875" style="311" customWidth="1"/>
    <col min="15640" max="15640" width="9.140625" style="311"/>
    <col min="15641" max="15641" width="1.42578125" style="311" customWidth="1"/>
    <col min="15642" max="15642" width="3.85546875" style="311" customWidth="1"/>
    <col min="15643" max="15643" width="9.140625" style="311"/>
    <col min="15644" max="15644" width="1.42578125" style="311" customWidth="1"/>
    <col min="15645" max="15645" width="3.85546875" style="311" customWidth="1"/>
    <col min="15646" max="15646" width="9.140625" style="311"/>
    <col min="15647" max="15647" width="1.42578125" style="311" customWidth="1"/>
    <col min="15648" max="15648" width="3.85546875" style="311" customWidth="1"/>
    <col min="15649" max="15649" width="9.28515625" style="311" bestFit="1" customWidth="1"/>
    <col min="15650" max="15650" width="2.7109375" style="311" customWidth="1"/>
    <col min="15651" max="15873" width="9.140625" style="311"/>
    <col min="15874" max="15874" width="2.7109375" style="311" customWidth="1"/>
    <col min="15875" max="15875" width="44.140625" style="311" customWidth="1"/>
    <col min="15876" max="15876" width="1.42578125" style="311" customWidth="1"/>
    <col min="15877" max="15877" width="3.85546875" style="311" customWidth="1"/>
    <col min="15878" max="15878" width="9.140625" style="311"/>
    <col min="15879" max="15879" width="1.42578125" style="311" customWidth="1"/>
    <col min="15880" max="15880" width="3.85546875" style="311" customWidth="1"/>
    <col min="15881" max="15881" width="9.140625" style="311"/>
    <col min="15882" max="15882" width="1.42578125" style="311" customWidth="1"/>
    <col min="15883" max="15883" width="3.85546875" style="311" customWidth="1"/>
    <col min="15884" max="15884" width="9.140625" style="311"/>
    <col min="15885" max="15885" width="1.42578125" style="311" customWidth="1"/>
    <col min="15886" max="15886" width="3.85546875" style="311" customWidth="1"/>
    <col min="15887" max="15887" width="9.140625" style="311"/>
    <col min="15888" max="15888" width="1.42578125" style="311" customWidth="1"/>
    <col min="15889" max="15889" width="3.85546875" style="311" customWidth="1"/>
    <col min="15890" max="15890" width="9.140625" style="311"/>
    <col min="15891" max="15891" width="1.42578125" style="311" customWidth="1"/>
    <col min="15892" max="15892" width="3.85546875" style="311" customWidth="1"/>
    <col min="15893" max="15893" width="10.28515625" style="311" bestFit="1" customWidth="1"/>
    <col min="15894" max="15894" width="1.42578125" style="311" customWidth="1"/>
    <col min="15895" max="15895" width="3.85546875" style="311" customWidth="1"/>
    <col min="15896" max="15896" width="9.140625" style="311"/>
    <col min="15897" max="15897" width="1.42578125" style="311" customWidth="1"/>
    <col min="15898" max="15898" width="3.85546875" style="311" customWidth="1"/>
    <col min="15899" max="15899" width="9.140625" style="311"/>
    <col min="15900" max="15900" width="1.42578125" style="311" customWidth="1"/>
    <col min="15901" max="15901" width="3.85546875" style="311" customWidth="1"/>
    <col min="15902" max="15902" width="9.140625" style="311"/>
    <col min="15903" max="15903" width="1.42578125" style="311" customWidth="1"/>
    <col min="15904" max="15904" width="3.85546875" style="311" customWidth="1"/>
    <col min="15905" max="15905" width="9.28515625" style="311" bestFit="1" customWidth="1"/>
    <col min="15906" max="15906" width="2.7109375" style="311" customWidth="1"/>
    <col min="15907" max="16129" width="9.140625" style="311"/>
    <col min="16130" max="16130" width="2.7109375" style="311" customWidth="1"/>
    <col min="16131" max="16131" width="44.140625" style="311" customWidth="1"/>
    <col min="16132" max="16132" width="1.42578125" style="311" customWidth="1"/>
    <col min="16133" max="16133" width="3.85546875" style="311" customWidth="1"/>
    <col min="16134" max="16134" width="9.140625" style="311"/>
    <col min="16135" max="16135" width="1.42578125" style="311" customWidth="1"/>
    <col min="16136" max="16136" width="3.85546875" style="311" customWidth="1"/>
    <col min="16137" max="16137" width="9.140625" style="311"/>
    <col min="16138" max="16138" width="1.42578125" style="311" customWidth="1"/>
    <col min="16139" max="16139" width="3.85546875" style="311" customWidth="1"/>
    <col min="16140" max="16140" width="9.140625" style="311"/>
    <col min="16141" max="16141" width="1.42578125" style="311" customWidth="1"/>
    <col min="16142" max="16142" width="3.85546875" style="311" customWidth="1"/>
    <col min="16143" max="16143" width="9.140625" style="311"/>
    <col min="16144" max="16144" width="1.42578125" style="311" customWidth="1"/>
    <col min="16145" max="16145" width="3.85546875" style="311" customWidth="1"/>
    <col min="16146" max="16146" width="9.140625" style="311"/>
    <col min="16147" max="16147" width="1.42578125" style="311" customWidth="1"/>
    <col min="16148" max="16148" width="3.85546875" style="311" customWidth="1"/>
    <col min="16149" max="16149" width="10.28515625" style="311" bestFit="1" customWidth="1"/>
    <col min="16150" max="16150" width="1.42578125" style="311" customWidth="1"/>
    <col min="16151" max="16151" width="3.85546875" style="311" customWidth="1"/>
    <col min="16152" max="16152" width="9.140625" style="311"/>
    <col min="16153" max="16153" width="1.42578125" style="311" customWidth="1"/>
    <col min="16154" max="16154" width="3.85546875" style="311" customWidth="1"/>
    <col min="16155" max="16155" width="9.140625" style="311"/>
    <col min="16156" max="16156" width="1.42578125" style="311" customWidth="1"/>
    <col min="16157" max="16157" width="3.85546875" style="311" customWidth="1"/>
    <col min="16158" max="16158" width="9.140625" style="311"/>
    <col min="16159" max="16159" width="1.42578125" style="311" customWidth="1"/>
    <col min="16160" max="16160" width="3.85546875" style="311" customWidth="1"/>
    <col min="16161" max="16161" width="9.28515625" style="311" bestFit="1" customWidth="1"/>
    <col min="16162" max="16162" width="2.7109375" style="311" customWidth="1"/>
    <col min="16163" max="16384" width="9.140625" style="311"/>
  </cols>
  <sheetData>
    <row r="1" spans="1:37" x14ac:dyDescent="0.25">
      <c r="A1" s="380"/>
      <c r="B1" s="379"/>
      <c r="C1" s="379"/>
      <c r="D1" s="376"/>
      <c r="E1" s="376"/>
      <c r="F1" s="376"/>
      <c r="G1" s="376"/>
      <c r="H1" s="376"/>
      <c r="I1" s="376"/>
      <c r="J1" s="376"/>
      <c r="K1" s="378"/>
      <c r="L1" s="378"/>
      <c r="M1" s="376"/>
      <c r="N1" s="376"/>
      <c r="O1" s="376"/>
      <c r="P1" s="376"/>
      <c r="Q1" s="377"/>
      <c r="R1" s="376"/>
      <c r="S1" s="376"/>
      <c r="T1" s="376"/>
      <c r="U1" s="377"/>
      <c r="V1" s="377"/>
      <c r="W1" s="376"/>
      <c r="X1" s="376"/>
      <c r="Y1" s="376"/>
      <c r="Z1" s="376"/>
      <c r="AA1" s="376"/>
      <c r="AB1" s="376"/>
      <c r="AC1" s="376"/>
      <c r="AD1" s="376"/>
      <c r="AE1" s="376"/>
      <c r="AF1" s="375"/>
      <c r="AG1" s="374"/>
      <c r="AH1" s="373"/>
    </row>
    <row r="2" spans="1:37" s="370" customFormat="1" ht="30" x14ac:dyDescent="0.4">
      <c r="A2" s="372"/>
      <c r="B2" s="1049"/>
      <c r="C2" s="1050"/>
      <c r="D2" s="1050"/>
      <c r="E2" s="1050"/>
      <c r="F2" s="1050"/>
      <c r="G2" s="1050"/>
      <c r="H2" s="1050"/>
      <c r="I2" s="1050"/>
      <c r="J2" s="1050"/>
      <c r="K2" s="1050"/>
      <c r="L2" s="1050"/>
      <c r="M2" s="1050"/>
      <c r="N2" s="1050"/>
      <c r="O2" s="1050"/>
      <c r="P2" s="1050"/>
      <c r="Q2" s="1050"/>
      <c r="R2" s="1050"/>
      <c r="S2" s="1050"/>
      <c r="T2" s="1050"/>
      <c r="U2" s="1050"/>
      <c r="V2" s="1050"/>
      <c r="W2" s="1050"/>
      <c r="X2" s="1050"/>
      <c r="Y2" s="1050"/>
      <c r="Z2" s="1050"/>
      <c r="AA2" s="1050"/>
      <c r="AB2" s="1050"/>
      <c r="AC2" s="1050"/>
      <c r="AD2" s="1050"/>
      <c r="AE2" s="1050"/>
      <c r="AF2" s="1050"/>
      <c r="AG2" s="1051"/>
      <c r="AH2" s="371"/>
    </row>
    <row r="3" spans="1:37" s="822" customFormat="1" ht="25.5" x14ac:dyDescent="0.25">
      <c r="A3" s="820"/>
      <c r="B3" s="1055" t="s">
        <v>528</v>
      </c>
      <c r="C3" s="1055"/>
      <c r="D3" s="1055"/>
      <c r="E3" s="1055"/>
      <c r="F3" s="1055"/>
      <c r="G3" s="1055"/>
      <c r="H3" s="1055"/>
      <c r="I3" s="1055"/>
      <c r="J3" s="1055"/>
      <c r="K3" s="1055"/>
      <c r="L3" s="1055"/>
      <c r="M3" s="1055"/>
      <c r="N3" s="1055"/>
      <c r="O3" s="1055"/>
      <c r="P3" s="1055"/>
      <c r="Q3" s="1055"/>
      <c r="R3" s="1055"/>
      <c r="S3" s="1055"/>
      <c r="T3" s="1055"/>
      <c r="U3" s="1055"/>
      <c r="V3" s="1055"/>
      <c r="W3" s="1055"/>
      <c r="X3" s="1055"/>
      <c r="Y3" s="1055"/>
      <c r="Z3" s="1055"/>
      <c r="AA3" s="1055"/>
      <c r="AB3" s="1055"/>
      <c r="AC3" s="1055"/>
      <c r="AD3" s="1055"/>
      <c r="AE3" s="1055"/>
      <c r="AF3" s="1055"/>
      <c r="AG3" s="1055"/>
      <c r="AH3" s="821"/>
    </row>
    <row r="4" spans="1:37" s="283" customFormat="1" ht="15" customHeight="1" x14ac:dyDescent="0.2">
      <c r="A4" s="288"/>
      <c r="B4" s="1032"/>
      <c r="C4" s="1032"/>
      <c r="D4" s="1032"/>
      <c r="E4" s="1032"/>
      <c r="F4" s="1033"/>
      <c r="G4" s="1033"/>
      <c r="H4" s="1033"/>
      <c r="I4" s="1033"/>
      <c r="J4" s="1033"/>
      <c r="K4" s="1033"/>
      <c r="L4" s="1033"/>
      <c r="M4" s="1033"/>
      <c r="N4" s="1033"/>
      <c r="O4" s="1033"/>
      <c r="P4" s="1033"/>
      <c r="Q4" s="1033"/>
      <c r="R4" s="1033"/>
      <c r="S4" s="1033"/>
      <c r="T4" s="1033"/>
      <c r="U4" s="1033"/>
      <c r="V4" s="1033"/>
      <c r="W4" s="1033"/>
      <c r="X4" s="1033"/>
      <c r="Y4" s="1033"/>
      <c r="Z4" s="1033"/>
      <c r="AA4" s="1033"/>
      <c r="AB4" s="1033"/>
      <c r="AC4" s="1033"/>
      <c r="AD4" s="1033"/>
      <c r="AE4" s="1033"/>
      <c r="AF4" s="1033"/>
      <c r="AG4" s="1033"/>
      <c r="AH4" s="284"/>
    </row>
    <row r="5" spans="1:37" s="283" customFormat="1" ht="15" customHeight="1" x14ac:dyDescent="0.2">
      <c r="A5" s="288"/>
      <c r="B5" s="1032">
        <f>'Anexo I'!B5:M5</f>
        <v>0</v>
      </c>
      <c r="C5" s="1032"/>
      <c r="D5" s="1032"/>
      <c r="E5" s="1032"/>
      <c r="F5" s="1032"/>
      <c r="G5" s="1032"/>
      <c r="H5" s="1032"/>
      <c r="I5" s="1032"/>
      <c r="J5" s="1032"/>
      <c r="K5" s="1032"/>
      <c r="L5" s="1032"/>
      <c r="M5" s="1032"/>
      <c r="N5" s="1032"/>
      <c r="O5" s="1032"/>
      <c r="P5" s="1032"/>
      <c r="Q5" s="1032"/>
      <c r="R5" s="1032"/>
      <c r="S5" s="1032"/>
      <c r="T5" s="1032"/>
      <c r="U5" s="1032"/>
      <c r="V5" s="1032"/>
      <c r="W5" s="1032"/>
      <c r="X5" s="1032"/>
      <c r="Y5" s="1032"/>
      <c r="Z5" s="1032"/>
      <c r="AA5" s="1032"/>
      <c r="AB5" s="1032"/>
      <c r="AC5" s="1032"/>
      <c r="AD5" s="1032"/>
      <c r="AE5" s="1032"/>
      <c r="AF5" s="1032"/>
      <c r="AG5" s="1032"/>
      <c r="AH5" s="284"/>
    </row>
    <row r="6" spans="1:37" s="283" customFormat="1" ht="15" customHeight="1" x14ac:dyDescent="0.2">
      <c r="A6" s="288"/>
      <c r="B6" s="287"/>
      <c r="C6" s="286"/>
      <c r="D6" s="286"/>
      <c r="E6" s="286"/>
      <c r="F6" s="286"/>
      <c r="G6" s="286"/>
      <c r="H6" s="286"/>
      <c r="I6" s="286"/>
      <c r="J6" s="286"/>
      <c r="K6" s="395"/>
      <c r="L6" s="286"/>
      <c r="M6" s="286"/>
      <c r="N6" s="286"/>
      <c r="O6" s="286"/>
      <c r="P6" s="286"/>
      <c r="Q6" s="286"/>
      <c r="R6" s="286"/>
      <c r="S6" s="286"/>
      <c r="T6" s="286"/>
      <c r="U6" s="286"/>
      <c r="V6" s="286"/>
      <c r="W6" s="286"/>
      <c r="X6" s="286"/>
      <c r="Y6" s="286"/>
      <c r="Z6" s="286"/>
      <c r="AA6" s="286"/>
      <c r="AB6" s="286"/>
      <c r="AC6" s="1042" t="s">
        <v>233</v>
      </c>
      <c r="AD6" s="1042"/>
      <c r="AE6" s="1048">
        <f>Preliminares!F35</f>
        <v>42610</v>
      </c>
      <c r="AF6" s="1042"/>
      <c r="AG6" s="1043"/>
      <c r="AH6" s="284"/>
    </row>
    <row r="7" spans="1:37" s="283" customFormat="1" ht="15" customHeight="1" x14ac:dyDescent="0.2">
      <c r="A7" s="288"/>
      <c r="B7" s="369"/>
      <c r="C7" s="368"/>
      <c r="D7" s="368"/>
      <c r="E7" s="368"/>
      <c r="F7" s="368"/>
      <c r="G7" s="368"/>
      <c r="H7" s="368"/>
      <c r="I7" s="368"/>
      <c r="J7" s="368"/>
      <c r="K7" s="396"/>
      <c r="L7" s="368"/>
      <c r="M7" s="368"/>
      <c r="N7" s="368"/>
      <c r="O7" s="368"/>
      <c r="P7" s="368"/>
      <c r="Q7" s="368"/>
      <c r="R7" s="368"/>
      <c r="S7" s="368"/>
      <c r="T7" s="368"/>
      <c r="U7" s="368"/>
      <c r="V7" s="368"/>
      <c r="W7" s="368"/>
      <c r="X7" s="368"/>
      <c r="Y7" s="368"/>
      <c r="Z7" s="368"/>
      <c r="AA7" s="368"/>
      <c r="AB7" s="368"/>
      <c r="AC7" s="368"/>
      <c r="AD7" s="368"/>
      <c r="AE7" s="368"/>
      <c r="AF7" s="367"/>
      <c r="AG7" s="366"/>
      <c r="AH7" s="284"/>
    </row>
    <row r="8" spans="1:37" s="359" customFormat="1" ht="29.25" customHeight="1" x14ac:dyDescent="0.2">
      <c r="A8" s="365"/>
      <c r="B8" s="364" t="s">
        <v>232</v>
      </c>
      <c r="C8" s="316"/>
      <c r="D8" s="1044" t="s">
        <v>86</v>
      </c>
      <c r="E8" s="1045"/>
      <c r="F8" s="361"/>
      <c r="G8" s="1044" t="s">
        <v>260</v>
      </c>
      <c r="H8" s="1045"/>
      <c r="I8" s="361"/>
      <c r="J8" s="1044" t="s">
        <v>261</v>
      </c>
      <c r="K8" s="1045"/>
      <c r="L8" s="363"/>
      <c r="M8" s="1044" t="s">
        <v>262</v>
      </c>
      <c r="N8" s="1045"/>
      <c r="O8" s="361"/>
      <c r="P8" s="1044" t="s">
        <v>266</v>
      </c>
      <c r="Q8" s="1045"/>
      <c r="R8" s="361"/>
      <c r="S8" s="361"/>
      <c r="T8" s="1056" t="s">
        <v>267</v>
      </c>
      <c r="U8" s="1057"/>
      <c r="V8" s="362"/>
      <c r="W8" s="1058" t="s">
        <v>389</v>
      </c>
      <c r="X8" s="1059"/>
      <c r="Y8" s="361"/>
      <c r="Z8" s="1058" t="s">
        <v>390</v>
      </c>
      <c r="AA8" s="1059"/>
      <c r="AB8" s="361"/>
      <c r="AC8" s="1046" t="s">
        <v>263</v>
      </c>
      <c r="AD8" s="1047"/>
      <c r="AE8" s="361"/>
      <c r="AF8" s="1052" t="s">
        <v>210</v>
      </c>
      <c r="AG8" s="1053"/>
      <c r="AH8" s="360"/>
    </row>
    <row r="9" spans="1:37" s="332" customFormat="1" x14ac:dyDescent="0.25">
      <c r="A9" s="339"/>
      <c r="B9" s="358" t="s">
        <v>231</v>
      </c>
      <c r="C9" s="357"/>
      <c r="D9" s="474"/>
      <c r="E9" s="475">
        <f>'Anexo I'!M7</f>
        <v>3355.49</v>
      </c>
      <c r="F9" s="476"/>
      <c r="G9" s="474"/>
      <c r="H9" s="475">
        <f>2825.7486+61.4385</f>
        <v>2887.1871000000001</v>
      </c>
      <c r="I9" s="476"/>
      <c r="J9" s="474"/>
      <c r="K9" s="477">
        <v>2760.9659999999999</v>
      </c>
      <c r="L9" s="476"/>
      <c r="M9" s="474"/>
      <c r="N9" s="477">
        <v>2760.9659999999999</v>
      </c>
      <c r="O9" s="476"/>
      <c r="P9" s="478"/>
      <c r="Q9" s="479">
        <f>2825.9083</f>
        <v>2825.9083000000001</v>
      </c>
      <c r="R9" s="476"/>
      <c r="S9" s="476"/>
      <c r="T9" s="478"/>
      <c r="U9" s="479">
        <f>1774.6879+ 2.5688+59.891</f>
        <v>1837.1477</v>
      </c>
      <c r="V9" s="343"/>
      <c r="W9" s="474"/>
      <c r="X9" s="475">
        <f>(1776.1932+59.891)</f>
        <v>1836.0842</v>
      </c>
      <c r="Y9" s="476"/>
      <c r="Z9" s="474"/>
      <c r="AA9" s="475">
        <v>1880.8231000000001</v>
      </c>
      <c r="AB9" s="476"/>
      <c r="AC9" s="474"/>
      <c r="AD9" s="475">
        <f>38.985+64.128+137.049</f>
        <v>240.16200000000001</v>
      </c>
      <c r="AE9" s="476"/>
      <c r="AF9" s="480"/>
      <c r="AG9" s="345"/>
      <c r="AH9" s="333"/>
    </row>
    <row r="10" spans="1:37" s="662" customFormat="1" ht="12.75" x14ac:dyDescent="0.2">
      <c r="A10" s="652"/>
      <c r="B10" s="653" t="s">
        <v>264</v>
      </c>
      <c r="C10" s="654"/>
      <c r="D10" s="655"/>
      <c r="E10" s="656"/>
      <c r="F10" s="657"/>
      <c r="G10" s="655"/>
      <c r="H10" s="656">
        <v>23.800799999999999</v>
      </c>
      <c r="I10" s="657"/>
      <c r="J10" s="655"/>
      <c r="K10" s="656"/>
      <c r="L10" s="657"/>
      <c r="M10" s="655"/>
      <c r="N10" s="656"/>
      <c r="O10" s="657"/>
      <c r="P10" s="655"/>
      <c r="Q10" s="656">
        <v>23.800799999999999</v>
      </c>
      <c r="R10" s="657"/>
      <c r="S10" s="657"/>
      <c r="T10" s="655"/>
      <c r="U10" s="656">
        <v>23.800799999999999</v>
      </c>
      <c r="V10" s="658"/>
      <c r="W10" s="655"/>
      <c r="X10" s="656">
        <v>23.800799999999999</v>
      </c>
      <c r="Y10" s="657"/>
      <c r="Z10" s="655"/>
      <c r="AA10" s="656">
        <v>23.800799999999999</v>
      </c>
      <c r="AB10" s="657"/>
      <c r="AC10" s="655"/>
      <c r="AD10" s="656"/>
      <c r="AE10" s="657"/>
      <c r="AF10" s="659"/>
      <c r="AG10" s="660"/>
      <c r="AH10" s="661"/>
    </row>
    <row r="11" spans="1:37" s="662" customFormat="1" ht="12.75" x14ac:dyDescent="0.2">
      <c r="A11" s="652"/>
      <c r="B11" s="653" t="s">
        <v>265</v>
      </c>
      <c r="C11" s="654"/>
      <c r="D11" s="655"/>
      <c r="E11" s="656"/>
      <c r="F11" s="657"/>
      <c r="G11" s="655"/>
      <c r="H11" s="656">
        <v>36.8063</v>
      </c>
      <c r="I11" s="657"/>
      <c r="J11" s="655"/>
      <c r="K11" s="656"/>
      <c r="L11" s="657"/>
      <c r="M11" s="655"/>
      <c r="N11" s="656"/>
      <c r="O11" s="657"/>
      <c r="P11" s="655"/>
      <c r="Q11" s="656">
        <v>36.8063</v>
      </c>
      <c r="R11" s="657"/>
      <c r="S11" s="657"/>
      <c r="T11" s="655"/>
      <c r="U11" s="656">
        <v>36.8063</v>
      </c>
      <c r="V11" s="658"/>
      <c r="W11" s="655"/>
      <c r="X11" s="656">
        <v>36.8063</v>
      </c>
      <c r="Y11" s="657"/>
      <c r="Z11" s="655"/>
      <c r="AA11" s="656">
        <v>36.8063</v>
      </c>
      <c r="AB11" s="657"/>
      <c r="AC11" s="655"/>
      <c r="AD11" s="656"/>
      <c r="AE11" s="657"/>
      <c r="AF11" s="659"/>
      <c r="AG11" s="660"/>
      <c r="AH11" s="661"/>
    </row>
    <row r="12" spans="1:37" s="662" customFormat="1" ht="12.75" x14ac:dyDescent="0.2">
      <c r="A12" s="652"/>
      <c r="B12" s="653" t="s">
        <v>229</v>
      </c>
      <c r="C12" s="654"/>
      <c r="D12" s="655"/>
      <c r="E12" s="656"/>
      <c r="F12" s="657"/>
      <c r="G12" s="655"/>
      <c r="H12" s="656">
        <v>2.7502</v>
      </c>
      <c r="I12" s="657"/>
      <c r="J12" s="655"/>
      <c r="K12" s="656">
        <v>2.7502</v>
      </c>
      <c r="L12" s="657"/>
      <c r="M12" s="655"/>
      <c r="N12" s="656">
        <v>2.7502</v>
      </c>
      <c r="O12" s="657"/>
      <c r="P12" s="655"/>
      <c r="Q12" s="656">
        <v>2.7502</v>
      </c>
      <c r="R12" s="657"/>
      <c r="S12" s="657"/>
      <c r="T12" s="655"/>
      <c r="U12" s="656">
        <v>2.7502</v>
      </c>
      <c r="V12" s="658"/>
      <c r="W12" s="655"/>
      <c r="X12" s="656">
        <v>2.7502</v>
      </c>
      <c r="Y12" s="657"/>
      <c r="Z12" s="655"/>
      <c r="AA12" s="656"/>
      <c r="AB12" s="657"/>
      <c r="AC12" s="655"/>
      <c r="AD12" s="656"/>
      <c r="AE12" s="657"/>
      <c r="AF12" s="659"/>
      <c r="AG12" s="660"/>
      <c r="AH12" s="661"/>
    </row>
    <row r="13" spans="1:37" s="662" customFormat="1" ht="12.75" x14ac:dyDescent="0.2">
      <c r="A13" s="652"/>
      <c r="B13" s="653" t="s">
        <v>230</v>
      </c>
      <c r="C13" s="654"/>
      <c r="D13" s="655"/>
      <c r="E13" s="656"/>
      <c r="F13" s="657"/>
      <c r="G13" s="655"/>
      <c r="H13" s="656">
        <v>2.7713000000000001</v>
      </c>
      <c r="I13" s="657"/>
      <c r="J13" s="655"/>
      <c r="K13" s="656">
        <v>2.7713000000000001</v>
      </c>
      <c r="L13" s="657"/>
      <c r="M13" s="655"/>
      <c r="N13" s="656">
        <v>2.7713000000000001</v>
      </c>
      <c r="O13" s="657"/>
      <c r="P13" s="655"/>
      <c r="Q13" s="656">
        <v>2.7713000000000001</v>
      </c>
      <c r="R13" s="657"/>
      <c r="S13" s="657"/>
      <c r="T13" s="655"/>
      <c r="U13" s="656">
        <v>2.7713000000000001</v>
      </c>
      <c r="V13" s="658"/>
      <c r="W13" s="655"/>
      <c r="X13" s="656">
        <v>2.7713000000000001</v>
      </c>
      <c r="Y13" s="657"/>
      <c r="Z13" s="655"/>
      <c r="AA13" s="656">
        <v>2.7713000000000001</v>
      </c>
      <c r="AB13" s="657"/>
      <c r="AC13" s="655"/>
      <c r="AD13" s="656">
        <f>2.7713*2</f>
        <v>5.5426000000000002</v>
      </c>
      <c r="AE13" s="657"/>
      <c r="AF13" s="659"/>
      <c r="AG13" s="660"/>
      <c r="AH13" s="661"/>
    </row>
    <row r="14" spans="1:37" s="662" customFormat="1" ht="12.75" x14ac:dyDescent="0.2">
      <c r="A14" s="652"/>
      <c r="B14" s="653" t="s">
        <v>373</v>
      </c>
      <c r="C14" s="654"/>
      <c r="D14" s="655"/>
      <c r="E14" s="656"/>
      <c r="F14" s="657"/>
      <c r="G14" s="655"/>
      <c r="H14" s="656">
        <v>5.5650000000000004</v>
      </c>
      <c r="I14" s="657"/>
      <c r="J14" s="655"/>
      <c r="K14" s="656">
        <v>5.5650000000000004</v>
      </c>
      <c r="L14" s="657"/>
      <c r="M14" s="655"/>
      <c r="N14" s="656">
        <v>5.5650000000000004</v>
      </c>
      <c r="O14" s="657"/>
      <c r="P14" s="655"/>
      <c r="Q14" s="656">
        <v>5.5650000000000004</v>
      </c>
      <c r="R14" s="657"/>
      <c r="S14" s="657"/>
      <c r="T14" s="655"/>
      <c r="U14" s="656">
        <v>5.5650000000000004</v>
      </c>
      <c r="V14" s="658"/>
      <c r="W14" s="655"/>
      <c r="X14" s="656">
        <v>5.5650000000000004</v>
      </c>
      <c r="Y14" s="657"/>
      <c r="Z14" s="655"/>
      <c r="AA14" s="656">
        <v>5.5650000000000004</v>
      </c>
      <c r="AB14" s="657"/>
      <c r="AC14" s="655"/>
      <c r="AD14" s="656"/>
      <c r="AE14" s="657"/>
      <c r="AF14" s="659"/>
      <c r="AG14" s="660"/>
      <c r="AH14" s="661"/>
    </row>
    <row r="15" spans="1:37" s="662" customFormat="1" ht="12.75" x14ac:dyDescent="0.2">
      <c r="A15" s="652"/>
      <c r="B15" s="653" t="s">
        <v>374</v>
      </c>
      <c r="C15" s="654"/>
      <c r="D15" s="655"/>
      <c r="E15" s="656"/>
      <c r="F15" s="657"/>
      <c r="G15" s="655"/>
      <c r="H15" s="656">
        <v>5.5650000000000004</v>
      </c>
      <c r="I15" s="657"/>
      <c r="J15" s="655"/>
      <c r="K15" s="656">
        <v>5.5650000000000004</v>
      </c>
      <c r="L15" s="657"/>
      <c r="M15" s="655"/>
      <c r="N15" s="656">
        <v>5.5650000000000004</v>
      </c>
      <c r="O15" s="657"/>
      <c r="P15" s="655"/>
      <c r="Q15" s="656">
        <v>5.5650000000000004</v>
      </c>
      <c r="R15" s="657"/>
      <c r="S15" s="657"/>
      <c r="T15" s="655"/>
      <c r="U15" s="656">
        <v>5.5650000000000004</v>
      </c>
      <c r="V15" s="658"/>
      <c r="W15" s="655"/>
      <c r="X15" s="656">
        <v>5.5650000000000004</v>
      </c>
      <c r="Y15" s="657"/>
      <c r="Z15" s="655"/>
      <c r="AA15" s="656">
        <v>5.5650000000000004</v>
      </c>
      <c r="AB15" s="657"/>
      <c r="AC15" s="655"/>
      <c r="AD15" s="656"/>
      <c r="AE15" s="657"/>
      <c r="AF15" s="659"/>
      <c r="AG15" s="660"/>
      <c r="AH15" s="661"/>
    </row>
    <row r="16" spans="1:37" s="662" customFormat="1" x14ac:dyDescent="0.25">
      <c r="A16" s="652"/>
      <c r="B16" s="653" t="s">
        <v>375</v>
      </c>
      <c r="C16" s="654"/>
      <c r="D16" s="655"/>
      <c r="E16" s="656"/>
      <c r="F16" s="657"/>
      <c r="G16" s="655"/>
      <c r="H16" s="656">
        <v>5.5650000000000004</v>
      </c>
      <c r="I16" s="657"/>
      <c r="J16" s="655"/>
      <c r="K16" s="656">
        <v>5.5650000000000004</v>
      </c>
      <c r="L16" s="657"/>
      <c r="M16" s="655"/>
      <c r="N16" s="656">
        <v>5.5650000000000004</v>
      </c>
      <c r="O16" s="657"/>
      <c r="P16" s="655"/>
      <c r="Q16" s="656">
        <v>5.5650000000000004</v>
      </c>
      <c r="R16" s="657"/>
      <c r="S16" s="657"/>
      <c r="T16" s="655"/>
      <c r="U16" s="656">
        <v>5.5650000000000004</v>
      </c>
      <c r="V16" s="658"/>
      <c r="W16" s="655"/>
      <c r="X16" s="656">
        <v>5.5650000000000004</v>
      </c>
      <c r="Y16" s="657"/>
      <c r="Z16" s="655"/>
      <c r="AA16" s="656">
        <v>5.5650000000000004</v>
      </c>
      <c r="AB16" s="657"/>
      <c r="AC16" s="655"/>
      <c r="AD16" s="656"/>
      <c r="AE16" s="657"/>
      <c r="AF16" s="659"/>
      <c r="AG16" s="660"/>
      <c r="AH16" s="661"/>
      <c r="AK16" s="663"/>
    </row>
    <row r="17" spans="1:34" s="662" customFormat="1" ht="12.75" x14ac:dyDescent="0.2">
      <c r="A17" s="652"/>
      <c r="B17" s="653" t="s">
        <v>376</v>
      </c>
      <c r="C17" s="654"/>
      <c r="D17" s="655"/>
      <c r="E17" s="656"/>
      <c r="F17" s="657"/>
      <c r="G17" s="655"/>
      <c r="H17" s="656">
        <v>5.5650000000000004</v>
      </c>
      <c r="I17" s="657"/>
      <c r="J17" s="655"/>
      <c r="K17" s="656">
        <v>5.5650000000000004</v>
      </c>
      <c r="L17" s="657"/>
      <c r="M17" s="655"/>
      <c r="N17" s="656">
        <v>5.5650000000000004</v>
      </c>
      <c r="O17" s="657"/>
      <c r="P17" s="655"/>
      <c r="Q17" s="656">
        <v>5.5650000000000004</v>
      </c>
      <c r="R17" s="657"/>
      <c r="S17" s="657"/>
      <c r="T17" s="655"/>
      <c r="U17" s="656">
        <v>5.5650000000000004</v>
      </c>
      <c r="V17" s="658"/>
      <c r="W17" s="655"/>
      <c r="X17" s="656">
        <v>5.5650000000000004</v>
      </c>
      <c r="Y17" s="657"/>
      <c r="Z17" s="655"/>
      <c r="AA17" s="656">
        <v>5.5650000000000004</v>
      </c>
      <c r="AB17" s="657"/>
      <c r="AC17" s="655"/>
      <c r="AD17" s="656"/>
      <c r="AE17" s="657"/>
      <c r="AF17" s="659"/>
      <c r="AG17" s="660"/>
      <c r="AH17" s="661"/>
    </row>
    <row r="18" spans="1:34" s="662" customFormat="1" ht="12.75" x14ac:dyDescent="0.2">
      <c r="A18" s="652"/>
      <c r="B18" s="653" t="s">
        <v>230</v>
      </c>
      <c r="C18" s="654"/>
      <c r="D18" s="655"/>
      <c r="E18" s="656"/>
      <c r="F18" s="657"/>
      <c r="G18" s="655"/>
      <c r="H18" s="656">
        <v>2.7425000000000002</v>
      </c>
      <c r="I18" s="657"/>
      <c r="J18" s="655"/>
      <c r="K18" s="656">
        <v>2.7425000000000002</v>
      </c>
      <c r="L18" s="657"/>
      <c r="M18" s="655"/>
      <c r="N18" s="656">
        <v>2.7425000000000002</v>
      </c>
      <c r="O18" s="657"/>
      <c r="P18" s="655"/>
      <c r="Q18" s="656">
        <v>2.7425000000000002</v>
      </c>
      <c r="R18" s="657"/>
      <c r="S18" s="657"/>
      <c r="T18" s="655"/>
      <c r="U18" s="656">
        <v>2.7425000000000002</v>
      </c>
      <c r="V18" s="658"/>
      <c r="W18" s="655"/>
      <c r="X18" s="656">
        <v>2.7425000000000002</v>
      </c>
      <c r="Y18" s="657"/>
      <c r="Z18" s="655"/>
      <c r="AA18" s="656">
        <v>2.7425000000000002</v>
      </c>
      <c r="AB18" s="657"/>
      <c r="AC18" s="655"/>
      <c r="AD18" s="656"/>
      <c r="AE18" s="657"/>
      <c r="AF18" s="659"/>
      <c r="AG18" s="660"/>
      <c r="AH18" s="661"/>
    </row>
    <row r="19" spans="1:34" s="662" customFormat="1" ht="12.75" x14ac:dyDescent="0.2">
      <c r="A19" s="652"/>
      <c r="B19" s="653" t="s">
        <v>229</v>
      </c>
      <c r="C19" s="654"/>
      <c r="D19" s="655"/>
      <c r="E19" s="656"/>
      <c r="F19" s="657"/>
      <c r="G19" s="655"/>
      <c r="H19" s="656">
        <v>2.7825000000000002</v>
      </c>
      <c r="I19" s="657"/>
      <c r="J19" s="655"/>
      <c r="K19" s="656">
        <v>2.7825000000000002</v>
      </c>
      <c r="L19" s="657"/>
      <c r="M19" s="655"/>
      <c r="N19" s="656">
        <v>2.7825000000000002</v>
      </c>
      <c r="O19" s="657"/>
      <c r="P19" s="655"/>
      <c r="Q19" s="656">
        <v>2.7825000000000002</v>
      </c>
      <c r="R19" s="657"/>
      <c r="S19" s="657"/>
      <c r="T19" s="655"/>
      <c r="U19" s="656">
        <v>2.7825000000000002</v>
      </c>
      <c r="V19" s="658"/>
      <c r="W19" s="655"/>
      <c r="X19" s="656">
        <v>2.7825000000000002</v>
      </c>
      <c r="Y19" s="657"/>
      <c r="Z19" s="655"/>
      <c r="AA19" s="656"/>
      <c r="AB19" s="657"/>
      <c r="AC19" s="655"/>
      <c r="AD19" s="656"/>
      <c r="AE19" s="657"/>
      <c r="AF19" s="659"/>
      <c r="AG19" s="660"/>
      <c r="AH19" s="661"/>
    </row>
    <row r="20" spans="1:34" s="662" customFormat="1" ht="12.75" x14ac:dyDescent="0.2">
      <c r="A20" s="652"/>
      <c r="B20" s="653"/>
      <c r="C20" s="654"/>
      <c r="D20" s="655"/>
      <c r="E20" s="656"/>
      <c r="F20" s="657"/>
      <c r="G20" s="655"/>
      <c r="H20" s="656"/>
      <c r="I20" s="657"/>
      <c r="J20" s="655"/>
      <c r="K20" s="656"/>
      <c r="L20" s="657"/>
      <c r="M20" s="655"/>
      <c r="N20" s="656"/>
      <c r="O20" s="657"/>
      <c r="P20" s="655"/>
      <c r="Q20" s="656"/>
      <c r="R20" s="657"/>
      <c r="S20" s="657"/>
      <c r="T20" s="655"/>
      <c r="U20" s="656"/>
      <c r="V20" s="658"/>
      <c r="W20" s="655"/>
      <c r="X20" s="656"/>
      <c r="Y20" s="657"/>
      <c r="Z20" s="655"/>
      <c r="AA20" s="656"/>
      <c r="AB20" s="657"/>
      <c r="AC20" s="655"/>
      <c r="AD20" s="656"/>
      <c r="AE20" s="657"/>
      <c r="AF20" s="659"/>
      <c r="AG20" s="660"/>
      <c r="AH20" s="661"/>
    </row>
    <row r="21" spans="1:34" s="662" customFormat="1" ht="12.75" x14ac:dyDescent="0.2">
      <c r="A21" s="652"/>
      <c r="B21" s="653"/>
      <c r="C21" s="654"/>
      <c r="D21" s="655"/>
      <c r="E21" s="656"/>
      <c r="F21" s="657"/>
      <c r="G21" s="655"/>
      <c r="H21" s="656"/>
      <c r="I21" s="657"/>
      <c r="J21" s="655"/>
      <c r="K21" s="656"/>
      <c r="L21" s="657"/>
      <c r="M21" s="655"/>
      <c r="N21" s="656"/>
      <c r="O21" s="657"/>
      <c r="P21" s="655"/>
      <c r="Q21" s="656"/>
      <c r="R21" s="657"/>
      <c r="S21" s="657"/>
      <c r="T21" s="655"/>
      <c r="U21" s="656"/>
      <c r="V21" s="658"/>
      <c r="W21" s="655"/>
      <c r="X21" s="656"/>
      <c r="Y21" s="657"/>
      <c r="Z21" s="655"/>
      <c r="AA21" s="656"/>
      <c r="AB21" s="657"/>
      <c r="AC21" s="655"/>
      <c r="AD21" s="656"/>
      <c r="AE21" s="657"/>
      <c r="AF21" s="659"/>
      <c r="AG21" s="660"/>
      <c r="AH21" s="661"/>
    </row>
    <row r="22" spans="1:34" s="350" customFormat="1" ht="12.75" x14ac:dyDescent="0.2">
      <c r="A22" s="356"/>
      <c r="B22" s="355"/>
      <c r="C22" s="344"/>
      <c r="D22" s="336"/>
      <c r="E22" s="353"/>
      <c r="G22" s="336"/>
      <c r="H22" s="353"/>
      <c r="J22" s="336"/>
      <c r="K22" s="397"/>
      <c r="M22" s="336"/>
      <c r="N22" s="353"/>
      <c r="P22" s="439"/>
      <c r="Q22" s="440"/>
      <c r="T22" s="439" t="s">
        <v>87</v>
      </c>
      <c r="U22" s="440">
        <f>U9-(SUM(U10:V19))</f>
        <v>1743.2340999999999</v>
      </c>
      <c r="V22" s="354"/>
      <c r="W22" s="336"/>
      <c r="X22" s="353"/>
      <c r="Z22" s="336"/>
      <c r="AA22" s="353"/>
      <c r="AC22" s="336"/>
      <c r="AD22" s="353"/>
      <c r="AF22" s="352"/>
      <c r="AG22" s="345"/>
      <c r="AH22" s="351"/>
    </row>
    <row r="23" spans="1:34" s="332" customFormat="1" x14ac:dyDescent="0.25">
      <c r="A23" s="339"/>
      <c r="B23" s="338" t="s">
        <v>228</v>
      </c>
      <c r="C23" s="344"/>
      <c r="D23" s="481"/>
      <c r="E23" s="482">
        <f>E9-(SUM(E10:E17))</f>
        <v>3355.49</v>
      </c>
      <c r="F23" s="476"/>
      <c r="G23" s="481"/>
      <c r="H23" s="482">
        <f>H9-(SUM(H10:H19))</f>
        <v>2793.2735000000002</v>
      </c>
      <c r="I23" s="476"/>
      <c r="J23" s="481"/>
      <c r="K23" s="482">
        <f>K9-(SUM(K10:K19))</f>
        <v>2727.6594999999998</v>
      </c>
      <c r="L23" s="476"/>
      <c r="M23" s="481"/>
      <c r="N23" s="482">
        <f>N9-(SUM(N10:N19))</f>
        <v>2727.6594999999998</v>
      </c>
      <c r="O23" s="476"/>
      <c r="P23" s="342" t="s">
        <v>87</v>
      </c>
      <c r="Q23" s="482">
        <f>Q9-(SUM(Q10:Q19))</f>
        <v>2731.9947000000002</v>
      </c>
      <c r="R23" s="476"/>
      <c r="S23" s="476"/>
      <c r="T23" s="342" t="s">
        <v>268</v>
      </c>
      <c r="U23" s="341">
        <f>U22*5</f>
        <v>8716.1705000000002</v>
      </c>
      <c r="V23" s="343"/>
      <c r="W23" s="481"/>
      <c r="X23" s="482">
        <f>X9-(SUM(X10:X17))</f>
        <v>1747.6956</v>
      </c>
      <c r="Y23" s="476"/>
      <c r="Z23" s="481"/>
      <c r="AA23" s="482">
        <f>AA9-(SUM(AA10:AA20))</f>
        <v>1792.4422</v>
      </c>
      <c r="AB23" s="476"/>
      <c r="AC23" s="481"/>
      <c r="AD23" s="482">
        <f>AD9-(SUM(AD10:AD17))</f>
        <v>234.61940000000001</v>
      </c>
      <c r="AE23" s="476"/>
      <c r="AF23" s="481"/>
      <c r="AG23" s="334">
        <f>SUM(D23:AD23)</f>
        <v>26827.0049</v>
      </c>
      <c r="AH23" s="333"/>
    </row>
    <row r="24" spans="1:34" s="332" customFormat="1" x14ac:dyDescent="0.25">
      <c r="A24" s="339"/>
      <c r="B24" s="349"/>
      <c r="C24" s="344"/>
      <c r="D24" s="347"/>
      <c r="E24" s="346"/>
      <c r="G24" s="347"/>
      <c r="H24" s="346"/>
      <c r="J24" s="347"/>
      <c r="K24" s="346"/>
      <c r="M24" s="347"/>
      <c r="N24" s="346"/>
      <c r="P24" s="347"/>
      <c r="Q24" s="348"/>
      <c r="T24" s="347"/>
      <c r="U24" s="348"/>
      <c r="V24" s="340"/>
      <c r="W24" s="347"/>
      <c r="X24" s="346"/>
      <c r="Z24" s="347"/>
      <c r="AA24" s="346"/>
      <c r="AC24" s="347"/>
      <c r="AD24" s="346"/>
      <c r="AF24" s="347"/>
      <c r="AG24" s="345"/>
      <c r="AH24" s="333"/>
    </row>
    <row r="25" spans="1:34" s="332" customFormat="1" x14ac:dyDescent="0.25">
      <c r="A25" s="339"/>
      <c r="B25" s="349"/>
      <c r="C25" s="344"/>
      <c r="D25" s="347"/>
      <c r="E25" s="346"/>
      <c r="G25" s="347"/>
      <c r="H25" s="346"/>
      <c r="J25" s="347"/>
      <c r="K25" s="346"/>
      <c r="M25" s="347"/>
      <c r="N25" s="346"/>
      <c r="P25" s="347"/>
      <c r="Q25" s="348"/>
      <c r="T25" s="347"/>
      <c r="U25" s="348"/>
      <c r="V25" s="340"/>
      <c r="W25" s="347"/>
      <c r="X25" s="346"/>
      <c r="Z25" s="347"/>
      <c r="AA25" s="346"/>
      <c r="AC25" s="347"/>
      <c r="AD25" s="346"/>
      <c r="AF25" s="347"/>
      <c r="AG25" s="345"/>
      <c r="AH25" s="333"/>
    </row>
    <row r="26" spans="1:34" s="332" customFormat="1" x14ac:dyDescent="0.25">
      <c r="A26" s="339"/>
      <c r="B26" s="602" t="s">
        <v>269</v>
      </c>
      <c r="C26" s="344"/>
      <c r="D26" s="603"/>
      <c r="E26" s="604">
        <f>SUM('Anexo II'!E9:E33)</f>
        <v>1227.3900000000001</v>
      </c>
      <c r="F26" s="443"/>
      <c r="G26" s="607"/>
      <c r="H26" s="604"/>
      <c r="I26" s="443"/>
      <c r="J26" s="607"/>
      <c r="K26" s="604"/>
      <c r="L26" s="443"/>
      <c r="M26" s="607"/>
      <c r="N26" s="604"/>
      <c r="O26" s="443"/>
      <c r="P26" s="608"/>
      <c r="Q26" s="609"/>
      <c r="R26" s="443"/>
      <c r="S26" s="443"/>
      <c r="T26" s="608"/>
      <c r="U26" s="609"/>
      <c r="V26" s="444"/>
      <c r="W26" s="607"/>
      <c r="X26" s="604"/>
      <c r="Y26" s="443"/>
      <c r="Z26" s="607"/>
      <c r="AA26" s="604"/>
      <c r="AB26" s="443"/>
      <c r="AC26" s="607"/>
      <c r="AD26" s="604"/>
      <c r="AF26" s="617"/>
      <c r="AG26" s="610">
        <f>SUM(D26:AD26)</f>
        <v>1227.3900000000001</v>
      </c>
      <c r="AH26" s="333"/>
    </row>
    <row r="27" spans="1:34" s="332" customFormat="1" x14ac:dyDescent="0.25">
      <c r="A27" s="339"/>
      <c r="B27" s="602" t="s">
        <v>270</v>
      </c>
      <c r="C27" s="344"/>
      <c r="D27" s="605"/>
      <c r="E27" s="606"/>
      <c r="F27" s="343"/>
      <c r="G27" s="605"/>
      <c r="H27" s="606"/>
      <c r="I27" s="444"/>
      <c r="J27" s="607"/>
      <c r="K27" s="604"/>
      <c r="L27" s="443"/>
      <c r="M27" s="607"/>
      <c r="N27" s="604"/>
      <c r="O27" s="443"/>
      <c r="P27" s="607"/>
      <c r="Q27" s="604">
        <f>SUM('Anexo II'!E34:E51)</f>
        <v>1172.0499999999997</v>
      </c>
      <c r="R27" s="443"/>
      <c r="S27" s="443"/>
      <c r="T27" s="607"/>
      <c r="U27" s="604">
        <f>Q27*5</f>
        <v>5860.2499999999982</v>
      </c>
      <c r="V27" s="444"/>
      <c r="W27" s="607"/>
      <c r="X27" s="604">
        <f>1562.5393</f>
        <v>1562.5392999999999</v>
      </c>
      <c r="Y27" s="443"/>
      <c r="Z27" s="607"/>
      <c r="AA27" s="604"/>
      <c r="AB27" s="443"/>
      <c r="AC27" s="607"/>
      <c r="AD27" s="604"/>
      <c r="AF27" s="618"/>
      <c r="AG27" s="610">
        <f>SUM(D27:AD27)</f>
        <v>8594.8392999999978</v>
      </c>
      <c r="AH27" s="333"/>
    </row>
    <row r="28" spans="1:34" s="332" customFormat="1" x14ac:dyDescent="0.25">
      <c r="A28" s="339"/>
      <c r="B28" s="602" t="s">
        <v>274</v>
      </c>
      <c r="C28" s="344"/>
      <c r="D28" s="605"/>
      <c r="E28" s="606"/>
      <c r="F28" s="343"/>
      <c r="G28" s="605"/>
      <c r="H28" s="606"/>
      <c r="I28" s="444"/>
      <c r="J28" s="607" t="s">
        <v>378</v>
      </c>
      <c r="K28" s="604">
        <f>(25*13.75)+(19*13.75)+(6*13.75)</f>
        <v>687.5</v>
      </c>
      <c r="L28" s="443"/>
      <c r="M28" s="607" t="s">
        <v>291</v>
      </c>
      <c r="N28" s="604">
        <f>(89*13.75)</f>
        <v>1223.75</v>
      </c>
      <c r="O28" s="443"/>
      <c r="P28" s="607"/>
      <c r="Q28" s="604"/>
      <c r="R28" s="443"/>
      <c r="S28" s="443"/>
      <c r="T28" s="607"/>
      <c r="U28" s="604"/>
      <c r="V28" s="444"/>
      <c r="W28" s="607"/>
      <c r="X28" s="604"/>
      <c r="Y28" s="443"/>
      <c r="Z28" s="607"/>
      <c r="AA28" s="604"/>
      <c r="AB28" s="443"/>
      <c r="AC28" s="607"/>
      <c r="AD28" s="604"/>
      <c r="AF28" s="618"/>
      <c r="AG28" s="610">
        <f>SUM(D28:AD28)</f>
        <v>1911.25</v>
      </c>
      <c r="AH28" s="333"/>
    </row>
    <row r="29" spans="1:34" s="332" customFormat="1" x14ac:dyDescent="0.25">
      <c r="A29" s="339"/>
      <c r="B29" s="611" t="s">
        <v>71</v>
      </c>
      <c r="C29" s="337"/>
      <c r="D29" s="612"/>
      <c r="E29" s="613">
        <f>E23-(SUM(E26:E28))</f>
        <v>2128.0999999999995</v>
      </c>
      <c r="F29" s="445"/>
      <c r="G29" s="614"/>
      <c r="H29" s="613">
        <f>H23-(SUM(H26:H28))</f>
        <v>2793.2735000000002</v>
      </c>
      <c r="I29" s="445"/>
      <c r="J29" s="614"/>
      <c r="K29" s="613">
        <f>K23-(SUM(K26:K28))</f>
        <v>2040.1594999999998</v>
      </c>
      <c r="L29" s="445"/>
      <c r="M29" s="614"/>
      <c r="N29" s="613">
        <f>N23-(SUM(N26:N28))</f>
        <v>1503.9094999999998</v>
      </c>
      <c r="O29" s="445"/>
      <c r="P29" s="615"/>
      <c r="Q29" s="613">
        <f>Q23-(SUM(Q26:Q28))</f>
        <v>1559.9447000000005</v>
      </c>
      <c r="R29" s="445"/>
      <c r="S29" s="445"/>
      <c r="T29" s="615"/>
      <c r="U29" s="613">
        <f>U23-(SUM(U26:U28))</f>
        <v>2855.920500000002</v>
      </c>
      <c r="V29" s="446"/>
      <c r="W29" s="614"/>
      <c r="X29" s="613">
        <f>X23-(SUM(X26:X28))</f>
        <v>185.1563000000001</v>
      </c>
      <c r="Y29" s="445"/>
      <c r="Z29" s="614"/>
      <c r="AA29" s="613">
        <f>AA23-(SUM(AA26:AA28))</f>
        <v>1792.4422</v>
      </c>
      <c r="AB29" s="445"/>
      <c r="AC29" s="614"/>
      <c r="AD29" s="613">
        <f>AD23-(SUM(AD26:AD28))</f>
        <v>234.61940000000001</v>
      </c>
      <c r="AE29" s="335"/>
      <c r="AF29" s="612"/>
      <c r="AG29" s="616">
        <f>SUM(D29:AD29)</f>
        <v>15093.525600000001</v>
      </c>
      <c r="AH29" s="333"/>
    </row>
    <row r="30" spans="1:34" x14ac:dyDescent="0.25">
      <c r="A30" s="331"/>
      <c r="B30" s="330"/>
      <c r="C30" s="330"/>
      <c r="D30" s="327"/>
      <c r="E30" s="327"/>
      <c r="F30" s="327"/>
      <c r="G30" s="327"/>
      <c r="H30" s="327"/>
      <c r="I30" s="327"/>
      <c r="J30" s="327"/>
      <c r="K30" s="329"/>
      <c r="L30" s="329"/>
      <c r="M30" s="327"/>
      <c r="N30" s="327"/>
      <c r="O30" s="327"/>
      <c r="P30" s="327"/>
      <c r="Q30" s="328"/>
      <c r="R30" s="327"/>
      <c r="S30" s="327"/>
      <c r="T30" s="327"/>
      <c r="U30" s="328"/>
      <c r="V30" s="328"/>
      <c r="W30" s="327"/>
      <c r="X30" s="327"/>
      <c r="Y30" s="327"/>
      <c r="Z30" s="327"/>
      <c r="AA30" s="327"/>
      <c r="AB30" s="327"/>
      <c r="AC30" s="327"/>
      <c r="AD30" s="327"/>
      <c r="AE30" s="327"/>
      <c r="AF30" s="326"/>
      <c r="AG30" s="325"/>
      <c r="AH30" s="324"/>
    </row>
    <row r="31" spans="1:34" s="320" customFormat="1" x14ac:dyDescent="0.25">
      <c r="B31" s="323"/>
      <c r="C31" s="323"/>
      <c r="K31" s="315"/>
      <c r="Q31" s="322"/>
      <c r="U31" s="322"/>
      <c r="V31" s="322"/>
      <c r="AF31" s="313"/>
      <c r="AG31" s="321"/>
    </row>
    <row r="33" spans="2:33" x14ac:dyDescent="0.25">
      <c r="Q33" s="319"/>
      <c r="U33" s="447"/>
      <c r="V33" s="319"/>
      <c r="AG33" s="317"/>
    </row>
    <row r="34" spans="2:33" x14ac:dyDescent="0.25">
      <c r="B34" s="318"/>
      <c r="C34" s="318"/>
      <c r="D34" s="1054"/>
      <c r="E34" s="1054"/>
      <c r="F34" s="1054"/>
      <c r="G34" s="1054"/>
      <c r="AG34" s="317"/>
    </row>
    <row r="35" spans="2:33" x14ac:dyDescent="0.25">
      <c r="AG35" s="317"/>
    </row>
  </sheetData>
  <mergeCells count="18">
    <mergeCell ref="D34:G34"/>
    <mergeCell ref="B3:AG3"/>
    <mergeCell ref="D8:E8"/>
    <mergeCell ref="G8:H8"/>
    <mergeCell ref="B4:E4"/>
    <mergeCell ref="F4:AG4"/>
    <mergeCell ref="J8:K8"/>
    <mergeCell ref="M8:N8"/>
    <mergeCell ref="T8:U8"/>
    <mergeCell ref="W8:X8"/>
    <mergeCell ref="Z8:AA8"/>
    <mergeCell ref="B5:AG5"/>
    <mergeCell ref="P8:Q8"/>
    <mergeCell ref="AC8:AD8"/>
    <mergeCell ref="AC6:AD6"/>
    <mergeCell ref="AE6:AG6"/>
    <mergeCell ref="B2:AG2"/>
    <mergeCell ref="AF8:AG8"/>
  </mergeCells>
  <printOptions horizontalCentered="1"/>
  <pageMargins left="0.7" right="0.7" top="0.75" bottom="0.75" header="0.3" footer="0.3"/>
  <pageSetup paperSize="9" scale="60"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1"/>
  <sheetViews>
    <sheetView view="pageBreakPreview" topLeftCell="A11" zoomScale="115" zoomScaleNormal="100" zoomScaleSheetLayoutView="115" workbookViewId="0">
      <selection activeCell="G24" sqref="G24"/>
    </sheetView>
  </sheetViews>
  <sheetFormatPr defaultRowHeight="15" x14ac:dyDescent="0.25"/>
  <cols>
    <col min="1" max="1" width="1.7109375" style="34" customWidth="1"/>
    <col min="2" max="4" width="3.7109375" style="34" customWidth="1"/>
    <col min="5" max="5" width="13.140625" style="34" customWidth="1"/>
    <col min="6" max="6" width="20.5703125" style="34" customWidth="1"/>
    <col min="7" max="12" width="7.7109375" style="34" customWidth="1"/>
    <col min="13" max="13" width="1.7109375" style="34" customWidth="1"/>
    <col min="257" max="257" width="1.7109375" customWidth="1"/>
    <col min="258" max="260" width="3.7109375" customWidth="1"/>
    <col min="261" max="261" width="13.140625" customWidth="1"/>
    <col min="262" max="262" width="20.5703125" customWidth="1"/>
    <col min="263" max="268" width="7.7109375" customWidth="1"/>
    <col min="269" max="269" width="1.7109375" customWidth="1"/>
    <col min="513" max="513" width="1.7109375" customWidth="1"/>
    <col min="514" max="516" width="3.7109375" customWidth="1"/>
    <col min="517" max="517" width="13.140625" customWidth="1"/>
    <col min="518" max="518" width="20.5703125" customWidth="1"/>
    <col min="519" max="524" width="7.7109375" customWidth="1"/>
    <col min="525" max="525" width="1.7109375" customWidth="1"/>
    <col min="769" max="769" width="1.7109375" customWidth="1"/>
    <col min="770" max="772" width="3.7109375" customWidth="1"/>
    <col min="773" max="773" width="13.140625" customWidth="1"/>
    <col min="774" max="774" width="20.5703125" customWidth="1"/>
    <col min="775" max="780" width="7.7109375" customWidth="1"/>
    <col min="781" max="781" width="1.7109375" customWidth="1"/>
    <col min="1025" max="1025" width="1.7109375" customWidth="1"/>
    <col min="1026" max="1028" width="3.7109375" customWidth="1"/>
    <col min="1029" max="1029" width="13.140625" customWidth="1"/>
    <col min="1030" max="1030" width="20.5703125" customWidth="1"/>
    <col min="1031" max="1036" width="7.7109375" customWidth="1"/>
    <col min="1037" max="1037" width="1.7109375" customWidth="1"/>
    <col min="1281" max="1281" width="1.7109375" customWidth="1"/>
    <col min="1282" max="1284" width="3.7109375" customWidth="1"/>
    <col min="1285" max="1285" width="13.140625" customWidth="1"/>
    <col min="1286" max="1286" width="20.5703125" customWidth="1"/>
    <col min="1287" max="1292" width="7.7109375" customWidth="1"/>
    <col min="1293" max="1293" width="1.7109375" customWidth="1"/>
    <col min="1537" max="1537" width="1.7109375" customWidth="1"/>
    <col min="1538" max="1540" width="3.7109375" customWidth="1"/>
    <col min="1541" max="1541" width="13.140625" customWidth="1"/>
    <col min="1542" max="1542" width="20.5703125" customWidth="1"/>
    <col min="1543" max="1548" width="7.7109375" customWidth="1"/>
    <col min="1549" max="1549" width="1.7109375" customWidth="1"/>
    <col min="1793" max="1793" width="1.7109375" customWidth="1"/>
    <col min="1794" max="1796" width="3.7109375" customWidth="1"/>
    <col min="1797" max="1797" width="13.140625" customWidth="1"/>
    <col min="1798" max="1798" width="20.5703125" customWidth="1"/>
    <col min="1799" max="1804" width="7.7109375" customWidth="1"/>
    <col min="1805" max="1805" width="1.7109375" customWidth="1"/>
    <col min="2049" max="2049" width="1.7109375" customWidth="1"/>
    <col min="2050" max="2052" width="3.7109375" customWidth="1"/>
    <col min="2053" max="2053" width="13.140625" customWidth="1"/>
    <col min="2054" max="2054" width="20.5703125" customWidth="1"/>
    <col min="2055" max="2060" width="7.7109375" customWidth="1"/>
    <col min="2061" max="2061" width="1.7109375" customWidth="1"/>
    <col min="2305" max="2305" width="1.7109375" customWidth="1"/>
    <col min="2306" max="2308" width="3.7109375" customWidth="1"/>
    <col min="2309" max="2309" width="13.140625" customWidth="1"/>
    <col min="2310" max="2310" width="20.5703125" customWidth="1"/>
    <col min="2311" max="2316" width="7.7109375" customWidth="1"/>
    <col min="2317" max="2317" width="1.7109375" customWidth="1"/>
    <col min="2561" max="2561" width="1.7109375" customWidth="1"/>
    <col min="2562" max="2564" width="3.7109375" customWidth="1"/>
    <col min="2565" max="2565" width="13.140625" customWidth="1"/>
    <col min="2566" max="2566" width="20.5703125" customWidth="1"/>
    <col min="2567" max="2572" width="7.7109375" customWidth="1"/>
    <col min="2573" max="2573" width="1.7109375" customWidth="1"/>
    <col min="2817" max="2817" width="1.7109375" customWidth="1"/>
    <col min="2818" max="2820" width="3.7109375" customWidth="1"/>
    <col min="2821" max="2821" width="13.140625" customWidth="1"/>
    <col min="2822" max="2822" width="20.5703125" customWidth="1"/>
    <col min="2823" max="2828" width="7.7109375" customWidth="1"/>
    <col min="2829" max="2829" width="1.7109375" customWidth="1"/>
    <col min="3073" max="3073" width="1.7109375" customWidth="1"/>
    <col min="3074" max="3076" width="3.7109375" customWidth="1"/>
    <col min="3077" max="3077" width="13.140625" customWidth="1"/>
    <col min="3078" max="3078" width="20.5703125" customWidth="1"/>
    <col min="3079" max="3084" width="7.7109375" customWidth="1"/>
    <col min="3085" max="3085" width="1.7109375" customWidth="1"/>
    <col min="3329" max="3329" width="1.7109375" customWidth="1"/>
    <col min="3330" max="3332" width="3.7109375" customWidth="1"/>
    <col min="3333" max="3333" width="13.140625" customWidth="1"/>
    <col min="3334" max="3334" width="20.5703125" customWidth="1"/>
    <col min="3335" max="3340" width="7.7109375" customWidth="1"/>
    <col min="3341" max="3341" width="1.7109375" customWidth="1"/>
    <col min="3585" max="3585" width="1.7109375" customWidth="1"/>
    <col min="3586" max="3588" width="3.7109375" customWidth="1"/>
    <col min="3589" max="3589" width="13.140625" customWidth="1"/>
    <col min="3590" max="3590" width="20.5703125" customWidth="1"/>
    <col min="3591" max="3596" width="7.7109375" customWidth="1"/>
    <col min="3597" max="3597" width="1.7109375" customWidth="1"/>
    <col min="3841" max="3841" width="1.7109375" customWidth="1"/>
    <col min="3842" max="3844" width="3.7109375" customWidth="1"/>
    <col min="3845" max="3845" width="13.140625" customWidth="1"/>
    <col min="3846" max="3846" width="20.5703125" customWidth="1"/>
    <col min="3847" max="3852" width="7.7109375" customWidth="1"/>
    <col min="3853" max="3853" width="1.7109375" customWidth="1"/>
    <col min="4097" max="4097" width="1.7109375" customWidth="1"/>
    <col min="4098" max="4100" width="3.7109375" customWidth="1"/>
    <col min="4101" max="4101" width="13.140625" customWidth="1"/>
    <col min="4102" max="4102" width="20.5703125" customWidth="1"/>
    <col min="4103" max="4108" width="7.7109375" customWidth="1"/>
    <col min="4109" max="4109" width="1.7109375" customWidth="1"/>
    <col min="4353" max="4353" width="1.7109375" customWidth="1"/>
    <col min="4354" max="4356" width="3.7109375" customWidth="1"/>
    <col min="4357" max="4357" width="13.140625" customWidth="1"/>
    <col min="4358" max="4358" width="20.5703125" customWidth="1"/>
    <col min="4359" max="4364" width="7.7109375" customWidth="1"/>
    <col min="4365" max="4365" width="1.7109375" customWidth="1"/>
    <col min="4609" max="4609" width="1.7109375" customWidth="1"/>
    <col min="4610" max="4612" width="3.7109375" customWidth="1"/>
    <col min="4613" max="4613" width="13.140625" customWidth="1"/>
    <col min="4614" max="4614" width="20.5703125" customWidth="1"/>
    <col min="4615" max="4620" width="7.7109375" customWidth="1"/>
    <col min="4621" max="4621" width="1.7109375" customWidth="1"/>
    <col min="4865" max="4865" width="1.7109375" customWidth="1"/>
    <col min="4866" max="4868" width="3.7109375" customWidth="1"/>
    <col min="4869" max="4869" width="13.140625" customWidth="1"/>
    <col min="4870" max="4870" width="20.5703125" customWidth="1"/>
    <col min="4871" max="4876" width="7.7109375" customWidth="1"/>
    <col min="4877" max="4877" width="1.7109375" customWidth="1"/>
    <col min="5121" max="5121" width="1.7109375" customWidth="1"/>
    <col min="5122" max="5124" width="3.7109375" customWidth="1"/>
    <col min="5125" max="5125" width="13.140625" customWidth="1"/>
    <col min="5126" max="5126" width="20.5703125" customWidth="1"/>
    <col min="5127" max="5132" width="7.7109375" customWidth="1"/>
    <col min="5133" max="5133" width="1.7109375" customWidth="1"/>
    <col min="5377" max="5377" width="1.7109375" customWidth="1"/>
    <col min="5378" max="5380" width="3.7109375" customWidth="1"/>
    <col min="5381" max="5381" width="13.140625" customWidth="1"/>
    <col min="5382" max="5382" width="20.5703125" customWidth="1"/>
    <col min="5383" max="5388" width="7.7109375" customWidth="1"/>
    <col min="5389" max="5389" width="1.7109375" customWidth="1"/>
    <col min="5633" max="5633" width="1.7109375" customWidth="1"/>
    <col min="5634" max="5636" width="3.7109375" customWidth="1"/>
    <col min="5637" max="5637" width="13.140625" customWidth="1"/>
    <col min="5638" max="5638" width="20.5703125" customWidth="1"/>
    <col min="5639" max="5644" width="7.7109375" customWidth="1"/>
    <col min="5645" max="5645" width="1.7109375" customWidth="1"/>
    <col min="5889" max="5889" width="1.7109375" customWidth="1"/>
    <col min="5890" max="5892" width="3.7109375" customWidth="1"/>
    <col min="5893" max="5893" width="13.140625" customWidth="1"/>
    <col min="5894" max="5894" width="20.5703125" customWidth="1"/>
    <col min="5895" max="5900" width="7.7109375" customWidth="1"/>
    <col min="5901" max="5901" width="1.7109375" customWidth="1"/>
    <col min="6145" max="6145" width="1.7109375" customWidth="1"/>
    <col min="6146" max="6148" width="3.7109375" customWidth="1"/>
    <col min="6149" max="6149" width="13.140625" customWidth="1"/>
    <col min="6150" max="6150" width="20.5703125" customWidth="1"/>
    <col min="6151" max="6156" width="7.7109375" customWidth="1"/>
    <col min="6157" max="6157" width="1.7109375" customWidth="1"/>
    <col min="6401" max="6401" width="1.7109375" customWidth="1"/>
    <col min="6402" max="6404" width="3.7109375" customWidth="1"/>
    <col min="6405" max="6405" width="13.140625" customWidth="1"/>
    <col min="6406" max="6406" width="20.5703125" customWidth="1"/>
    <col min="6407" max="6412" width="7.7109375" customWidth="1"/>
    <col min="6413" max="6413" width="1.7109375" customWidth="1"/>
    <col min="6657" max="6657" width="1.7109375" customWidth="1"/>
    <col min="6658" max="6660" width="3.7109375" customWidth="1"/>
    <col min="6661" max="6661" width="13.140625" customWidth="1"/>
    <col min="6662" max="6662" width="20.5703125" customWidth="1"/>
    <col min="6663" max="6668" width="7.7109375" customWidth="1"/>
    <col min="6669" max="6669" width="1.7109375" customWidth="1"/>
    <col min="6913" max="6913" width="1.7109375" customWidth="1"/>
    <col min="6914" max="6916" width="3.7109375" customWidth="1"/>
    <col min="6917" max="6917" width="13.140625" customWidth="1"/>
    <col min="6918" max="6918" width="20.5703125" customWidth="1"/>
    <col min="6919" max="6924" width="7.7109375" customWidth="1"/>
    <col min="6925" max="6925" width="1.7109375" customWidth="1"/>
    <col min="7169" max="7169" width="1.7109375" customWidth="1"/>
    <col min="7170" max="7172" width="3.7109375" customWidth="1"/>
    <col min="7173" max="7173" width="13.140625" customWidth="1"/>
    <col min="7174" max="7174" width="20.5703125" customWidth="1"/>
    <col min="7175" max="7180" width="7.7109375" customWidth="1"/>
    <col min="7181" max="7181" width="1.7109375" customWidth="1"/>
    <col min="7425" max="7425" width="1.7109375" customWidth="1"/>
    <col min="7426" max="7428" width="3.7109375" customWidth="1"/>
    <col min="7429" max="7429" width="13.140625" customWidth="1"/>
    <col min="7430" max="7430" width="20.5703125" customWidth="1"/>
    <col min="7431" max="7436" width="7.7109375" customWidth="1"/>
    <col min="7437" max="7437" width="1.7109375" customWidth="1"/>
    <col min="7681" max="7681" width="1.7109375" customWidth="1"/>
    <col min="7682" max="7684" width="3.7109375" customWidth="1"/>
    <col min="7685" max="7685" width="13.140625" customWidth="1"/>
    <col min="7686" max="7686" width="20.5703125" customWidth="1"/>
    <col min="7687" max="7692" width="7.7109375" customWidth="1"/>
    <col min="7693" max="7693" width="1.7109375" customWidth="1"/>
    <col min="7937" max="7937" width="1.7109375" customWidth="1"/>
    <col min="7938" max="7940" width="3.7109375" customWidth="1"/>
    <col min="7941" max="7941" width="13.140625" customWidth="1"/>
    <col min="7942" max="7942" width="20.5703125" customWidth="1"/>
    <col min="7943" max="7948" width="7.7109375" customWidth="1"/>
    <col min="7949" max="7949" width="1.7109375" customWidth="1"/>
    <col min="8193" max="8193" width="1.7109375" customWidth="1"/>
    <col min="8194" max="8196" width="3.7109375" customWidth="1"/>
    <col min="8197" max="8197" width="13.140625" customWidth="1"/>
    <col min="8198" max="8198" width="20.5703125" customWidth="1"/>
    <col min="8199" max="8204" width="7.7109375" customWidth="1"/>
    <col min="8205" max="8205" width="1.7109375" customWidth="1"/>
    <col min="8449" max="8449" width="1.7109375" customWidth="1"/>
    <col min="8450" max="8452" width="3.7109375" customWidth="1"/>
    <col min="8453" max="8453" width="13.140625" customWidth="1"/>
    <col min="8454" max="8454" width="20.5703125" customWidth="1"/>
    <col min="8455" max="8460" width="7.7109375" customWidth="1"/>
    <col min="8461" max="8461" width="1.7109375" customWidth="1"/>
    <col min="8705" max="8705" width="1.7109375" customWidth="1"/>
    <col min="8706" max="8708" width="3.7109375" customWidth="1"/>
    <col min="8709" max="8709" width="13.140625" customWidth="1"/>
    <col min="8710" max="8710" width="20.5703125" customWidth="1"/>
    <col min="8711" max="8716" width="7.7109375" customWidth="1"/>
    <col min="8717" max="8717" width="1.7109375" customWidth="1"/>
    <col min="8961" max="8961" width="1.7109375" customWidth="1"/>
    <col min="8962" max="8964" width="3.7109375" customWidth="1"/>
    <col min="8965" max="8965" width="13.140625" customWidth="1"/>
    <col min="8966" max="8966" width="20.5703125" customWidth="1"/>
    <col min="8967" max="8972" width="7.7109375" customWidth="1"/>
    <col min="8973" max="8973" width="1.7109375" customWidth="1"/>
    <col min="9217" max="9217" width="1.7109375" customWidth="1"/>
    <col min="9218" max="9220" width="3.7109375" customWidth="1"/>
    <col min="9221" max="9221" width="13.140625" customWidth="1"/>
    <col min="9222" max="9222" width="20.5703125" customWidth="1"/>
    <col min="9223" max="9228" width="7.7109375" customWidth="1"/>
    <col min="9229" max="9229" width="1.7109375" customWidth="1"/>
    <col min="9473" max="9473" width="1.7109375" customWidth="1"/>
    <col min="9474" max="9476" width="3.7109375" customWidth="1"/>
    <col min="9477" max="9477" width="13.140625" customWidth="1"/>
    <col min="9478" max="9478" width="20.5703125" customWidth="1"/>
    <col min="9479" max="9484" width="7.7109375" customWidth="1"/>
    <col min="9485" max="9485" width="1.7109375" customWidth="1"/>
    <col min="9729" max="9729" width="1.7109375" customWidth="1"/>
    <col min="9730" max="9732" width="3.7109375" customWidth="1"/>
    <col min="9733" max="9733" width="13.140625" customWidth="1"/>
    <col min="9734" max="9734" width="20.5703125" customWidth="1"/>
    <col min="9735" max="9740" width="7.7109375" customWidth="1"/>
    <col min="9741" max="9741" width="1.7109375" customWidth="1"/>
    <col min="9985" max="9985" width="1.7109375" customWidth="1"/>
    <col min="9986" max="9988" width="3.7109375" customWidth="1"/>
    <col min="9989" max="9989" width="13.140625" customWidth="1"/>
    <col min="9990" max="9990" width="20.5703125" customWidth="1"/>
    <col min="9991" max="9996" width="7.7109375" customWidth="1"/>
    <col min="9997" max="9997" width="1.7109375" customWidth="1"/>
    <col min="10241" max="10241" width="1.7109375" customWidth="1"/>
    <col min="10242" max="10244" width="3.7109375" customWidth="1"/>
    <col min="10245" max="10245" width="13.140625" customWidth="1"/>
    <col min="10246" max="10246" width="20.5703125" customWidth="1"/>
    <col min="10247" max="10252" width="7.7109375" customWidth="1"/>
    <col min="10253" max="10253" width="1.7109375" customWidth="1"/>
    <col min="10497" max="10497" width="1.7109375" customWidth="1"/>
    <col min="10498" max="10500" width="3.7109375" customWidth="1"/>
    <col min="10501" max="10501" width="13.140625" customWidth="1"/>
    <col min="10502" max="10502" width="20.5703125" customWidth="1"/>
    <col min="10503" max="10508" width="7.7109375" customWidth="1"/>
    <col min="10509" max="10509" width="1.7109375" customWidth="1"/>
    <col min="10753" max="10753" width="1.7109375" customWidth="1"/>
    <col min="10754" max="10756" width="3.7109375" customWidth="1"/>
    <col min="10757" max="10757" width="13.140625" customWidth="1"/>
    <col min="10758" max="10758" width="20.5703125" customWidth="1"/>
    <col min="10759" max="10764" width="7.7109375" customWidth="1"/>
    <col min="10765" max="10765" width="1.7109375" customWidth="1"/>
    <col min="11009" max="11009" width="1.7109375" customWidth="1"/>
    <col min="11010" max="11012" width="3.7109375" customWidth="1"/>
    <col min="11013" max="11013" width="13.140625" customWidth="1"/>
    <col min="11014" max="11014" width="20.5703125" customWidth="1"/>
    <col min="11015" max="11020" width="7.7109375" customWidth="1"/>
    <col min="11021" max="11021" width="1.7109375" customWidth="1"/>
    <col min="11265" max="11265" width="1.7109375" customWidth="1"/>
    <col min="11266" max="11268" width="3.7109375" customWidth="1"/>
    <col min="11269" max="11269" width="13.140625" customWidth="1"/>
    <col min="11270" max="11270" width="20.5703125" customWidth="1"/>
    <col min="11271" max="11276" width="7.7109375" customWidth="1"/>
    <col min="11277" max="11277" width="1.7109375" customWidth="1"/>
    <col min="11521" max="11521" width="1.7109375" customWidth="1"/>
    <col min="11522" max="11524" width="3.7109375" customWidth="1"/>
    <col min="11525" max="11525" width="13.140625" customWidth="1"/>
    <col min="11526" max="11526" width="20.5703125" customWidth="1"/>
    <col min="11527" max="11532" width="7.7109375" customWidth="1"/>
    <col min="11533" max="11533" width="1.7109375" customWidth="1"/>
    <col min="11777" max="11777" width="1.7109375" customWidth="1"/>
    <col min="11778" max="11780" width="3.7109375" customWidth="1"/>
    <col min="11781" max="11781" width="13.140625" customWidth="1"/>
    <col min="11782" max="11782" width="20.5703125" customWidth="1"/>
    <col min="11783" max="11788" width="7.7109375" customWidth="1"/>
    <col min="11789" max="11789" width="1.7109375" customWidth="1"/>
    <col min="12033" max="12033" width="1.7109375" customWidth="1"/>
    <col min="12034" max="12036" width="3.7109375" customWidth="1"/>
    <col min="12037" max="12037" width="13.140625" customWidth="1"/>
    <col min="12038" max="12038" width="20.5703125" customWidth="1"/>
    <col min="12039" max="12044" width="7.7109375" customWidth="1"/>
    <col min="12045" max="12045" width="1.7109375" customWidth="1"/>
    <col min="12289" max="12289" width="1.7109375" customWidth="1"/>
    <col min="12290" max="12292" width="3.7109375" customWidth="1"/>
    <col min="12293" max="12293" width="13.140625" customWidth="1"/>
    <col min="12294" max="12294" width="20.5703125" customWidth="1"/>
    <col min="12295" max="12300" width="7.7109375" customWidth="1"/>
    <col min="12301" max="12301" width="1.7109375" customWidth="1"/>
    <col min="12545" max="12545" width="1.7109375" customWidth="1"/>
    <col min="12546" max="12548" width="3.7109375" customWidth="1"/>
    <col min="12549" max="12549" width="13.140625" customWidth="1"/>
    <col min="12550" max="12550" width="20.5703125" customWidth="1"/>
    <col min="12551" max="12556" width="7.7109375" customWidth="1"/>
    <col min="12557" max="12557" width="1.7109375" customWidth="1"/>
    <col min="12801" max="12801" width="1.7109375" customWidth="1"/>
    <col min="12802" max="12804" width="3.7109375" customWidth="1"/>
    <col min="12805" max="12805" width="13.140625" customWidth="1"/>
    <col min="12806" max="12806" width="20.5703125" customWidth="1"/>
    <col min="12807" max="12812" width="7.7109375" customWidth="1"/>
    <col min="12813" max="12813" width="1.7109375" customWidth="1"/>
    <col min="13057" max="13057" width="1.7109375" customWidth="1"/>
    <col min="13058" max="13060" width="3.7109375" customWidth="1"/>
    <col min="13061" max="13061" width="13.140625" customWidth="1"/>
    <col min="13062" max="13062" width="20.5703125" customWidth="1"/>
    <col min="13063" max="13068" width="7.7109375" customWidth="1"/>
    <col min="13069" max="13069" width="1.7109375" customWidth="1"/>
    <col min="13313" max="13313" width="1.7109375" customWidth="1"/>
    <col min="13314" max="13316" width="3.7109375" customWidth="1"/>
    <col min="13317" max="13317" width="13.140625" customWidth="1"/>
    <col min="13318" max="13318" width="20.5703125" customWidth="1"/>
    <col min="13319" max="13324" width="7.7109375" customWidth="1"/>
    <col min="13325" max="13325" width="1.7109375" customWidth="1"/>
    <col min="13569" max="13569" width="1.7109375" customWidth="1"/>
    <col min="13570" max="13572" width="3.7109375" customWidth="1"/>
    <col min="13573" max="13573" width="13.140625" customWidth="1"/>
    <col min="13574" max="13574" width="20.5703125" customWidth="1"/>
    <col min="13575" max="13580" width="7.7109375" customWidth="1"/>
    <col min="13581" max="13581" width="1.7109375" customWidth="1"/>
    <col min="13825" max="13825" width="1.7109375" customWidth="1"/>
    <col min="13826" max="13828" width="3.7109375" customWidth="1"/>
    <col min="13829" max="13829" width="13.140625" customWidth="1"/>
    <col min="13830" max="13830" width="20.5703125" customWidth="1"/>
    <col min="13831" max="13836" width="7.7109375" customWidth="1"/>
    <col min="13837" max="13837" width="1.7109375" customWidth="1"/>
    <col min="14081" max="14081" width="1.7109375" customWidth="1"/>
    <col min="14082" max="14084" width="3.7109375" customWidth="1"/>
    <col min="14085" max="14085" width="13.140625" customWidth="1"/>
    <col min="14086" max="14086" width="20.5703125" customWidth="1"/>
    <col min="14087" max="14092" width="7.7109375" customWidth="1"/>
    <col min="14093" max="14093" width="1.7109375" customWidth="1"/>
    <col min="14337" max="14337" width="1.7109375" customWidth="1"/>
    <col min="14338" max="14340" width="3.7109375" customWidth="1"/>
    <col min="14341" max="14341" width="13.140625" customWidth="1"/>
    <col min="14342" max="14342" width="20.5703125" customWidth="1"/>
    <col min="14343" max="14348" width="7.7109375" customWidth="1"/>
    <col min="14349" max="14349" width="1.7109375" customWidth="1"/>
    <col min="14593" max="14593" width="1.7109375" customWidth="1"/>
    <col min="14594" max="14596" width="3.7109375" customWidth="1"/>
    <col min="14597" max="14597" width="13.140625" customWidth="1"/>
    <col min="14598" max="14598" width="20.5703125" customWidth="1"/>
    <col min="14599" max="14604" width="7.7109375" customWidth="1"/>
    <col min="14605" max="14605" width="1.7109375" customWidth="1"/>
    <col min="14849" max="14849" width="1.7109375" customWidth="1"/>
    <col min="14850" max="14852" width="3.7109375" customWidth="1"/>
    <col min="14853" max="14853" width="13.140625" customWidth="1"/>
    <col min="14854" max="14854" width="20.5703125" customWidth="1"/>
    <col min="14855" max="14860" width="7.7109375" customWidth="1"/>
    <col min="14861" max="14861" width="1.7109375" customWidth="1"/>
    <col min="15105" max="15105" width="1.7109375" customWidth="1"/>
    <col min="15106" max="15108" width="3.7109375" customWidth="1"/>
    <col min="15109" max="15109" width="13.140625" customWidth="1"/>
    <col min="15110" max="15110" width="20.5703125" customWidth="1"/>
    <col min="15111" max="15116" width="7.7109375" customWidth="1"/>
    <col min="15117" max="15117" width="1.7109375" customWidth="1"/>
    <col min="15361" max="15361" width="1.7109375" customWidth="1"/>
    <col min="15362" max="15364" width="3.7109375" customWidth="1"/>
    <col min="15365" max="15365" width="13.140625" customWidth="1"/>
    <col min="15366" max="15366" width="20.5703125" customWidth="1"/>
    <col min="15367" max="15372" width="7.7109375" customWidth="1"/>
    <col min="15373" max="15373" width="1.7109375" customWidth="1"/>
    <col min="15617" max="15617" width="1.7109375" customWidth="1"/>
    <col min="15618" max="15620" width="3.7109375" customWidth="1"/>
    <col min="15621" max="15621" width="13.140625" customWidth="1"/>
    <col min="15622" max="15622" width="20.5703125" customWidth="1"/>
    <col min="15623" max="15628" width="7.7109375" customWidth="1"/>
    <col min="15629" max="15629" width="1.7109375" customWidth="1"/>
    <col min="15873" max="15873" width="1.7109375" customWidth="1"/>
    <col min="15874" max="15876" width="3.7109375" customWidth="1"/>
    <col min="15877" max="15877" width="13.140625" customWidth="1"/>
    <col min="15878" max="15878" width="20.5703125" customWidth="1"/>
    <col min="15879" max="15884" width="7.7109375" customWidth="1"/>
    <col min="15885" max="15885" width="1.7109375" customWidth="1"/>
    <col min="16129" max="16129" width="1.7109375" customWidth="1"/>
    <col min="16130" max="16132" width="3.7109375" customWidth="1"/>
    <col min="16133" max="16133" width="13.140625" customWidth="1"/>
    <col min="16134" max="16134" width="20.5703125" customWidth="1"/>
    <col min="16135" max="16140" width="7.7109375" customWidth="1"/>
    <col min="16141" max="16141" width="1.7109375" customWidth="1"/>
  </cols>
  <sheetData>
    <row r="1" spans="1:13" ht="8.1" customHeight="1" x14ac:dyDescent="0.25">
      <c r="A1" s="12"/>
      <c r="B1" s="13"/>
      <c r="C1" s="13"/>
      <c r="D1" s="13"/>
      <c r="E1" s="13"/>
      <c r="F1" s="13"/>
      <c r="G1" s="13"/>
      <c r="H1" s="13"/>
      <c r="I1" s="13"/>
      <c r="J1" s="13"/>
      <c r="K1" s="13"/>
      <c r="L1" s="13"/>
      <c r="M1" s="14"/>
    </row>
    <row r="2" spans="1:13" x14ac:dyDescent="0.25">
      <c r="A2" s="15"/>
      <c r="B2" s="842" t="s">
        <v>1</v>
      </c>
      <c r="C2" s="842"/>
      <c r="D2" s="842"/>
      <c r="E2" s="842"/>
      <c r="F2" s="842"/>
      <c r="G2" s="842"/>
      <c r="H2" s="842"/>
      <c r="I2" s="842"/>
      <c r="J2" s="843"/>
      <c r="K2" s="16" t="s">
        <v>2</v>
      </c>
      <c r="L2" s="17">
        <v>1</v>
      </c>
      <c r="M2" s="18"/>
    </row>
    <row r="3" spans="1:13" x14ac:dyDescent="0.25">
      <c r="A3" s="15"/>
      <c r="B3" s="844"/>
      <c r="C3" s="844"/>
      <c r="D3" s="844"/>
      <c r="E3" s="844"/>
      <c r="F3" s="844"/>
      <c r="G3" s="844"/>
      <c r="H3" s="844"/>
      <c r="I3" s="844"/>
      <c r="J3" s="845"/>
      <c r="K3" s="19"/>
      <c r="L3" s="20"/>
      <c r="M3" s="21"/>
    </row>
    <row r="4" spans="1:13" x14ac:dyDescent="0.25">
      <c r="A4" s="15"/>
      <c r="B4" s="22" t="s">
        <v>3</v>
      </c>
      <c r="C4" s="22" t="s">
        <v>4</v>
      </c>
      <c r="D4" s="13"/>
      <c r="E4" s="13"/>
      <c r="F4" s="13"/>
      <c r="G4" s="13"/>
      <c r="H4" s="13"/>
      <c r="I4" s="13"/>
      <c r="J4" s="13"/>
      <c r="K4" s="13"/>
      <c r="L4" s="13"/>
      <c r="M4" s="21"/>
    </row>
    <row r="5" spans="1:13" s="238" customFormat="1" x14ac:dyDescent="0.25">
      <c r="A5" s="15"/>
      <c r="B5" s="23"/>
      <c r="C5" s="23" t="s">
        <v>5</v>
      </c>
      <c r="D5" s="23" t="s">
        <v>6</v>
      </c>
      <c r="E5" s="23"/>
      <c r="F5" s="583"/>
      <c r="G5" s="25"/>
      <c r="H5" s="23"/>
      <c r="I5" s="23"/>
      <c r="J5" s="23"/>
      <c r="K5" s="23"/>
      <c r="L5" s="23"/>
      <c r="M5" s="21"/>
    </row>
    <row r="6" spans="1:13" s="238" customFormat="1" x14ac:dyDescent="0.25">
      <c r="A6" s="15"/>
      <c r="B6" s="23"/>
      <c r="C6" s="23" t="s">
        <v>7</v>
      </c>
      <c r="D6" s="23" t="s">
        <v>212</v>
      </c>
      <c r="E6" s="23"/>
      <c r="F6" s="24"/>
      <c r="G6" s="25"/>
      <c r="H6" s="23"/>
      <c r="I6" s="23"/>
      <c r="J6" s="23"/>
      <c r="K6" s="23"/>
      <c r="L6" s="23"/>
      <c r="M6" s="21"/>
    </row>
    <row r="7" spans="1:13" s="238" customFormat="1" x14ac:dyDescent="0.25">
      <c r="A7" s="15"/>
      <c r="B7" s="23"/>
      <c r="C7" s="23" t="s">
        <v>9</v>
      </c>
      <c r="D7" s="23" t="s">
        <v>8</v>
      </c>
      <c r="E7" s="23"/>
      <c r="F7" s="24"/>
      <c r="G7" s="25"/>
      <c r="H7" s="23"/>
      <c r="I7" s="23"/>
      <c r="J7" s="23"/>
      <c r="K7" s="23"/>
      <c r="L7" s="23"/>
      <c r="M7" s="21"/>
    </row>
    <row r="8" spans="1:13" s="238" customFormat="1" x14ac:dyDescent="0.25">
      <c r="A8" s="15"/>
      <c r="B8" s="23"/>
      <c r="C8" s="23" t="s">
        <v>211</v>
      </c>
      <c r="D8" s="23" t="s">
        <v>10</v>
      </c>
      <c r="E8" s="23"/>
      <c r="F8" s="24"/>
      <c r="G8" s="25"/>
      <c r="H8" s="23"/>
      <c r="I8" s="23"/>
      <c r="J8" s="23"/>
      <c r="K8" s="23"/>
      <c r="L8" s="23"/>
      <c r="M8" s="21"/>
    </row>
    <row r="9" spans="1:13" x14ac:dyDescent="0.25">
      <c r="A9" s="15"/>
      <c r="B9" s="23"/>
      <c r="C9" s="23"/>
      <c r="D9" s="23"/>
      <c r="E9" s="23"/>
      <c r="F9" s="26"/>
      <c r="G9" s="23"/>
      <c r="H9" s="23"/>
      <c r="I9" s="23"/>
      <c r="J9" s="23"/>
      <c r="K9" s="23"/>
      <c r="L9" s="23"/>
      <c r="M9" s="21"/>
    </row>
    <row r="10" spans="1:13" x14ac:dyDescent="0.25">
      <c r="A10" s="15"/>
      <c r="B10" s="22" t="s">
        <v>11</v>
      </c>
      <c r="C10" s="22" t="s">
        <v>12</v>
      </c>
      <c r="D10" s="13"/>
      <c r="E10" s="13"/>
      <c r="F10" s="13"/>
      <c r="G10" s="13"/>
      <c r="H10" s="13"/>
      <c r="I10" s="13"/>
      <c r="J10" s="13"/>
      <c r="K10" s="13"/>
      <c r="L10" s="13"/>
      <c r="M10" s="21"/>
    </row>
    <row r="11" spans="1:13" x14ac:dyDescent="0.25">
      <c r="A11" s="15"/>
      <c r="B11" s="23"/>
      <c r="C11" s="23" t="s">
        <v>13</v>
      </c>
      <c r="D11" s="23" t="s">
        <v>14</v>
      </c>
      <c r="E11" s="23"/>
      <c r="F11" s="23"/>
      <c r="G11" s="24">
        <f>F6</f>
        <v>0</v>
      </c>
      <c r="H11" s="240"/>
      <c r="I11" s="240"/>
      <c r="J11" s="25"/>
      <c r="K11" s="23"/>
      <c r="L11" s="23"/>
      <c r="M11" s="21"/>
    </row>
    <row r="12" spans="1:13" x14ac:dyDescent="0.25">
      <c r="A12" s="15"/>
      <c r="B12" s="23"/>
      <c r="C12" s="23" t="s">
        <v>15</v>
      </c>
      <c r="D12" s="23" t="s">
        <v>16</v>
      </c>
      <c r="E12" s="23"/>
      <c r="F12" s="23"/>
      <c r="G12" s="24"/>
      <c r="H12" s="240"/>
      <c r="I12" s="240"/>
      <c r="J12" s="25"/>
      <c r="K12" s="23"/>
      <c r="L12" s="23"/>
      <c r="M12" s="21"/>
    </row>
    <row r="13" spans="1:13" x14ac:dyDescent="0.25">
      <c r="A13" s="15"/>
      <c r="B13" s="23"/>
      <c r="C13" s="23" t="s">
        <v>17</v>
      </c>
      <c r="D13" s="23" t="s">
        <v>18</v>
      </c>
      <c r="E13" s="23"/>
      <c r="F13" s="23"/>
      <c r="G13" s="849"/>
      <c r="H13" s="849"/>
      <c r="I13" s="849"/>
      <c r="J13" s="23"/>
      <c r="K13" s="23"/>
      <c r="L13" s="23"/>
      <c r="M13" s="21"/>
    </row>
    <row r="14" spans="1:13" x14ac:dyDescent="0.25">
      <c r="A14" s="15"/>
      <c r="B14" s="23"/>
      <c r="C14" s="23" t="s">
        <v>19</v>
      </c>
      <c r="D14" s="23" t="s">
        <v>10</v>
      </c>
      <c r="E14" s="23"/>
      <c r="F14" s="213"/>
      <c r="G14" s="24"/>
      <c r="H14" s="240"/>
      <c r="I14" s="240"/>
      <c r="J14" s="25"/>
      <c r="K14" s="25"/>
      <c r="L14" s="23"/>
      <c r="M14" s="21"/>
    </row>
    <row r="15" spans="1:13" x14ac:dyDescent="0.25">
      <c r="A15" s="15"/>
      <c r="B15" s="23"/>
      <c r="C15" s="23"/>
      <c r="D15" s="23"/>
      <c r="E15" s="23"/>
      <c r="F15" s="23"/>
      <c r="G15" s="26"/>
      <c r="H15" s="23"/>
      <c r="I15" s="23"/>
      <c r="J15" s="23"/>
      <c r="K15" s="23"/>
      <c r="L15" s="23"/>
      <c r="M15" s="21"/>
    </row>
    <row r="16" spans="1:13" x14ac:dyDescent="0.25">
      <c r="A16" s="15"/>
      <c r="B16" s="22" t="s">
        <v>20</v>
      </c>
      <c r="C16" s="22" t="s">
        <v>21</v>
      </c>
      <c r="D16" s="13"/>
      <c r="E16" s="13"/>
      <c r="F16" s="13"/>
      <c r="G16" s="13"/>
      <c r="H16" s="13"/>
      <c r="I16" s="13"/>
      <c r="J16" s="13"/>
      <c r="K16" s="13"/>
      <c r="L16" s="13"/>
      <c r="M16" s="21"/>
    </row>
    <row r="17" spans="1:13" x14ac:dyDescent="0.25">
      <c r="A17" s="15"/>
      <c r="B17" s="23"/>
      <c r="C17" s="23" t="s">
        <v>22</v>
      </c>
      <c r="D17" s="23" t="s">
        <v>23</v>
      </c>
      <c r="E17" s="23"/>
      <c r="F17" s="240"/>
      <c r="G17" s="26"/>
      <c r="H17" s="23"/>
      <c r="I17" s="23"/>
      <c r="J17" s="23"/>
      <c r="K17" s="23"/>
      <c r="L17" s="23"/>
      <c r="M17" s="21"/>
    </row>
    <row r="18" spans="1:13" x14ac:dyDescent="0.25">
      <c r="A18" s="15"/>
      <c r="B18" s="23"/>
      <c r="C18" s="23" t="s">
        <v>24</v>
      </c>
      <c r="D18" s="23" t="s">
        <v>25</v>
      </c>
      <c r="E18" s="23"/>
      <c r="F18" s="240"/>
      <c r="G18" s="26"/>
      <c r="H18" s="23"/>
      <c r="I18" s="23"/>
      <c r="J18" s="23"/>
      <c r="K18" s="23"/>
      <c r="L18" s="23"/>
      <c r="M18" s="21"/>
    </row>
    <row r="19" spans="1:13" x14ac:dyDescent="0.25">
      <c r="A19" s="15"/>
      <c r="B19" s="23"/>
      <c r="C19" s="23" t="s">
        <v>26</v>
      </c>
      <c r="D19" s="23" t="s">
        <v>27</v>
      </c>
      <c r="E19" s="23"/>
      <c r="F19" s="240"/>
      <c r="G19" s="26"/>
      <c r="H19" s="23"/>
      <c r="I19" s="23"/>
      <c r="J19" s="23"/>
      <c r="K19" s="23"/>
      <c r="L19" s="23"/>
      <c r="M19" s="21"/>
    </row>
    <row r="20" spans="1:13" x14ac:dyDescent="0.25">
      <c r="A20" s="15"/>
      <c r="B20" s="23"/>
      <c r="C20" s="23" t="s">
        <v>28</v>
      </c>
      <c r="D20" s="846" t="s">
        <v>29</v>
      </c>
      <c r="E20" s="846"/>
      <c r="F20" s="846"/>
      <c r="G20" s="406"/>
      <c r="H20" s="405"/>
      <c r="I20" s="406"/>
      <c r="J20" s="407"/>
      <c r="K20" s="143"/>
      <c r="L20" s="407"/>
      <c r="M20" s="21"/>
    </row>
    <row r="21" spans="1:13" x14ac:dyDescent="0.25">
      <c r="A21" s="15"/>
      <c r="B21" s="23"/>
      <c r="C21" s="23"/>
      <c r="D21" s="846"/>
      <c r="E21" s="846"/>
      <c r="F21" s="846"/>
      <c r="G21" s="239" t="s">
        <v>257</v>
      </c>
      <c r="H21" s="405"/>
      <c r="I21" s="406"/>
      <c r="J21" s="407"/>
      <c r="K21" s="143"/>
      <c r="L21" s="407"/>
      <c r="M21" s="21"/>
    </row>
    <row r="22" spans="1:13" x14ac:dyDescent="0.25">
      <c r="A22" s="15"/>
      <c r="B22" s="23"/>
      <c r="C22" s="23" t="s">
        <v>30</v>
      </c>
      <c r="D22" s="23" t="s">
        <v>31</v>
      </c>
      <c r="E22" s="23"/>
      <c r="F22" s="23"/>
      <c r="G22" s="24" t="s">
        <v>393</v>
      </c>
      <c r="H22" s="23"/>
      <c r="I22" s="23"/>
      <c r="J22" s="23"/>
      <c r="K22" s="23"/>
      <c r="L22" s="23"/>
      <c r="M22" s="21"/>
    </row>
    <row r="23" spans="1:13" x14ac:dyDescent="0.25">
      <c r="A23" s="15"/>
      <c r="B23" s="23"/>
      <c r="C23" s="23" t="s">
        <v>32</v>
      </c>
      <c r="D23" s="23" t="s">
        <v>33</v>
      </c>
      <c r="E23" s="23"/>
      <c r="F23" s="23"/>
      <c r="G23" s="239" t="s">
        <v>371</v>
      </c>
      <c r="H23" s="23"/>
      <c r="I23" s="23"/>
      <c r="J23" s="23"/>
      <c r="K23" s="23"/>
      <c r="L23" s="23"/>
      <c r="M23" s="21"/>
    </row>
    <row r="24" spans="1:13" x14ac:dyDescent="0.25">
      <c r="A24" s="15"/>
      <c r="B24" s="23"/>
      <c r="C24" s="23" t="s">
        <v>34</v>
      </c>
      <c r="D24" s="23" t="s">
        <v>35</v>
      </c>
      <c r="E24" s="23"/>
      <c r="F24" s="23"/>
      <c r="G24" s="450">
        <f>'Q-I'!T36</f>
        <v>13</v>
      </c>
      <c r="H24" s="23"/>
      <c r="I24" s="23"/>
      <c r="J24" s="23"/>
      <c r="K24" s="23"/>
      <c r="L24" s="23"/>
      <c r="M24" s="21"/>
    </row>
    <row r="25" spans="1:13" x14ac:dyDescent="0.25">
      <c r="A25" s="15"/>
      <c r="B25" s="23"/>
      <c r="C25" s="23" t="s">
        <v>36</v>
      </c>
      <c r="D25" s="23" t="s">
        <v>38</v>
      </c>
      <c r="E25" s="23"/>
      <c r="F25" s="23"/>
      <c r="G25" s="240" t="s">
        <v>258</v>
      </c>
      <c r="H25" s="23"/>
      <c r="I25" s="23"/>
      <c r="J25" s="23"/>
      <c r="K25" s="23"/>
      <c r="L25" s="23"/>
      <c r="M25" s="21"/>
    </row>
    <row r="26" spans="1:13" x14ac:dyDescent="0.25">
      <c r="A26" s="15"/>
      <c r="B26" s="23"/>
      <c r="C26" s="23" t="s">
        <v>37</v>
      </c>
      <c r="D26" s="23" t="s">
        <v>542</v>
      </c>
      <c r="E26" s="23"/>
      <c r="F26" s="23"/>
      <c r="G26" s="240"/>
      <c r="H26" s="393"/>
      <c r="I26" s="598"/>
      <c r="J26" s="598"/>
      <c r="K26" s="598"/>
      <c r="L26" s="23"/>
      <c r="M26" s="21"/>
    </row>
    <row r="27" spans="1:13" x14ac:dyDescent="0.25">
      <c r="A27" s="15"/>
      <c r="B27" s="23"/>
      <c r="C27" s="23" t="s">
        <v>39</v>
      </c>
      <c r="D27" s="23" t="s">
        <v>40</v>
      </c>
      <c r="E27" s="23"/>
      <c r="F27" s="23"/>
      <c r="G27" s="601">
        <v>41555</v>
      </c>
      <c r="H27" s="599"/>
      <c r="I27" s="394"/>
      <c r="J27" s="393"/>
      <c r="K27" s="393"/>
      <c r="L27" s="23"/>
      <c r="M27" s="21"/>
    </row>
    <row r="28" spans="1:13" x14ac:dyDescent="0.25">
      <c r="A28" s="15"/>
      <c r="B28" s="23"/>
      <c r="C28" s="23" t="s">
        <v>213</v>
      </c>
      <c r="D28" s="23" t="s">
        <v>41</v>
      </c>
      <c r="E28" s="23"/>
      <c r="F28" s="23"/>
      <c r="G28" s="240"/>
      <c r="H28" s="600"/>
      <c r="I28" s="213"/>
      <c r="J28" s="393"/>
      <c r="K28" s="393"/>
      <c r="L28" s="23"/>
      <c r="M28" s="21"/>
    </row>
    <row r="29" spans="1:13" x14ac:dyDescent="0.25">
      <c r="A29" s="15"/>
      <c r="B29" s="23"/>
      <c r="C29" s="23"/>
      <c r="D29" s="23"/>
      <c r="E29" s="23"/>
      <c r="F29" s="23"/>
      <c r="G29" s="23"/>
      <c r="H29" s="213"/>
      <c r="I29" s="393"/>
      <c r="J29" s="393"/>
      <c r="K29" s="393"/>
      <c r="L29" s="23"/>
      <c r="M29" s="21"/>
    </row>
    <row r="30" spans="1:13" x14ac:dyDescent="0.25">
      <c r="A30" s="15"/>
      <c r="B30" s="23"/>
      <c r="C30" s="23"/>
      <c r="D30" s="23"/>
      <c r="E30" s="23"/>
      <c r="F30" s="23"/>
      <c r="G30" s="23"/>
      <c r="H30" s="24"/>
      <c r="I30" s="23"/>
      <c r="J30" s="23"/>
      <c r="K30" s="23"/>
      <c r="L30" s="23"/>
      <c r="M30" s="21"/>
    </row>
    <row r="31" spans="1:13" x14ac:dyDescent="0.25">
      <c r="A31" s="15"/>
      <c r="B31" s="22" t="s">
        <v>42</v>
      </c>
      <c r="C31" s="22" t="s">
        <v>43</v>
      </c>
      <c r="D31" s="13"/>
      <c r="E31" s="13"/>
      <c r="F31" s="13"/>
      <c r="G31" s="13"/>
      <c r="H31" s="13"/>
      <c r="I31" s="13"/>
      <c r="J31" s="13"/>
      <c r="K31" s="13"/>
      <c r="L31" s="13"/>
      <c r="M31" s="21"/>
    </row>
    <row r="32" spans="1:13" ht="35.1" customHeight="1" x14ac:dyDescent="0.25">
      <c r="A32" s="15"/>
      <c r="B32" s="23"/>
      <c r="C32" s="847" t="s">
        <v>255</v>
      </c>
      <c r="D32" s="847"/>
      <c r="E32" s="847"/>
      <c r="F32" s="847"/>
      <c r="G32" s="847"/>
      <c r="H32" s="847"/>
      <c r="I32" s="847"/>
      <c r="J32" s="847"/>
      <c r="K32" s="847"/>
      <c r="L32" s="847"/>
      <c r="M32" s="21"/>
    </row>
    <row r="33" spans="1:13" x14ac:dyDescent="0.25">
      <c r="A33" s="15"/>
      <c r="B33" s="23"/>
      <c r="C33" s="23"/>
      <c r="D33" s="23"/>
      <c r="E33" s="23"/>
      <c r="F33" s="23"/>
      <c r="G33" s="23"/>
      <c r="H33" s="23"/>
      <c r="I33" s="23"/>
      <c r="J33" s="23"/>
      <c r="K33" s="23"/>
      <c r="L33" s="23"/>
      <c r="M33" s="21"/>
    </row>
    <row r="34" spans="1:13" x14ac:dyDescent="0.25">
      <c r="A34" s="15"/>
      <c r="B34" s="22" t="s">
        <v>44</v>
      </c>
      <c r="C34" s="22" t="s">
        <v>45</v>
      </c>
      <c r="D34" s="13"/>
      <c r="E34" s="13"/>
      <c r="F34" s="13"/>
      <c r="G34" s="13"/>
      <c r="H34" s="13"/>
      <c r="I34" s="13"/>
      <c r="J34" s="13"/>
      <c r="K34" s="13"/>
      <c r="L34" s="13"/>
      <c r="M34" s="21"/>
    </row>
    <row r="35" spans="1:13" x14ac:dyDescent="0.25">
      <c r="A35" s="15"/>
      <c r="B35" s="23"/>
      <c r="C35" s="23" t="s">
        <v>46</v>
      </c>
      <c r="D35" s="23"/>
      <c r="E35" s="23"/>
      <c r="F35" s="29">
        <v>42610</v>
      </c>
      <c r="G35" s="23"/>
      <c r="H35" s="23"/>
      <c r="I35" s="23"/>
      <c r="J35" s="23"/>
      <c r="K35" s="23"/>
      <c r="L35" s="23"/>
      <c r="M35" s="21"/>
    </row>
    <row r="36" spans="1:13" x14ac:dyDescent="0.25">
      <c r="A36" s="15"/>
      <c r="B36" s="23"/>
      <c r="C36" s="23"/>
      <c r="D36" s="23"/>
      <c r="E36" s="23"/>
      <c r="F36" s="30" t="s">
        <v>47</v>
      </c>
      <c r="G36" s="23"/>
      <c r="H36" s="23"/>
      <c r="I36" s="23"/>
      <c r="J36" s="23"/>
      <c r="K36" s="23"/>
      <c r="L36" s="23"/>
      <c r="M36" s="21"/>
    </row>
    <row r="37" spans="1:13" x14ac:dyDescent="0.25">
      <c r="A37" s="15"/>
      <c r="B37" s="23"/>
      <c r="C37" s="23"/>
      <c r="D37" s="23"/>
      <c r="E37" s="23"/>
      <c r="F37" s="30"/>
      <c r="G37" s="23"/>
      <c r="H37" s="23"/>
      <c r="I37" s="23"/>
      <c r="J37" s="23"/>
      <c r="K37" s="23"/>
      <c r="L37" s="23"/>
      <c r="M37" s="21"/>
    </row>
    <row r="38" spans="1:13" x14ac:dyDescent="0.25">
      <c r="A38" s="15"/>
      <c r="B38" s="23"/>
      <c r="C38" s="23"/>
      <c r="D38" s="23"/>
      <c r="E38" s="23"/>
      <c r="F38" s="30"/>
      <c r="G38" s="23"/>
      <c r="H38" s="23"/>
      <c r="I38" s="23"/>
      <c r="J38" s="23"/>
      <c r="K38" s="23"/>
      <c r="L38" s="23"/>
      <c r="M38" s="21"/>
    </row>
    <row r="39" spans="1:13" x14ac:dyDescent="0.25">
      <c r="A39" s="15"/>
      <c r="B39" s="23"/>
      <c r="C39" s="23" t="s">
        <v>48</v>
      </c>
      <c r="D39" s="23"/>
      <c r="E39" s="23"/>
      <c r="F39" s="23" t="s">
        <v>49</v>
      </c>
      <c r="G39" s="23"/>
      <c r="H39" s="23"/>
      <c r="I39" s="23"/>
      <c r="J39" s="23"/>
      <c r="K39" s="23"/>
      <c r="L39" s="23"/>
      <c r="M39" s="21"/>
    </row>
    <row r="40" spans="1:13" x14ac:dyDescent="0.25">
      <c r="A40" s="15"/>
      <c r="B40" s="23"/>
      <c r="C40" s="23"/>
      <c r="D40" s="23"/>
      <c r="E40" s="23"/>
      <c r="F40" s="23" t="s">
        <v>50</v>
      </c>
      <c r="G40" s="26"/>
      <c r="H40" s="23"/>
      <c r="I40" s="23"/>
      <c r="J40" s="23"/>
      <c r="K40" s="23"/>
      <c r="L40" s="23"/>
      <c r="M40" s="21"/>
    </row>
    <row r="41" spans="1:13" x14ac:dyDescent="0.25">
      <c r="A41" s="15"/>
      <c r="B41" s="23"/>
      <c r="C41" s="23"/>
      <c r="D41" s="23"/>
      <c r="E41" s="23"/>
      <c r="F41" s="23"/>
      <c r="G41" s="23"/>
      <c r="H41" s="23"/>
      <c r="I41" s="23"/>
      <c r="J41" s="23"/>
      <c r="K41" s="23"/>
      <c r="L41" s="23"/>
      <c r="M41" s="21"/>
    </row>
    <row r="42" spans="1:13" x14ac:dyDescent="0.25">
      <c r="A42" s="15"/>
      <c r="B42" s="23"/>
      <c r="C42" s="23"/>
      <c r="D42" s="23"/>
      <c r="E42" s="23"/>
      <c r="F42" s="23"/>
      <c r="G42" s="23"/>
      <c r="H42" s="23"/>
      <c r="I42" s="23"/>
      <c r="J42" s="23"/>
      <c r="K42" s="23"/>
      <c r="L42" s="23"/>
      <c r="M42" s="21"/>
    </row>
    <row r="43" spans="1:13" x14ac:dyDescent="0.25">
      <c r="A43" s="15"/>
      <c r="B43" s="23"/>
      <c r="C43" s="23" t="s">
        <v>51</v>
      </c>
      <c r="D43" s="23"/>
      <c r="E43" s="23"/>
      <c r="F43" s="23" t="s">
        <v>49</v>
      </c>
      <c r="G43" s="23"/>
      <c r="H43" s="23"/>
      <c r="I43" s="23"/>
      <c r="J43" s="23"/>
      <c r="K43" s="23"/>
      <c r="L43" s="23"/>
      <c r="M43" s="21"/>
    </row>
    <row r="44" spans="1:13" x14ac:dyDescent="0.25">
      <c r="A44" s="15"/>
      <c r="B44" s="23"/>
      <c r="C44" s="23"/>
      <c r="D44" s="23"/>
      <c r="E44" s="23"/>
      <c r="F44" s="23" t="s">
        <v>50</v>
      </c>
      <c r="G44" s="26"/>
      <c r="H44" s="23"/>
      <c r="I44" s="23"/>
      <c r="J44" s="23"/>
      <c r="K44" s="23"/>
      <c r="L44" s="23"/>
      <c r="M44" s="21"/>
    </row>
    <row r="45" spans="1:13" x14ac:dyDescent="0.25">
      <c r="A45" s="15"/>
      <c r="B45" s="23"/>
      <c r="C45" s="23"/>
      <c r="D45" s="23"/>
      <c r="E45" s="23"/>
      <c r="F45" s="23"/>
      <c r="G45" s="23"/>
      <c r="H45" s="23"/>
      <c r="I45" s="23"/>
      <c r="J45" s="23"/>
      <c r="K45" s="23"/>
      <c r="L45" s="23"/>
      <c r="M45" s="21"/>
    </row>
    <row r="46" spans="1:13" x14ac:dyDescent="0.25">
      <c r="A46" s="15"/>
      <c r="B46" s="23"/>
      <c r="C46" s="23"/>
      <c r="D46" s="23"/>
      <c r="E46" s="23"/>
      <c r="F46" s="23"/>
      <c r="G46" s="23"/>
      <c r="H46" s="23"/>
      <c r="I46" s="23"/>
      <c r="J46" s="23"/>
      <c r="K46" s="23"/>
      <c r="L46" s="23"/>
      <c r="M46" s="21"/>
    </row>
    <row r="47" spans="1:13" ht="26.1" customHeight="1" x14ac:dyDescent="0.25">
      <c r="A47" s="15"/>
      <c r="B47" s="848" t="s">
        <v>52</v>
      </c>
      <c r="C47" s="848"/>
      <c r="D47" s="848"/>
      <c r="E47" s="848"/>
      <c r="F47" s="848"/>
      <c r="G47" s="848"/>
      <c r="H47" s="848"/>
      <c r="I47" s="848"/>
      <c r="J47" s="848"/>
      <c r="K47" s="848"/>
      <c r="L47" s="848"/>
      <c r="M47" s="21"/>
    </row>
    <row r="48" spans="1:13" x14ac:dyDescent="0.25">
      <c r="A48" s="31"/>
      <c r="B48" s="32"/>
      <c r="C48" s="32"/>
      <c r="D48" s="32"/>
      <c r="E48" s="32"/>
      <c r="F48" s="32"/>
      <c r="G48" s="32"/>
      <c r="H48" s="32"/>
      <c r="I48" s="32"/>
      <c r="J48" s="32"/>
      <c r="K48" s="32"/>
      <c r="L48" s="32"/>
      <c r="M48" s="33"/>
    </row>
    <row r="49" spans="2:3" x14ac:dyDescent="0.25">
      <c r="B49" s="23"/>
      <c r="C49" s="23"/>
    </row>
    <row r="50" spans="2:3" x14ac:dyDescent="0.25">
      <c r="B50" s="23"/>
      <c r="C50" s="23"/>
    </row>
    <row r="51" spans="2:3" x14ac:dyDescent="0.25">
      <c r="B51" s="23"/>
      <c r="C51" s="23"/>
    </row>
    <row r="52" spans="2:3" x14ac:dyDescent="0.25">
      <c r="B52" s="23"/>
      <c r="C52" s="23"/>
    </row>
    <row r="53" spans="2:3" x14ac:dyDescent="0.25">
      <c r="B53" s="23"/>
      <c r="C53" s="23"/>
    </row>
    <row r="54" spans="2:3" x14ac:dyDescent="0.25">
      <c r="B54" s="23"/>
      <c r="C54" s="23"/>
    </row>
    <row r="55" spans="2:3" x14ac:dyDescent="0.25">
      <c r="B55" s="23"/>
      <c r="C55" s="23"/>
    </row>
    <row r="56" spans="2:3" x14ac:dyDescent="0.25">
      <c r="B56" s="23"/>
      <c r="C56" s="23"/>
    </row>
    <row r="57" spans="2:3" x14ac:dyDescent="0.25">
      <c r="B57" s="23"/>
      <c r="C57" s="23"/>
    </row>
    <row r="58" spans="2:3" x14ac:dyDescent="0.25">
      <c r="B58" s="23"/>
      <c r="C58" s="23"/>
    </row>
    <row r="59" spans="2:3" x14ac:dyDescent="0.25">
      <c r="B59" s="23"/>
      <c r="C59" s="23"/>
    </row>
    <row r="60" spans="2:3" x14ac:dyDescent="0.25">
      <c r="B60" s="23"/>
      <c r="C60" s="23"/>
    </row>
    <row r="61" spans="2:3" x14ac:dyDescent="0.25">
      <c r="B61" s="23"/>
      <c r="C61" s="23"/>
    </row>
    <row r="62" spans="2:3" x14ac:dyDescent="0.25">
      <c r="B62" s="23"/>
      <c r="C62" s="23"/>
    </row>
    <row r="63" spans="2:3" x14ac:dyDescent="0.25">
      <c r="B63" s="23"/>
      <c r="C63" s="23"/>
    </row>
    <row r="64" spans="2:3" x14ac:dyDescent="0.25">
      <c r="B64" s="23"/>
      <c r="C64" s="23"/>
    </row>
    <row r="65" spans="2:3" x14ac:dyDescent="0.25">
      <c r="B65" s="23"/>
      <c r="C65" s="23"/>
    </row>
    <row r="66" spans="2:3" x14ac:dyDescent="0.25">
      <c r="B66" s="23"/>
      <c r="C66" s="23"/>
    </row>
    <row r="67" spans="2:3" x14ac:dyDescent="0.25">
      <c r="B67" s="23"/>
      <c r="C67" s="23"/>
    </row>
    <row r="68" spans="2:3" x14ac:dyDescent="0.25">
      <c r="B68" s="23"/>
      <c r="C68" s="23"/>
    </row>
    <row r="69" spans="2:3" x14ac:dyDescent="0.25">
      <c r="B69" s="23"/>
      <c r="C69" s="23"/>
    </row>
    <row r="70" spans="2:3" x14ac:dyDescent="0.25">
      <c r="B70" s="23"/>
      <c r="C70" s="23"/>
    </row>
    <row r="71" spans="2:3" x14ac:dyDescent="0.25">
      <c r="B71" s="23"/>
      <c r="C71" s="23"/>
    </row>
    <row r="72" spans="2:3" x14ac:dyDescent="0.25">
      <c r="B72" s="23"/>
      <c r="C72" s="23"/>
    </row>
    <row r="73" spans="2:3" x14ac:dyDescent="0.25">
      <c r="B73" s="23"/>
      <c r="C73" s="23"/>
    </row>
    <row r="74" spans="2:3" x14ac:dyDescent="0.25">
      <c r="B74" s="23"/>
      <c r="C74" s="23"/>
    </row>
    <row r="75" spans="2:3" x14ac:dyDescent="0.25">
      <c r="B75" s="23"/>
      <c r="C75" s="23"/>
    </row>
    <row r="76" spans="2:3" x14ac:dyDescent="0.25">
      <c r="B76" s="23"/>
      <c r="C76" s="23"/>
    </row>
    <row r="77" spans="2:3" x14ac:dyDescent="0.25">
      <c r="B77" s="23"/>
      <c r="C77" s="23"/>
    </row>
    <row r="78" spans="2:3" x14ac:dyDescent="0.25">
      <c r="B78" s="23"/>
      <c r="C78" s="23"/>
    </row>
    <row r="79" spans="2:3" x14ac:dyDescent="0.25">
      <c r="B79" s="23"/>
      <c r="C79" s="23"/>
    </row>
    <row r="80" spans="2:3" x14ac:dyDescent="0.25">
      <c r="B80" s="23"/>
      <c r="C80" s="23"/>
    </row>
    <row r="81" spans="2:3" x14ac:dyDescent="0.25">
      <c r="B81" s="23"/>
      <c r="C81" s="23"/>
    </row>
    <row r="82" spans="2:3" x14ac:dyDescent="0.25">
      <c r="B82" s="23"/>
      <c r="C82" s="23"/>
    </row>
    <row r="83" spans="2:3" x14ac:dyDescent="0.25">
      <c r="B83" s="23"/>
      <c r="C83" s="23"/>
    </row>
    <row r="84" spans="2:3" x14ac:dyDescent="0.25">
      <c r="B84" s="23"/>
      <c r="C84" s="23"/>
    </row>
    <row r="85" spans="2:3" x14ac:dyDescent="0.25">
      <c r="B85" s="23"/>
      <c r="C85" s="23"/>
    </row>
    <row r="86" spans="2:3" x14ac:dyDescent="0.25">
      <c r="B86" s="23"/>
      <c r="C86" s="23"/>
    </row>
    <row r="87" spans="2:3" x14ac:dyDescent="0.25">
      <c r="B87" s="23"/>
      <c r="C87" s="23"/>
    </row>
    <row r="88" spans="2:3" x14ac:dyDescent="0.25">
      <c r="B88" s="23"/>
      <c r="C88" s="23"/>
    </row>
    <row r="89" spans="2:3" x14ac:dyDescent="0.25">
      <c r="B89" s="23"/>
      <c r="C89" s="23"/>
    </row>
    <row r="90" spans="2:3" x14ac:dyDescent="0.25">
      <c r="B90" s="23"/>
      <c r="C90" s="23"/>
    </row>
    <row r="91" spans="2:3" x14ac:dyDescent="0.25">
      <c r="B91" s="23"/>
      <c r="C91" s="23"/>
    </row>
    <row r="92" spans="2:3" x14ac:dyDescent="0.25">
      <c r="B92" s="23"/>
      <c r="C92" s="23"/>
    </row>
    <row r="93" spans="2:3" x14ac:dyDescent="0.25">
      <c r="B93" s="23"/>
      <c r="C93" s="23"/>
    </row>
    <row r="94" spans="2:3" x14ac:dyDescent="0.25">
      <c r="B94" s="23"/>
      <c r="C94" s="23"/>
    </row>
    <row r="95" spans="2:3" x14ac:dyDescent="0.25">
      <c r="B95" s="23"/>
      <c r="C95" s="23"/>
    </row>
    <row r="96" spans="2:3" x14ac:dyDescent="0.25">
      <c r="B96" s="23"/>
      <c r="C96" s="23"/>
    </row>
    <row r="97" spans="2:3" x14ac:dyDescent="0.25">
      <c r="B97" s="23"/>
      <c r="C97" s="23"/>
    </row>
    <row r="98" spans="2:3" x14ac:dyDescent="0.25">
      <c r="B98" s="23"/>
      <c r="C98" s="23"/>
    </row>
    <row r="99" spans="2:3" x14ac:dyDescent="0.25">
      <c r="B99" s="23"/>
      <c r="C99" s="23"/>
    </row>
    <row r="100" spans="2:3" x14ac:dyDescent="0.25">
      <c r="B100" s="23"/>
      <c r="C100" s="23"/>
    </row>
    <row r="101" spans="2:3" x14ac:dyDescent="0.25">
      <c r="B101" s="23"/>
      <c r="C101" s="23"/>
    </row>
    <row r="102" spans="2:3" x14ac:dyDescent="0.25">
      <c r="B102" s="23"/>
      <c r="C102" s="23"/>
    </row>
    <row r="103" spans="2:3" x14ac:dyDescent="0.25">
      <c r="B103" s="23"/>
      <c r="C103" s="23"/>
    </row>
    <row r="104" spans="2:3" x14ac:dyDescent="0.25">
      <c r="B104" s="23"/>
      <c r="C104" s="23"/>
    </row>
    <row r="105" spans="2:3" x14ac:dyDescent="0.25">
      <c r="B105" s="23"/>
      <c r="C105" s="23"/>
    </row>
    <row r="106" spans="2:3" x14ac:dyDescent="0.25">
      <c r="B106" s="23"/>
      <c r="C106" s="23"/>
    </row>
    <row r="107" spans="2:3" x14ac:dyDescent="0.25">
      <c r="B107" s="23"/>
      <c r="C107" s="23"/>
    </row>
    <row r="108" spans="2:3" x14ac:dyDescent="0.25">
      <c r="B108" s="23"/>
      <c r="C108" s="23"/>
    </row>
    <row r="109" spans="2:3" x14ac:dyDescent="0.25">
      <c r="B109" s="23"/>
      <c r="C109" s="23"/>
    </row>
    <row r="110" spans="2:3" x14ac:dyDescent="0.25">
      <c r="B110" s="23"/>
      <c r="C110" s="23"/>
    </row>
    <row r="111" spans="2:3" x14ac:dyDescent="0.25">
      <c r="B111" s="23"/>
      <c r="C111" s="23"/>
    </row>
    <row r="112" spans="2:3" x14ac:dyDescent="0.25">
      <c r="B112" s="23"/>
      <c r="C112" s="23"/>
    </row>
    <row r="113" spans="2:3" x14ac:dyDescent="0.25">
      <c r="B113" s="23"/>
      <c r="C113" s="23"/>
    </row>
    <row r="114" spans="2:3" x14ac:dyDescent="0.25">
      <c r="B114" s="23"/>
      <c r="C114" s="23"/>
    </row>
    <row r="115" spans="2:3" x14ac:dyDescent="0.25">
      <c r="B115" s="23"/>
      <c r="C115" s="23"/>
    </row>
    <row r="116" spans="2:3" x14ac:dyDescent="0.25">
      <c r="B116" s="23"/>
      <c r="C116" s="23"/>
    </row>
    <row r="117" spans="2:3" x14ac:dyDescent="0.25">
      <c r="B117" s="23"/>
      <c r="C117" s="23"/>
    </row>
    <row r="118" spans="2:3" x14ac:dyDescent="0.25">
      <c r="B118" s="23"/>
      <c r="C118" s="23"/>
    </row>
    <row r="119" spans="2:3" x14ac:dyDescent="0.25">
      <c r="B119" s="23"/>
      <c r="C119" s="23"/>
    </row>
    <row r="120" spans="2:3" x14ac:dyDescent="0.25">
      <c r="B120" s="23"/>
      <c r="C120" s="23"/>
    </row>
    <row r="121" spans="2:3" x14ac:dyDescent="0.25">
      <c r="B121" s="23"/>
      <c r="C121" s="23"/>
    </row>
    <row r="122" spans="2:3" x14ac:dyDescent="0.25">
      <c r="B122" s="23"/>
      <c r="C122" s="23"/>
    </row>
    <row r="123" spans="2:3" x14ac:dyDescent="0.25">
      <c r="B123" s="23"/>
      <c r="C123" s="23"/>
    </row>
    <row r="124" spans="2:3" x14ac:dyDescent="0.25">
      <c r="B124" s="23"/>
      <c r="C124" s="23"/>
    </row>
    <row r="125" spans="2:3" x14ac:dyDescent="0.25">
      <c r="B125" s="23"/>
      <c r="C125" s="23"/>
    </row>
    <row r="126" spans="2:3" x14ac:dyDescent="0.25">
      <c r="B126" s="23"/>
      <c r="C126" s="23"/>
    </row>
    <row r="127" spans="2:3" x14ac:dyDescent="0.25">
      <c r="B127" s="23"/>
      <c r="C127" s="23"/>
    </row>
    <row r="128" spans="2:3" x14ac:dyDescent="0.25">
      <c r="B128" s="23"/>
      <c r="C128" s="23"/>
    </row>
    <row r="129" spans="2:3" x14ac:dyDescent="0.25">
      <c r="B129" s="23"/>
      <c r="C129" s="23"/>
    </row>
    <row r="130" spans="2:3" x14ac:dyDescent="0.25">
      <c r="B130" s="23"/>
      <c r="C130" s="23"/>
    </row>
    <row r="131" spans="2:3" x14ac:dyDescent="0.25">
      <c r="B131" s="23"/>
      <c r="C131" s="23"/>
    </row>
    <row r="132" spans="2:3" x14ac:dyDescent="0.25">
      <c r="B132" s="23"/>
      <c r="C132" s="23"/>
    </row>
    <row r="133" spans="2:3" x14ac:dyDescent="0.25">
      <c r="B133" s="23"/>
      <c r="C133" s="23"/>
    </row>
    <row r="134" spans="2:3" x14ac:dyDescent="0.25">
      <c r="B134" s="23"/>
      <c r="C134" s="23"/>
    </row>
    <row r="135" spans="2:3" x14ac:dyDescent="0.25">
      <c r="B135" s="23"/>
      <c r="C135" s="23"/>
    </row>
    <row r="136" spans="2:3" x14ac:dyDescent="0.25">
      <c r="B136" s="23"/>
      <c r="C136" s="23"/>
    </row>
    <row r="137" spans="2:3" x14ac:dyDescent="0.25">
      <c r="B137" s="23"/>
      <c r="C137" s="23"/>
    </row>
    <row r="138" spans="2:3" x14ac:dyDescent="0.25">
      <c r="B138" s="23"/>
      <c r="C138" s="23"/>
    </row>
    <row r="139" spans="2:3" x14ac:dyDescent="0.25">
      <c r="B139" s="23"/>
      <c r="C139" s="23"/>
    </row>
    <row r="140" spans="2:3" x14ac:dyDescent="0.25">
      <c r="B140" s="23"/>
      <c r="C140" s="23"/>
    </row>
    <row r="141" spans="2:3" x14ac:dyDescent="0.25">
      <c r="B141" s="23"/>
      <c r="C141" s="23"/>
    </row>
    <row r="142" spans="2:3" x14ac:dyDescent="0.25">
      <c r="B142" s="23"/>
      <c r="C142" s="23"/>
    </row>
    <row r="143" spans="2:3" x14ac:dyDescent="0.25">
      <c r="B143" s="23"/>
      <c r="C143" s="23"/>
    </row>
    <row r="144" spans="2:3" x14ac:dyDescent="0.25">
      <c r="B144" s="23"/>
      <c r="C144" s="23"/>
    </row>
    <row r="145" spans="2:3" x14ac:dyDescent="0.25">
      <c r="B145" s="23"/>
      <c r="C145" s="23"/>
    </row>
    <row r="146" spans="2:3" x14ac:dyDescent="0.25">
      <c r="B146" s="23"/>
      <c r="C146" s="23"/>
    </row>
    <row r="147" spans="2:3" x14ac:dyDescent="0.25">
      <c r="B147" s="23"/>
      <c r="C147" s="23"/>
    </row>
    <row r="148" spans="2:3" x14ac:dyDescent="0.25">
      <c r="B148" s="23"/>
      <c r="C148" s="23"/>
    </row>
    <row r="149" spans="2:3" x14ac:dyDescent="0.25">
      <c r="B149" s="23"/>
      <c r="C149" s="23"/>
    </row>
    <row r="150" spans="2:3" x14ac:dyDescent="0.25">
      <c r="B150" s="23"/>
      <c r="C150" s="23"/>
    </row>
    <row r="151" spans="2:3" x14ac:dyDescent="0.25">
      <c r="B151" s="23"/>
      <c r="C151" s="23"/>
    </row>
    <row r="152" spans="2:3" x14ac:dyDescent="0.25">
      <c r="B152" s="23"/>
      <c r="C152" s="23"/>
    </row>
    <row r="153" spans="2:3" x14ac:dyDescent="0.25">
      <c r="B153" s="23"/>
      <c r="C153" s="23"/>
    </row>
    <row r="154" spans="2:3" x14ac:dyDescent="0.25">
      <c r="B154" s="23"/>
      <c r="C154" s="23"/>
    </row>
    <row r="155" spans="2:3" x14ac:dyDescent="0.25">
      <c r="B155" s="23"/>
      <c r="C155" s="23"/>
    </row>
    <row r="156" spans="2:3" x14ac:dyDescent="0.25">
      <c r="B156" s="23"/>
      <c r="C156" s="23"/>
    </row>
    <row r="157" spans="2:3" x14ac:dyDescent="0.25">
      <c r="B157" s="23"/>
      <c r="C157" s="23"/>
    </row>
    <row r="158" spans="2:3" x14ac:dyDescent="0.25">
      <c r="B158" s="23"/>
      <c r="C158" s="23"/>
    </row>
    <row r="159" spans="2:3" x14ac:dyDescent="0.25">
      <c r="B159" s="23"/>
      <c r="C159" s="23"/>
    </row>
    <row r="160" spans="2:3" x14ac:dyDescent="0.25">
      <c r="B160" s="23"/>
      <c r="C160" s="23"/>
    </row>
    <row r="161" spans="2:3" x14ac:dyDescent="0.25">
      <c r="B161" s="23"/>
      <c r="C161" s="23"/>
    </row>
    <row r="162" spans="2:3" x14ac:dyDescent="0.25">
      <c r="B162" s="23"/>
      <c r="C162" s="23"/>
    </row>
    <row r="163" spans="2:3" x14ac:dyDescent="0.25">
      <c r="B163" s="23"/>
      <c r="C163" s="23"/>
    </row>
    <row r="164" spans="2:3" x14ac:dyDescent="0.25">
      <c r="B164" s="23"/>
      <c r="C164" s="23"/>
    </row>
    <row r="165" spans="2:3" x14ac:dyDescent="0.25">
      <c r="B165" s="23"/>
      <c r="C165" s="23"/>
    </row>
    <row r="166" spans="2:3" x14ac:dyDescent="0.25">
      <c r="B166" s="23"/>
      <c r="C166" s="23"/>
    </row>
    <row r="167" spans="2:3" x14ac:dyDescent="0.25">
      <c r="B167" s="23"/>
      <c r="C167" s="23"/>
    </row>
    <row r="168" spans="2:3" x14ac:dyDescent="0.25">
      <c r="B168" s="23"/>
      <c r="C168" s="23"/>
    </row>
    <row r="169" spans="2:3" x14ac:dyDescent="0.25">
      <c r="B169" s="23"/>
      <c r="C169" s="23"/>
    </row>
    <row r="170" spans="2:3" x14ac:dyDescent="0.25">
      <c r="B170" s="23"/>
      <c r="C170" s="23"/>
    </row>
    <row r="171" spans="2:3" x14ac:dyDescent="0.25">
      <c r="B171" s="23"/>
      <c r="C171" s="23"/>
    </row>
    <row r="172" spans="2:3" x14ac:dyDescent="0.25">
      <c r="B172" s="23"/>
      <c r="C172" s="23"/>
    </row>
    <row r="173" spans="2:3" x14ac:dyDescent="0.25">
      <c r="B173" s="23"/>
      <c r="C173" s="23"/>
    </row>
    <row r="174" spans="2:3" x14ac:dyDescent="0.25">
      <c r="B174" s="23"/>
      <c r="C174" s="23"/>
    </row>
    <row r="175" spans="2:3" x14ac:dyDescent="0.25">
      <c r="B175" s="23"/>
      <c r="C175" s="23"/>
    </row>
    <row r="176" spans="2:3" x14ac:dyDescent="0.25">
      <c r="B176" s="23"/>
      <c r="C176" s="23"/>
    </row>
    <row r="177" spans="2:3" x14ac:dyDescent="0.25">
      <c r="B177" s="23"/>
      <c r="C177" s="23"/>
    </row>
    <row r="178" spans="2:3" x14ac:dyDescent="0.25">
      <c r="B178" s="23"/>
      <c r="C178" s="23"/>
    </row>
    <row r="179" spans="2:3" x14ac:dyDescent="0.25">
      <c r="B179" s="23"/>
      <c r="C179" s="23"/>
    </row>
    <row r="180" spans="2:3" x14ac:dyDescent="0.25">
      <c r="B180" s="23"/>
      <c r="C180" s="23"/>
    </row>
    <row r="181" spans="2:3" x14ac:dyDescent="0.25">
      <c r="B181" s="23"/>
      <c r="C181" s="23"/>
    </row>
    <row r="182" spans="2:3" x14ac:dyDescent="0.25">
      <c r="B182" s="23"/>
      <c r="C182" s="23"/>
    </row>
    <row r="183" spans="2:3" x14ac:dyDescent="0.25">
      <c r="B183" s="23"/>
      <c r="C183" s="23"/>
    </row>
    <row r="184" spans="2:3" x14ac:dyDescent="0.25">
      <c r="B184" s="23"/>
      <c r="C184" s="23"/>
    </row>
    <row r="185" spans="2:3" x14ac:dyDescent="0.25">
      <c r="B185" s="23"/>
      <c r="C185" s="23"/>
    </row>
    <row r="186" spans="2:3" x14ac:dyDescent="0.25">
      <c r="B186" s="23"/>
      <c r="C186" s="23"/>
    </row>
    <row r="187" spans="2:3" x14ac:dyDescent="0.25">
      <c r="B187" s="23"/>
      <c r="C187" s="23"/>
    </row>
    <row r="188" spans="2:3" x14ac:dyDescent="0.25">
      <c r="B188" s="23"/>
      <c r="C188" s="23"/>
    </row>
    <row r="189" spans="2:3" x14ac:dyDescent="0.25">
      <c r="B189" s="23"/>
      <c r="C189" s="23"/>
    </row>
    <row r="190" spans="2:3" x14ac:dyDescent="0.25">
      <c r="B190" s="23"/>
      <c r="C190" s="23"/>
    </row>
    <row r="191" spans="2:3" x14ac:dyDescent="0.25">
      <c r="B191" s="23"/>
      <c r="C191" s="23"/>
    </row>
    <row r="192" spans="2:3" x14ac:dyDescent="0.25">
      <c r="B192" s="23"/>
      <c r="C192" s="23"/>
    </row>
    <row r="193" spans="2:3" x14ac:dyDescent="0.25">
      <c r="B193" s="23"/>
      <c r="C193" s="23"/>
    </row>
    <row r="194" spans="2:3" x14ac:dyDescent="0.25">
      <c r="B194" s="23"/>
      <c r="C194" s="23"/>
    </row>
    <row r="195" spans="2:3" x14ac:dyDescent="0.25">
      <c r="B195" s="23"/>
      <c r="C195" s="23"/>
    </row>
    <row r="196" spans="2:3" x14ac:dyDescent="0.25">
      <c r="B196" s="23"/>
      <c r="C196" s="23"/>
    </row>
    <row r="197" spans="2:3" x14ac:dyDescent="0.25">
      <c r="B197" s="23"/>
      <c r="C197" s="23"/>
    </row>
    <row r="198" spans="2:3" x14ac:dyDescent="0.25">
      <c r="B198" s="23"/>
      <c r="C198" s="23"/>
    </row>
    <row r="199" spans="2:3" x14ac:dyDescent="0.25">
      <c r="B199" s="23"/>
      <c r="C199" s="23"/>
    </row>
    <row r="200" spans="2:3" x14ac:dyDescent="0.25">
      <c r="B200" s="23"/>
      <c r="C200" s="23"/>
    </row>
    <row r="201" spans="2:3" x14ac:dyDescent="0.25">
      <c r="B201" s="23"/>
      <c r="C201" s="23"/>
    </row>
    <row r="202" spans="2:3" x14ac:dyDescent="0.25">
      <c r="B202" s="23"/>
      <c r="C202" s="23"/>
    </row>
    <row r="203" spans="2:3" x14ac:dyDescent="0.25">
      <c r="B203" s="23"/>
      <c r="C203" s="23"/>
    </row>
    <row r="204" spans="2:3" x14ac:dyDescent="0.25">
      <c r="B204" s="23"/>
      <c r="C204" s="23"/>
    </row>
    <row r="205" spans="2:3" x14ac:dyDescent="0.25">
      <c r="B205" s="23"/>
      <c r="C205" s="23"/>
    </row>
    <row r="206" spans="2:3" x14ac:dyDescent="0.25">
      <c r="B206" s="23"/>
      <c r="C206" s="23"/>
    </row>
    <row r="207" spans="2:3" x14ac:dyDescent="0.25">
      <c r="B207" s="23"/>
      <c r="C207" s="23"/>
    </row>
    <row r="208" spans="2:3" x14ac:dyDescent="0.25">
      <c r="B208" s="23"/>
      <c r="C208" s="23"/>
    </row>
    <row r="209" spans="2:3" x14ac:dyDescent="0.25">
      <c r="B209" s="23"/>
      <c r="C209" s="23"/>
    </row>
    <row r="210" spans="2:3" x14ac:dyDescent="0.25">
      <c r="B210" s="23"/>
      <c r="C210" s="23"/>
    </row>
    <row r="211" spans="2:3" x14ac:dyDescent="0.25">
      <c r="B211" s="23"/>
      <c r="C211" s="23"/>
    </row>
    <row r="212" spans="2:3" x14ac:dyDescent="0.25">
      <c r="B212" s="23"/>
      <c r="C212" s="23"/>
    </row>
    <row r="213" spans="2:3" x14ac:dyDescent="0.25">
      <c r="B213" s="23"/>
      <c r="C213" s="23"/>
    </row>
    <row r="214" spans="2:3" x14ac:dyDescent="0.25">
      <c r="B214" s="23"/>
      <c r="C214" s="23"/>
    </row>
    <row r="215" spans="2:3" x14ac:dyDescent="0.25">
      <c r="B215" s="23"/>
      <c r="C215" s="23"/>
    </row>
    <row r="216" spans="2:3" x14ac:dyDescent="0.25">
      <c r="B216" s="23"/>
      <c r="C216" s="23"/>
    </row>
    <row r="217" spans="2:3" x14ac:dyDescent="0.25">
      <c r="B217" s="23"/>
      <c r="C217" s="23"/>
    </row>
    <row r="218" spans="2:3" x14ac:dyDescent="0.25">
      <c r="B218" s="23"/>
      <c r="C218" s="23"/>
    </row>
    <row r="219" spans="2:3" x14ac:dyDescent="0.25">
      <c r="B219" s="23"/>
      <c r="C219" s="23"/>
    </row>
    <row r="220" spans="2:3" x14ac:dyDescent="0.25">
      <c r="B220" s="23"/>
      <c r="C220" s="23"/>
    </row>
    <row r="221" spans="2:3" x14ac:dyDescent="0.25">
      <c r="B221" s="23"/>
      <c r="C221" s="23"/>
    </row>
    <row r="222" spans="2:3" x14ac:dyDescent="0.25">
      <c r="B222" s="23"/>
      <c r="C222" s="23"/>
    </row>
    <row r="223" spans="2:3" x14ac:dyDescent="0.25">
      <c r="B223" s="23"/>
      <c r="C223" s="23"/>
    </row>
    <row r="224" spans="2:3" x14ac:dyDescent="0.25">
      <c r="B224" s="23"/>
      <c r="C224" s="23"/>
    </row>
    <row r="225" spans="2:3" x14ac:dyDescent="0.25">
      <c r="B225" s="23"/>
      <c r="C225" s="23"/>
    </row>
    <row r="226" spans="2:3" x14ac:dyDescent="0.25">
      <c r="B226" s="23"/>
      <c r="C226" s="23"/>
    </row>
    <row r="227" spans="2:3" x14ac:dyDescent="0.25">
      <c r="B227" s="23"/>
      <c r="C227" s="23"/>
    </row>
    <row r="228" spans="2:3" x14ac:dyDescent="0.25">
      <c r="B228" s="23"/>
      <c r="C228" s="23"/>
    </row>
    <row r="229" spans="2:3" x14ac:dyDescent="0.25">
      <c r="B229" s="23"/>
      <c r="C229" s="23"/>
    </row>
    <row r="230" spans="2:3" x14ac:dyDescent="0.25">
      <c r="B230" s="23"/>
      <c r="C230" s="23"/>
    </row>
    <row r="231" spans="2:3" x14ac:dyDescent="0.25">
      <c r="B231" s="23"/>
      <c r="C231" s="23"/>
    </row>
    <row r="232" spans="2:3" x14ac:dyDescent="0.25">
      <c r="B232" s="23"/>
      <c r="C232" s="23"/>
    </row>
    <row r="233" spans="2:3" x14ac:dyDescent="0.25">
      <c r="B233" s="23"/>
      <c r="C233" s="23"/>
    </row>
    <row r="234" spans="2:3" x14ac:dyDescent="0.25">
      <c r="B234" s="23"/>
      <c r="C234" s="23"/>
    </row>
    <row r="235" spans="2:3" x14ac:dyDescent="0.25">
      <c r="B235" s="23"/>
      <c r="C235" s="23"/>
    </row>
    <row r="236" spans="2:3" x14ac:dyDescent="0.25">
      <c r="B236" s="23"/>
      <c r="C236" s="23"/>
    </row>
    <row r="237" spans="2:3" x14ac:dyDescent="0.25">
      <c r="B237" s="23"/>
      <c r="C237" s="23"/>
    </row>
    <row r="238" spans="2:3" x14ac:dyDescent="0.25">
      <c r="B238" s="23"/>
      <c r="C238" s="23"/>
    </row>
    <row r="239" spans="2:3" x14ac:dyDescent="0.25">
      <c r="B239" s="23"/>
      <c r="C239" s="23"/>
    </row>
    <row r="240" spans="2:3" x14ac:dyDescent="0.25">
      <c r="B240" s="23"/>
      <c r="C240" s="23"/>
    </row>
    <row r="241" spans="2:3" x14ac:dyDescent="0.25">
      <c r="B241" s="23"/>
      <c r="C241" s="23"/>
    </row>
    <row r="242" spans="2:3" x14ac:dyDescent="0.25">
      <c r="B242" s="23"/>
      <c r="C242" s="23"/>
    </row>
    <row r="243" spans="2:3" x14ac:dyDescent="0.25">
      <c r="B243" s="23"/>
      <c r="C243" s="23"/>
    </row>
    <row r="244" spans="2:3" x14ac:dyDescent="0.25">
      <c r="B244" s="23"/>
      <c r="C244" s="23"/>
    </row>
    <row r="245" spans="2:3" x14ac:dyDescent="0.25">
      <c r="B245" s="23"/>
      <c r="C245" s="23"/>
    </row>
    <row r="246" spans="2:3" x14ac:dyDescent="0.25">
      <c r="B246" s="23"/>
      <c r="C246" s="23"/>
    </row>
    <row r="247" spans="2:3" x14ac:dyDescent="0.25">
      <c r="B247" s="23"/>
      <c r="C247" s="23"/>
    </row>
    <row r="248" spans="2:3" x14ac:dyDescent="0.25">
      <c r="B248" s="23"/>
      <c r="C248" s="23"/>
    </row>
    <row r="249" spans="2:3" x14ac:dyDescent="0.25">
      <c r="B249" s="23"/>
      <c r="C249" s="23"/>
    </row>
    <row r="250" spans="2:3" x14ac:dyDescent="0.25">
      <c r="B250" s="23"/>
      <c r="C250" s="23"/>
    </row>
    <row r="251" spans="2:3" x14ac:dyDescent="0.25">
      <c r="B251" s="23"/>
      <c r="C251" s="23"/>
    </row>
    <row r="252" spans="2:3" x14ac:dyDescent="0.25">
      <c r="B252" s="23"/>
      <c r="C252" s="23"/>
    </row>
    <row r="253" spans="2:3" x14ac:dyDescent="0.25">
      <c r="B253" s="23"/>
      <c r="C253" s="23"/>
    </row>
    <row r="254" spans="2:3" x14ac:dyDescent="0.25">
      <c r="B254" s="23"/>
      <c r="C254" s="23"/>
    </row>
    <row r="255" spans="2:3" x14ac:dyDescent="0.25">
      <c r="B255" s="23"/>
      <c r="C255" s="23"/>
    </row>
    <row r="256" spans="2:3" x14ac:dyDescent="0.25">
      <c r="B256" s="23"/>
      <c r="C256" s="23"/>
    </row>
    <row r="257" spans="2:3" x14ac:dyDescent="0.25">
      <c r="B257" s="23"/>
      <c r="C257" s="23"/>
    </row>
    <row r="258" spans="2:3" x14ac:dyDescent="0.25">
      <c r="B258" s="23"/>
      <c r="C258" s="23"/>
    </row>
    <row r="259" spans="2:3" x14ac:dyDescent="0.25">
      <c r="B259" s="23"/>
      <c r="C259" s="23"/>
    </row>
    <row r="260" spans="2:3" x14ac:dyDescent="0.25">
      <c r="B260" s="23"/>
      <c r="C260" s="23"/>
    </row>
    <row r="261" spans="2:3" x14ac:dyDescent="0.25">
      <c r="B261" s="23"/>
      <c r="C261" s="23"/>
    </row>
    <row r="262" spans="2:3" x14ac:dyDescent="0.25">
      <c r="B262" s="23"/>
      <c r="C262" s="23"/>
    </row>
    <row r="263" spans="2:3" x14ac:dyDescent="0.25">
      <c r="B263" s="23"/>
      <c r="C263" s="23"/>
    </row>
    <row r="264" spans="2:3" x14ac:dyDescent="0.25">
      <c r="B264" s="23"/>
      <c r="C264" s="23"/>
    </row>
    <row r="265" spans="2:3" x14ac:dyDescent="0.25">
      <c r="B265" s="23"/>
      <c r="C265" s="23"/>
    </row>
    <row r="266" spans="2:3" x14ac:dyDescent="0.25">
      <c r="B266" s="23"/>
      <c r="C266" s="23"/>
    </row>
    <row r="267" spans="2:3" x14ac:dyDescent="0.25">
      <c r="B267" s="23"/>
      <c r="C267" s="23"/>
    </row>
    <row r="268" spans="2:3" x14ac:dyDescent="0.25">
      <c r="B268" s="23"/>
      <c r="C268" s="23"/>
    </row>
    <row r="269" spans="2:3" x14ac:dyDescent="0.25">
      <c r="B269" s="23"/>
      <c r="C269" s="23"/>
    </row>
    <row r="270" spans="2:3" x14ac:dyDescent="0.25">
      <c r="B270" s="23"/>
      <c r="C270" s="23"/>
    </row>
    <row r="271" spans="2:3" x14ac:dyDescent="0.25">
      <c r="B271" s="23"/>
      <c r="C271" s="23"/>
    </row>
    <row r="272" spans="2:3" x14ac:dyDescent="0.25">
      <c r="B272" s="23"/>
      <c r="C272" s="23"/>
    </row>
    <row r="273" spans="2:3" x14ac:dyDescent="0.25">
      <c r="B273" s="23"/>
      <c r="C273" s="23"/>
    </row>
    <row r="274" spans="2:3" x14ac:dyDescent="0.25">
      <c r="B274" s="23"/>
      <c r="C274" s="23"/>
    </row>
    <row r="275" spans="2:3" x14ac:dyDescent="0.25">
      <c r="B275" s="23"/>
      <c r="C275" s="23"/>
    </row>
    <row r="276" spans="2:3" x14ac:dyDescent="0.25">
      <c r="B276" s="23"/>
      <c r="C276" s="23"/>
    </row>
    <row r="277" spans="2:3" x14ac:dyDescent="0.25">
      <c r="B277" s="23"/>
      <c r="C277" s="23"/>
    </row>
    <row r="278" spans="2:3" x14ac:dyDescent="0.25">
      <c r="B278" s="23"/>
      <c r="C278" s="23"/>
    </row>
    <row r="279" spans="2:3" x14ac:dyDescent="0.25">
      <c r="B279" s="23"/>
      <c r="C279" s="23"/>
    </row>
    <row r="280" spans="2:3" x14ac:dyDescent="0.25">
      <c r="B280" s="23"/>
      <c r="C280" s="23"/>
    </row>
    <row r="281" spans="2:3" x14ac:dyDescent="0.25">
      <c r="B281" s="23"/>
      <c r="C281" s="23"/>
    </row>
    <row r="282" spans="2:3" x14ac:dyDescent="0.25">
      <c r="B282" s="23"/>
      <c r="C282" s="23"/>
    </row>
    <row r="283" spans="2:3" x14ac:dyDescent="0.25">
      <c r="B283" s="23"/>
      <c r="C283" s="23"/>
    </row>
    <row r="284" spans="2:3" x14ac:dyDescent="0.25">
      <c r="B284" s="23"/>
      <c r="C284" s="23"/>
    </row>
    <row r="285" spans="2:3" x14ac:dyDescent="0.25">
      <c r="B285" s="23"/>
      <c r="C285" s="23"/>
    </row>
    <row r="286" spans="2:3" x14ac:dyDescent="0.25">
      <c r="B286" s="23"/>
      <c r="C286" s="23"/>
    </row>
    <row r="287" spans="2:3" x14ac:dyDescent="0.25">
      <c r="B287" s="23"/>
      <c r="C287" s="23"/>
    </row>
    <row r="288" spans="2:3" x14ac:dyDescent="0.25">
      <c r="B288" s="23"/>
      <c r="C288" s="23"/>
    </row>
    <row r="289" spans="2:3" x14ac:dyDescent="0.25">
      <c r="B289" s="23"/>
      <c r="C289" s="23"/>
    </row>
    <row r="290" spans="2:3" x14ac:dyDescent="0.25">
      <c r="B290" s="23"/>
      <c r="C290" s="23"/>
    </row>
    <row r="291" spans="2:3" x14ac:dyDescent="0.25">
      <c r="B291" s="23"/>
      <c r="C291" s="23"/>
    </row>
    <row r="292" spans="2:3" x14ac:dyDescent="0.25">
      <c r="B292" s="23"/>
      <c r="C292" s="23"/>
    </row>
    <row r="293" spans="2:3" x14ac:dyDescent="0.25">
      <c r="B293" s="23"/>
      <c r="C293" s="23"/>
    </row>
    <row r="294" spans="2:3" x14ac:dyDescent="0.25">
      <c r="B294" s="23"/>
      <c r="C294" s="23"/>
    </row>
    <row r="295" spans="2:3" x14ac:dyDescent="0.25">
      <c r="B295" s="23"/>
      <c r="C295" s="23"/>
    </row>
    <row r="296" spans="2:3" x14ac:dyDescent="0.25">
      <c r="B296" s="23"/>
      <c r="C296" s="23"/>
    </row>
    <row r="297" spans="2:3" x14ac:dyDescent="0.25">
      <c r="B297" s="23"/>
      <c r="C297" s="23"/>
    </row>
    <row r="298" spans="2:3" x14ac:dyDescent="0.25">
      <c r="B298" s="23"/>
      <c r="C298" s="23"/>
    </row>
    <row r="299" spans="2:3" x14ac:dyDescent="0.25">
      <c r="B299" s="23"/>
      <c r="C299" s="23"/>
    </row>
    <row r="300" spans="2:3" x14ac:dyDescent="0.25">
      <c r="B300" s="23"/>
      <c r="C300" s="23"/>
    </row>
    <row r="301" spans="2:3" x14ac:dyDescent="0.25">
      <c r="B301" s="23"/>
      <c r="C301" s="23"/>
    </row>
    <row r="302" spans="2:3" x14ac:dyDescent="0.25">
      <c r="B302" s="23"/>
      <c r="C302" s="23"/>
    </row>
    <row r="303" spans="2:3" x14ac:dyDescent="0.25">
      <c r="B303" s="23"/>
      <c r="C303" s="23"/>
    </row>
    <row r="304" spans="2:3" x14ac:dyDescent="0.25">
      <c r="B304" s="23"/>
      <c r="C304" s="23"/>
    </row>
    <row r="305" spans="2:3" x14ac:dyDescent="0.25">
      <c r="B305" s="23"/>
      <c r="C305" s="23"/>
    </row>
    <row r="306" spans="2:3" x14ac:dyDescent="0.25">
      <c r="B306" s="23"/>
      <c r="C306" s="23"/>
    </row>
    <row r="307" spans="2:3" x14ac:dyDescent="0.25">
      <c r="B307" s="23"/>
      <c r="C307" s="23"/>
    </row>
    <row r="308" spans="2:3" x14ac:dyDescent="0.25">
      <c r="B308" s="23"/>
      <c r="C308" s="23"/>
    </row>
    <row r="309" spans="2:3" x14ac:dyDescent="0.25">
      <c r="B309" s="23"/>
      <c r="C309" s="23"/>
    </row>
    <row r="310" spans="2:3" x14ac:dyDescent="0.25">
      <c r="B310" s="23"/>
      <c r="C310" s="23"/>
    </row>
    <row r="311" spans="2:3" x14ac:dyDescent="0.25">
      <c r="B311" s="23"/>
      <c r="C311" s="23"/>
    </row>
    <row r="312" spans="2:3" x14ac:dyDescent="0.25">
      <c r="B312" s="23"/>
      <c r="C312" s="23"/>
    </row>
    <row r="313" spans="2:3" x14ac:dyDescent="0.25">
      <c r="B313" s="23"/>
      <c r="C313" s="23"/>
    </row>
    <row r="314" spans="2:3" x14ac:dyDescent="0.25">
      <c r="B314" s="23"/>
      <c r="C314" s="23"/>
    </row>
    <row r="315" spans="2:3" x14ac:dyDescent="0.25">
      <c r="B315" s="23"/>
      <c r="C315" s="23"/>
    </row>
    <row r="316" spans="2:3" x14ac:dyDescent="0.25">
      <c r="B316" s="23"/>
      <c r="C316" s="23"/>
    </row>
    <row r="317" spans="2:3" x14ac:dyDescent="0.25">
      <c r="B317" s="23"/>
      <c r="C317" s="23"/>
    </row>
    <row r="318" spans="2:3" x14ac:dyDescent="0.25">
      <c r="B318" s="23"/>
      <c r="C318" s="23"/>
    </row>
    <row r="319" spans="2:3" x14ac:dyDescent="0.25">
      <c r="B319" s="23"/>
      <c r="C319" s="23"/>
    </row>
    <row r="320" spans="2:3" x14ac:dyDescent="0.25">
      <c r="B320" s="23"/>
      <c r="C320" s="23"/>
    </row>
    <row r="321" spans="2:3" x14ac:dyDescent="0.25">
      <c r="B321" s="23"/>
      <c r="C321" s="23"/>
    </row>
    <row r="322" spans="2:3" x14ac:dyDescent="0.25">
      <c r="B322" s="23"/>
      <c r="C322" s="23"/>
    </row>
    <row r="323" spans="2:3" x14ac:dyDescent="0.25">
      <c r="B323" s="23"/>
      <c r="C323" s="23"/>
    </row>
    <row r="324" spans="2:3" x14ac:dyDescent="0.25">
      <c r="B324" s="23"/>
      <c r="C324" s="23"/>
    </row>
    <row r="325" spans="2:3" x14ac:dyDescent="0.25">
      <c r="B325" s="23"/>
      <c r="C325" s="23"/>
    </row>
    <row r="326" spans="2:3" x14ac:dyDescent="0.25">
      <c r="B326" s="23"/>
      <c r="C326" s="23"/>
    </row>
    <row r="327" spans="2:3" x14ac:dyDescent="0.25">
      <c r="B327" s="23"/>
      <c r="C327" s="23"/>
    </row>
    <row r="328" spans="2:3" x14ac:dyDescent="0.25">
      <c r="B328" s="23"/>
      <c r="C328" s="23"/>
    </row>
    <row r="329" spans="2:3" x14ac:dyDescent="0.25">
      <c r="B329" s="23"/>
      <c r="C329" s="23"/>
    </row>
    <row r="330" spans="2:3" x14ac:dyDescent="0.25">
      <c r="B330" s="23"/>
      <c r="C330" s="23"/>
    </row>
    <row r="331" spans="2:3" x14ac:dyDescent="0.25">
      <c r="B331" s="23"/>
      <c r="C331" s="23"/>
    </row>
    <row r="332" spans="2:3" x14ac:dyDescent="0.25">
      <c r="B332" s="23"/>
      <c r="C332" s="23"/>
    </row>
    <row r="333" spans="2:3" x14ac:dyDescent="0.25">
      <c r="B333" s="23"/>
      <c r="C333" s="23"/>
    </row>
    <row r="334" spans="2:3" x14ac:dyDescent="0.25">
      <c r="B334" s="23"/>
      <c r="C334" s="23"/>
    </row>
    <row r="335" spans="2:3" x14ac:dyDescent="0.25">
      <c r="B335" s="23"/>
      <c r="C335" s="23"/>
    </row>
    <row r="336" spans="2:3" x14ac:dyDescent="0.25">
      <c r="B336" s="23"/>
      <c r="C336" s="23"/>
    </row>
    <row r="337" spans="2:3" x14ac:dyDescent="0.25">
      <c r="B337" s="23"/>
      <c r="C337" s="23"/>
    </row>
    <row r="338" spans="2:3" x14ac:dyDescent="0.25">
      <c r="B338" s="23"/>
      <c r="C338" s="23"/>
    </row>
    <row r="339" spans="2:3" x14ac:dyDescent="0.25">
      <c r="B339" s="23"/>
      <c r="C339" s="23"/>
    </row>
    <row r="340" spans="2:3" x14ac:dyDescent="0.25">
      <c r="B340" s="23"/>
      <c r="C340" s="23"/>
    </row>
    <row r="341" spans="2:3" x14ac:dyDescent="0.25">
      <c r="B341" s="23"/>
      <c r="C341" s="23"/>
    </row>
    <row r="342" spans="2:3" x14ac:dyDescent="0.25">
      <c r="B342" s="23"/>
      <c r="C342" s="23"/>
    </row>
    <row r="343" spans="2:3" x14ac:dyDescent="0.25">
      <c r="B343" s="23"/>
      <c r="C343" s="23"/>
    </row>
    <row r="344" spans="2:3" x14ac:dyDescent="0.25">
      <c r="B344" s="23"/>
      <c r="C344" s="23"/>
    </row>
    <row r="345" spans="2:3" x14ac:dyDescent="0.25">
      <c r="B345" s="23"/>
      <c r="C345" s="23"/>
    </row>
    <row r="346" spans="2:3" x14ac:dyDescent="0.25">
      <c r="B346" s="23"/>
      <c r="C346" s="23"/>
    </row>
    <row r="347" spans="2:3" x14ac:dyDescent="0.25">
      <c r="B347" s="23"/>
      <c r="C347" s="23"/>
    </row>
    <row r="348" spans="2:3" x14ac:dyDescent="0.25">
      <c r="B348" s="23"/>
      <c r="C348" s="23"/>
    </row>
    <row r="349" spans="2:3" x14ac:dyDescent="0.25">
      <c r="B349" s="23"/>
      <c r="C349" s="23"/>
    </row>
    <row r="350" spans="2:3" x14ac:dyDescent="0.25">
      <c r="B350" s="23"/>
      <c r="C350" s="23"/>
    </row>
    <row r="351" spans="2:3" x14ac:dyDescent="0.25">
      <c r="B351" s="23"/>
      <c r="C351" s="23"/>
    </row>
    <row r="352" spans="2:3" x14ac:dyDescent="0.25">
      <c r="B352" s="23"/>
      <c r="C352" s="23"/>
    </row>
    <row r="353" spans="2:3" x14ac:dyDescent="0.25">
      <c r="B353" s="23"/>
      <c r="C353" s="23"/>
    </row>
    <row r="354" spans="2:3" x14ac:dyDescent="0.25">
      <c r="B354" s="23"/>
      <c r="C354" s="23"/>
    </row>
    <row r="355" spans="2:3" x14ac:dyDescent="0.25">
      <c r="B355" s="23"/>
      <c r="C355" s="23"/>
    </row>
    <row r="356" spans="2:3" x14ac:dyDescent="0.25">
      <c r="B356" s="23"/>
      <c r="C356" s="23"/>
    </row>
    <row r="357" spans="2:3" x14ac:dyDescent="0.25">
      <c r="B357" s="23"/>
      <c r="C357" s="23"/>
    </row>
    <row r="358" spans="2:3" x14ac:dyDescent="0.25">
      <c r="B358" s="23"/>
      <c r="C358" s="23"/>
    </row>
    <row r="359" spans="2:3" x14ac:dyDescent="0.25">
      <c r="B359" s="23"/>
      <c r="C359" s="23"/>
    </row>
    <row r="360" spans="2:3" x14ac:dyDescent="0.25">
      <c r="B360" s="23"/>
      <c r="C360" s="23"/>
    </row>
    <row r="361" spans="2:3" x14ac:dyDescent="0.25">
      <c r="B361" s="23"/>
      <c r="C361" s="23"/>
    </row>
    <row r="362" spans="2:3" x14ac:dyDescent="0.25">
      <c r="B362" s="23"/>
      <c r="C362" s="23"/>
    </row>
    <row r="363" spans="2:3" x14ac:dyDescent="0.25">
      <c r="B363" s="23"/>
      <c r="C363" s="23"/>
    </row>
    <row r="364" spans="2:3" x14ac:dyDescent="0.25">
      <c r="B364" s="23"/>
      <c r="C364" s="23"/>
    </row>
    <row r="365" spans="2:3" x14ac:dyDescent="0.25">
      <c r="B365" s="23"/>
      <c r="C365" s="23"/>
    </row>
    <row r="366" spans="2:3" x14ac:dyDescent="0.25">
      <c r="B366" s="23"/>
      <c r="C366" s="23"/>
    </row>
    <row r="367" spans="2:3" x14ac:dyDescent="0.25">
      <c r="B367" s="23"/>
      <c r="C367" s="23"/>
    </row>
    <row r="368" spans="2:3" x14ac:dyDescent="0.25">
      <c r="B368" s="23"/>
      <c r="C368" s="23"/>
    </row>
    <row r="369" spans="2:3" x14ac:dyDescent="0.25">
      <c r="B369" s="23"/>
      <c r="C369" s="23"/>
    </row>
    <row r="370" spans="2:3" x14ac:dyDescent="0.25">
      <c r="B370" s="23"/>
      <c r="C370" s="23"/>
    </row>
    <row r="371" spans="2:3" x14ac:dyDescent="0.25">
      <c r="B371" s="23"/>
      <c r="C371" s="23"/>
    </row>
    <row r="372" spans="2:3" x14ac:dyDescent="0.25">
      <c r="B372" s="23"/>
      <c r="C372" s="23"/>
    </row>
    <row r="373" spans="2:3" x14ac:dyDescent="0.25">
      <c r="B373" s="23"/>
      <c r="C373" s="23"/>
    </row>
    <row r="374" spans="2:3" x14ac:dyDescent="0.25">
      <c r="B374" s="23"/>
      <c r="C374" s="23"/>
    </row>
    <row r="375" spans="2:3" x14ac:dyDescent="0.25">
      <c r="B375" s="23"/>
      <c r="C375" s="23"/>
    </row>
    <row r="376" spans="2:3" x14ac:dyDescent="0.25">
      <c r="B376" s="23"/>
      <c r="C376" s="23"/>
    </row>
    <row r="377" spans="2:3" x14ac:dyDescent="0.25">
      <c r="B377" s="23"/>
      <c r="C377" s="23"/>
    </row>
    <row r="378" spans="2:3" x14ac:dyDescent="0.25">
      <c r="B378" s="23"/>
      <c r="C378" s="23"/>
    </row>
    <row r="379" spans="2:3" x14ac:dyDescent="0.25">
      <c r="B379" s="23"/>
      <c r="C379" s="23"/>
    </row>
    <row r="380" spans="2:3" x14ac:dyDescent="0.25">
      <c r="B380" s="23"/>
      <c r="C380" s="23"/>
    </row>
    <row r="381" spans="2:3" x14ac:dyDescent="0.25">
      <c r="B381" s="23"/>
      <c r="C381" s="23"/>
    </row>
    <row r="382" spans="2:3" x14ac:dyDescent="0.25">
      <c r="B382" s="23"/>
      <c r="C382" s="23"/>
    </row>
    <row r="383" spans="2:3" x14ac:dyDescent="0.25">
      <c r="B383" s="23"/>
      <c r="C383" s="23"/>
    </row>
    <row r="384" spans="2:3" x14ac:dyDescent="0.25">
      <c r="B384" s="23"/>
      <c r="C384" s="23"/>
    </row>
    <row r="385" spans="2:3" x14ac:dyDescent="0.25">
      <c r="B385" s="23"/>
      <c r="C385" s="23"/>
    </row>
    <row r="386" spans="2:3" x14ac:dyDescent="0.25">
      <c r="B386" s="23"/>
      <c r="C386" s="23"/>
    </row>
    <row r="387" spans="2:3" x14ac:dyDescent="0.25">
      <c r="B387" s="23"/>
      <c r="C387" s="23"/>
    </row>
    <row r="388" spans="2:3" x14ac:dyDescent="0.25">
      <c r="B388" s="23"/>
      <c r="C388" s="23"/>
    </row>
    <row r="389" spans="2:3" x14ac:dyDescent="0.25">
      <c r="B389" s="23"/>
      <c r="C389" s="23"/>
    </row>
    <row r="390" spans="2:3" x14ac:dyDescent="0.25">
      <c r="B390" s="23"/>
      <c r="C390" s="23"/>
    </row>
    <row r="391" spans="2:3" x14ac:dyDescent="0.25">
      <c r="B391" s="23"/>
      <c r="C391" s="23"/>
    </row>
    <row r="392" spans="2:3" x14ac:dyDescent="0.25">
      <c r="B392" s="23"/>
      <c r="C392" s="23"/>
    </row>
    <row r="393" spans="2:3" x14ac:dyDescent="0.25">
      <c r="B393" s="23"/>
      <c r="C393" s="23"/>
    </row>
    <row r="394" spans="2:3" x14ac:dyDescent="0.25">
      <c r="B394" s="23"/>
      <c r="C394" s="23"/>
    </row>
    <row r="395" spans="2:3" x14ac:dyDescent="0.25">
      <c r="B395" s="23"/>
      <c r="C395" s="23"/>
    </row>
    <row r="396" spans="2:3" x14ac:dyDescent="0.25">
      <c r="B396" s="23"/>
      <c r="C396" s="23"/>
    </row>
    <row r="397" spans="2:3" x14ac:dyDescent="0.25">
      <c r="B397" s="23"/>
      <c r="C397" s="23"/>
    </row>
    <row r="398" spans="2:3" x14ac:dyDescent="0.25">
      <c r="B398" s="23"/>
      <c r="C398" s="23"/>
    </row>
    <row r="399" spans="2:3" x14ac:dyDescent="0.25">
      <c r="B399" s="23"/>
      <c r="C399" s="23"/>
    </row>
    <row r="400" spans="2:3" x14ac:dyDescent="0.25">
      <c r="B400" s="23"/>
      <c r="C400" s="23"/>
    </row>
    <row r="401" spans="2:3" x14ac:dyDescent="0.25">
      <c r="B401" s="23"/>
      <c r="C401" s="23"/>
    </row>
    <row r="402" spans="2:3" x14ac:dyDescent="0.25">
      <c r="B402" s="23"/>
      <c r="C402" s="23"/>
    </row>
    <row r="403" spans="2:3" x14ac:dyDescent="0.25">
      <c r="B403" s="23"/>
      <c r="C403" s="23"/>
    </row>
    <row r="404" spans="2:3" x14ac:dyDescent="0.25">
      <c r="B404" s="23"/>
      <c r="C404" s="23"/>
    </row>
    <row r="405" spans="2:3" x14ac:dyDescent="0.25">
      <c r="B405" s="23"/>
      <c r="C405" s="23"/>
    </row>
    <row r="406" spans="2:3" x14ac:dyDescent="0.25">
      <c r="B406" s="23"/>
      <c r="C406" s="23"/>
    </row>
    <row r="407" spans="2:3" x14ac:dyDescent="0.25">
      <c r="B407" s="23"/>
      <c r="C407" s="23"/>
    </row>
    <row r="408" spans="2:3" x14ac:dyDescent="0.25">
      <c r="B408" s="23"/>
      <c r="C408" s="23"/>
    </row>
    <row r="409" spans="2:3" x14ac:dyDescent="0.25">
      <c r="B409" s="23"/>
      <c r="C409" s="23"/>
    </row>
    <row r="410" spans="2:3" x14ac:dyDescent="0.25">
      <c r="B410" s="23"/>
      <c r="C410" s="23"/>
    </row>
    <row r="411" spans="2:3" x14ac:dyDescent="0.25">
      <c r="B411" s="23"/>
      <c r="C411" s="23"/>
    </row>
    <row r="412" spans="2:3" x14ac:dyDescent="0.25">
      <c r="B412" s="23"/>
      <c r="C412" s="23"/>
    </row>
    <row r="413" spans="2:3" x14ac:dyDescent="0.25">
      <c r="B413" s="23"/>
      <c r="C413" s="23"/>
    </row>
    <row r="414" spans="2:3" x14ac:dyDescent="0.25">
      <c r="B414" s="23"/>
      <c r="C414" s="23"/>
    </row>
    <row r="415" spans="2:3" x14ac:dyDescent="0.25">
      <c r="B415" s="23"/>
      <c r="C415" s="23"/>
    </row>
    <row r="416" spans="2:3" x14ac:dyDescent="0.25">
      <c r="B416" s="23"/>
      <c r="C416" s="23"/>
    </row>
    <row r="417" spans="2:3" x14ac:dyDescent="0.25">
      <c r="B417" s="23"/>
      <c r="C417" s="23"/>
    </row>
    <row r="418" spans="2:3" x14ac:dyDescent="0.25">
      <c r="B418" s="23"/>
      <c r="C418" s="23"/>
    </row>
    <row r="419" spans="2:3" x14ac:dyDescent="0.25">
      <c r="B419" s="23"/>
      <c r="C419" s="23"/>
    </row>
    <row r="420" spans="2:3" x14ac:dyDescent="0.25">
      <c r="B420" s="23"/>
      <c r="C420" s="23"/>
    </row>
    <row r="421" spans="2:3" x14ac:dyDescent="0.25">
      <c r="B421" s="23"/>
      <c r="C421" s="23"/>
    </row>
    <row r="422" spans="2:3" x14ac:dyDescent="0.25">
      <c r="B422" s="23"/>
      <c r="C422" s="23"/>
    </row>
    <row r="423" spans="2:3" x14ac:dyDescent="0.25">
      <c r="B423" s="23"/>
      <c r="C423" s="23"/>
    </row>
    <row r="424" spans="2:3" x14ac:dyDescent="0.25">
      <c r="B424" s="23"/>
      <c r="C424" s="23"/>
    </row>
    <row r="425" spans="2:3" x14ac:dyDescent="0.25">
      <c r="B425" s="23"/>
      <c r="C425" s="23"/>
    </row>
    <row r="426" spans="2:3" x14ac:dyDescent="0.25">
      <c r="B426" s="23"/>
      <c r="C426" s="23"/>
    </row>
    <row r="427" spans="2:3" x14ac:dyDescent="0.25">
      <c r="B427" s="23"/>
      <c r="C427" s="23"/>
    </row>
    <row r="428" spans="2:3" x14ac:dyDescent="0.25">
      <c r="B428" s="23"/>
      <c r="C428" s="23"/>
    </row>
    <row r="429" spans="2:3" x14ac:dyDescent="0.25">
      <c r="B429" s="23"/>
      <c r="C429" s="23"/>
    </row>
    <row r="430" spans="2:3" x14ac:dyDescent="0.25">
      <c r="B430" s="23"/>
      <c r="C430" s="23"/>
    </row>
    <row r="431" spans="2:3" x14ac:dyDescent="0.25">
      <c r="B431" s="23"/>
      <c r="C431" s="23"/>
    </row>
  </sheetData>
  <mergeCells count="5">
    <mergeCell ref="B2:J3"/>
    <mergeCell ref="D20:F21"/>
    <mergeCell ref="C32:L32"/>
    <mergeCell ref="B47:L47"/>
    <mergeCell ref="G13:I13"/>
  </mergeCells>
  <printOptions horizontalCentered="1"/>
  <pageMargins left="0.70866141732283472" right="0.70866141732283472" top="0.59055118110236227" bottom="0.59055118110236227" header="0.31496062992125984" footer="0.31496062992125984"/>
  <pageSetup paperSize="9" scale="85"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view="pageBreakPreview" topLeftCell="A37" zoomScale="115" zoomScaleNormal="100" zoomScaleSheetLayoutView="115" zoomScalePageLayoutView="85" workbookViewId="0">
      <selection activeCell="A49" sqref="A49"/>
    </sheetView>
  </sheetViews>
  <sheetFormatPr defaultRowHeight="15" x14ac:dyDescent="0.25"/>
  <cols>
    <col min="1" max="1" width="0.85546875" customWidth="1"/>
    <col min="2" max="2" width="9.140625" customWidth="1"/>
    <col min="3" max="4" width="7.5703125" customWidth="1"/>
    <col min="5" max="5" width="7.7109375" customWidth="1"/>
    <col min="6" max="7" width="7.5703125" customWidth="1"/>
    <col min="8" max="8" width="6.7109375" customWidth="1"/>
    <col min="9" max="10" width="7.7109375" customWidth="1"/>
    <col min="11" max="11" width="7.28515625" customWidth="1"/>
    <col min="12" max="12" width="7.5703125" customWidth="1"/>
    <col min="13" max="13" width="7.7109375" customWidth="1"/>
    <col min="14" max="14" width="8.7109375" customWidth="1"/>
    <col min="15" max="16" width="7.7109375" customWidth="1"/>
    <col min="17" max="17" width="7.5703125" customWidth="1"/>
    <col min="18" max="18" width="7.7109375" customWidth="1"/>
    <col min="19" max="20" width="10.7109375" customWidth="1"/>
    <col min="21" max="21" width="0.85546875" customWidth="1"/>
    <col min="257" max="257" width="0.85546875" customWidth="1"/>
    <col min="258" max="258" width="8.7109375" customWidth="1"/>
    <col min="259" max="259" width="7.28515625" customWidth="1"/>
    <col min="260" max="260" width="6.7109375" customWidth="1"/>
    <col min="261" max="261" width="7.7109375" customWidth="1"/>
    <col min="262" max="263" width="7.5703125" customWidth="1"/>
    <col min="264" max="264" width="6.7109375" customWidth="1"/>
    <col min="265" max="266" width="7.7109375" customWidth="1"/>
    <col min="267" max="267" width="7.28515625" customWidth="1"/>
    <col min="268" max="268" width="7.5703125" customWidth="1"/>
    <col min="269" max="269" width="7.7109375" customWidth="1"/>
    <col min="270" max="270" width="8.7109375" customWidth="1"/>
    <col min="271" max="272" width="7.7109375" customWidth="1"/>
    <col min="273" max="273" width="7.5703125" customWidth="1"/>
    <col min="274" max="274" width="7.7109375" customWidth="1"/>
    <col min="275" max="276" width="10.7109375" customWidth="1"/>
    <col min="277" max="277" width="0.85546875" customWidth="1"/>
    <col min="513" max="513" width="0.85546875" customWidth="1"/>
    <col min="514" max="514" width="8.7109375" customWidth="1"/>
    <col min="515" max="515" width="7.28515625" customWidth="1"/>
    <col min="516" max="516" width="6.7109375" customWidth="1"/>
    <col min="517" max="517" width="7.7109375" customWidth="1"/>
    <col min="518" max="519" width="7.5703125" customWidth="1"/>
    <col min="520" max="520" width="6.7109375" customWidth="1"/>
    <col min="521" max="522" width="7.7109375" customWidth="1"/>
    <col min="523" max="523" width="7.28515625" customWidth="1"/>
    <col min="524" max="524" width="7.5703125" customWidth="1"/>
    <col min="525" max="525" width="7.7109375" customWidth="1"/>
    <col min="526" max="526" width="8.7109375" customWidth="1"/>
    <col min="527" max="528" width="7.7109375" customWidth="1"/>
    <col min="529" max="529" width="7.5703125" customWidth="1"/>
    <col min="530" max="530" width="7.7109375" customWidth="1"/>
    <col min="531" max="532" width="10.7109375" customWidth="1"/>
    <col min="533" max="533" width="0.85546875" customWidth="1"/>
    <col min="769" max="769" width="0.85546875" customWidth="1"/>
    <col min="770" max="770" width="8.7109375" customWidth="1"/>
    <col min="771" max="771" width="7.28515625" customWidth="1"/>
    <col min="772" max="772" width="6.7109375" customWidth="1"/>
    <col min="773" max="773" width="7.7109375" customWidth="1"/>
    <col min="774" max="775" width="7.5703125" customWidth="1"/>
    <col min="776" max="776" width="6.7109375" customWidth="1"/>
    <col min="777" max="778" width="7.7109375" customWidth="1"/>
    <col min="779" max="779" width="7.28515625" customWidth="1"/>
    <col min="780" max="780" width="7.5703125" customWidth="1"/>
    <col min="781" max="781" width="7.7109375" customWidth="1"/>
    <col min="782" max="782" width="8.7109375" customWidth="1"/>
    <col min="783" max="784" width="7.7109375" customWidth="1"/>
    <col min="785" max="785" width="7.5703125" customWidth="1"/>
    <col min="786" max="786" width="7.7109375" customWidth="1"/>
    <col min="787" max="788" width="10.7109375" customWidth="1"/>
    <col min="789" max="789" width="0.85546875" customWidth="1"/>
    <col min="1025" max="1025" width="0.85546875" customWidth="1"/>
    <col min="1026" max="1026" width="8.7109375" customWidth="1"/>
    <col min="1027" max="1027" width="7.28515625" customWidth="1"/>
    <col min="1028" max="1028" width="6.7109375" customWidth="1"/>
    <col min="1029" max="1029" width="7.7109375" customWidth="1"/>
    <col min="1030" max="1031" width="7.5703125" customWidth="1"/>
    <col min="1032" max="1032" width="6.7109375" customWidth="1"/>
    <col min="1033" max="1034" width="7.7109375" customWidth="1"/>
    <col min="1035" max="1035" width="7.28515625" customWidth="1"/>
    <col min="1036" max="1036" width="7.5703125" customWidth="1"/>
    <col min="1037" max="1037" width="7.7109375" customWidth="1"/>
    <col min="1038" max="1038" width="8.7109375" customWidth="1"/>
    <col min="1039" max="1040" width="7.7109375" customWidth="1"/>
    <col min="1041" max="1041" width="7.5703125" customWidth="1"/>
    <col min="1042" max="1042" width="7.7109375" customWidth="1"/>
    <col min="1043" max="1044" width="10.7109375" customWidth="1"/>
    <col min="1045" max="1045" width="0.85546875" customWidth="1"/>
    <col min="1281" max="1281" width="0.85546875" customWidth="1"/>
    <col min="1282" max="1282" width="8.7109375" customWidth="1"/>
    <col min="1283" max="1283" width="7.28515625" customWidth="1"/>
    <col min="1284" max="1284" width="6.7109375" customWidth="1"/>
    <col min="1285" max="1285" width="7.7109375" customWidth="1"/>
    <col min="1286" max="1287" width="7.5703125" customWidth="1"/>
    <col min="1288" max="1288" width="6.7109375" customWidth="1"/>
    <col min="1289" max="1290" width="7.7109375" customWidth="1"/>
    <col min="1291" max="1291" width="7.28515625" customWidth="1"/>
    <col min="1292" max="1292" width="7.5703125" customWidth="1"/>
    <col min="1293" max="1293" width="7.7109375" customWidth="1"/>
    <col min="1294" max="1294" width="8.7109375" customWidth="1"/>
    <col min="1295" max="1296" width="7.7109375" customWidth="1"/>
    <col min="1297" max="1297" width="7.5703125" customWidth="1"/>
    <col min="1298" max="1298" width="7.7109375" customWidth="1"/>
    <col min="1299" max="1300" width="10.7109375" customWidth="1"/>
    <col min="1301" max="1301" width="0.85546875" customWidth="1"/>
    <col min="1537" max="1537" width="0.85546875" customWidth="1"/>
    <col min="1538" max="1538" width="8.7109375" customWidth="1"/>
    <col min="1539" max="1539" width="7.28515625" customWidth="1"/>
    <col min="1540" max="1540" width="6.7109375" customWidth="1"/>
    <col min="1541" max="1541" width="7.7109375" customWidth="1"/>
    <col min="1542" max="1543" width="7.5703125" customWidth="1"/>
    <col min="1544" max="1544" width="6.7109375" customWidth="1"/>
    <col min="1545" max="1546" width="7.7109375" customWidth="1"/>
    <col min="1547" max="1547" width="7.28515625" customWidth="1"/>
    <col min="1548" max="1548" width="7.5703125" customWidth="1"/>
    <col min="1549" max="1549" width="7.7109375" customWidth="1"/>
    <col min="1550" max="1550" width="8.7109375" customWidth="1"/>
    <col min="1551" max="1552" width="7.7109375" customWidth="1"/>
    <col min="1553" max="1553" width="7.5703125" customWidth="1"/>
    <col min="1554" max="1554" width="7.7109375" customWidth="1"/>
    <col min="1555" max="1556" width="10.7109375" customWidth="1"/>
    <col min="1557" max="1557" width="0.85546875" customWidth="1"/>
    <col min="1793" max="1793" width="0.85546875" customWidth="1"/>
    <col min="1794" max="1794" width="8.7109375" customWidth="1"/>
    <col min="1795" max="1795" width="7.28515625" customWidth="1"/>
    <col min="1796" max="1796" width="6.7109375" customWidth="1"/>
    <col min="1797" max="1797" width="7.7109375" customWidth="1"/>
    <col min="1798" max="1799" width="7.5703125" customWidth="1"/>
    <col min="1800" max="1800" width="6.7109375" customWidth="1"/>
    <col min="1801" max="1802" width="7.7109375" customWidth="1"/>
    <col min="1803" max="1803" width="7.28515625" customWidth="1"/>
    <col min="1804" max="1804" width="7.5703125" customWidth="1"/>
    <col min="1805" max="1805" width="7.7109375" customWidth="1"/>
    <col min="1806" max="1806" width="8.7109375" customWidth="1"/>
    <col min="1807" max="1808" width="7.7109375" customWidth="1"/>
    <col min="1809" max="1809" width="7.5703125" customWidth="1"/>
    <col min="1810" max="1810" width="7.7109375" customWidth="1"/>
    <col min="1811" max="1812" width="10.7109375" customWidth="1"/>
    <col min="1813" max="1813" width="0.85546875" customWidth="1"/>
    <col min="2049" max="2049" width="0.85546875" customWidth="1"/>
    <col min="2050" max="2050" width="8.7109375" customWidth="1"/>
    <col min="2051" max="2051" width="7.28515625" customWidth="1"/>
    <col min="2052" max="2052" width="6.7109375" customWidth="1"/>
    <col min="2053" max="2053" width="7.7109375" customWidth="1"/>
    <col min="2054" max="2055" width="7.5703125" customWidth="1"/>
    <col min="2056" max="2056" width="6.7109375" customWidth="1"/>
    <col min="2057" max="2058" width="7.7109375" customWidth="1"/>
    <col min="2059" max="2059" width="7.28515625" customWidth="1"/>
    <col min="2060" max="2060" width="7.5703125" customWidth="1"/>
    <col min="2061" max="2061" width="7.7109375" customWidth="1"/>
    <col min="2062" max="2062" width="8.7109375" customWidth="1"/>
    <col min="2063" max="2064" width="7.7109375" customWidth="1"/>
    <col min="2065" max="2065" width="7.5703125" customWidth="1"/>
    <col min="2066" max="2066" width="7.7109375" customWidth="1"/>
    <col min="2067" max="2068" width="10.7109375" customWidth="1"/>
    <col min="2069" max="2069" width="0.85546875" customWidth="1"/>
    <col min="2305" max="2305" width="0.85546875" customWidth="1"/>
    <col min="2306" max="2306" width="8.7109375" customWidth="1"/>
    <col min="2307" max="2307" width="7.28515625" customWidth="1"/>
    <col min="2308" max="2308" width="6.7109375" customWidth="1"/>
    <col min="2309" max="2309" width="7.7109375" customWidth="1"/>
    <col min="2310" max="2311" width="7.5703125" customWidth="1"/>
    <col min="2312" max="2312" width="6.7109375" customWidth="1"/>
    <col min="2313" max="2314" width="7.7109375" customWidth="1"/>
    <col min="2315" max="2315" width="7.28515625" customWidth="1"/>
    <col min="2316" max="2316" width="7.5703125" customWidth="1"/>
    <col min="2317" max="2317" width="7.7109375" customWidth="1"/>
    <col min="2318" max="2318" width="8.7109375" customWidth="1"/>
    <col min="2319" max="2320" width="7.7109375" customWidth="1"/>
    <col min="2321" max="2321" width="7.5703125" customWidth="1"/>
    <col min="2322" max="2322" width="7.7109375" customWidth="1"/>
    <col min="2323" max="2324" width="10.7109375" customWidth="1"/>
    <col min="2325" max="2325" width="0.85546875" customWidth="1"/>
    <col min="2561" max="2561" width="0.85546875" customWidth="1"/>
    <col min="2562" max="2562" width="8.7109375" customWidth="1"/>
    <col min="2563" max="2563" width="7.28515625" customWidth="1"/>
    <col min="2564" max="2564" width="6.7109375" customWidth="1"/>
    <col min="2565" max="2565" width="7.7109375" customWidth="1"/>
    <col min="2566" max="2567" width="7.5703125" customWidth="1"/>
    <col min="2568" max="2568" width="6.7109375" customWidth="1"/>
    <col min="2569" max="2570" width="7.7109375" customWidth="1"/>
    <col min="2571" max="2571" width="7.28515625" customWidth="1"/>
    <col min="2572" max="2572" width="7.5703125" customWidth="1"/>
    <col min="2573" max="2573" width="7.7109375" customWidth="1"/>
    <col min="2574" max="2574" width="8.7109375" customWidth="1"/>
    <col min="2575" max="2576" width="7.7109375" customWidth="1"/>
    <col min="2577" max="2577" width="7.5703125" customWidth="1"/>
    <col min="2578" max="2578" width="7.7109375" customWidth="1"/>
    <col min="2579" max="2580" width="10.7109375" customWidth="1"/>
    <col min="2581" max="2581" width="0.85546875" customWidth="1"/>
    <col min="2817" max="2817" width="0.85546875" customWidth="1"/>
    <col min="2818" max="2818" width="8.7109375" customWidth="1"/>
    <col min="2819" max="2819" width="7.28515625" customWidth="1"/>
    <col min="2820" max="2820" width="6.7109375" customWidth="1"/>
    <col min="2821" max="2821" width="7.7109375" customWidth="1"/>
    <col min="2822" max="2823" width="7.5703125" customWidth="1"/>
    <col min="2824" max="2824" width="6.7109375" customWidth="1"/>
    <col min="2825" max="2826" width="7.7109375" customWidth="1"/>
    <col min="2827" max="2827" width="7.28515625" customWidth="1"/>
    <col min="2828" max="2828" width="7.5703125" customWidth="1"/>
    <col min="2829" max="2829" width="7.7109375" customWidth="1"/>
    <col min="2830" max="2830" width="8.7109375" customWidth="1"/>
    <col min="2831" max="2832" width="7.7109375" customWidth="1"/>
    <col min="2833" max="2833" width="7.5703125" customWidth="1"/>
    <col min="2834" max="2834" width="7.7109375" customWidth="1"/>
    <col min="2835" max="2836" width="10.7109375" customWidth="1"/>
    <col min="2837" max="2837" width="0.85546875" customWidth="1"/>
    <col min="3073" max="3073" width="0.85546875" customWidth="1"/>
    <col min="3074" max="3074" width="8.7109375" customWidth="1"/>
    <col min="3075" max="3075" width="7.28515625" customWidth="1"/>
    <col min="3076" max="3076" width="6.7109375" customWidth="1"/>
    <col min="3077" max="3077" width="7.7109375" customWidth="1"/>
    <col min="3078" max="3079" width="7.5703125" customWidth="1"/>
    <col min="3080" max="3080" width="6.7109375" customWidth="1"/>
    <col min="3081" max="3082" width="7.7109375" customWidth="1"/>
    <col min="3083" max="3083" width="7.28515625" customWidth="1"/>
    <col min="3084" max="3084" width="7.5703125" customWidth="1"/>
    <col min="3085" max="3085" width="7.7109375" customWidth="1"/>
    <col min="3086" max="3086" width="8.7109375" customWidth="1"/>
    <col min="3087" max="3088" width="7.7109375" customWidth="1"/>
    <col min="3089" max="3089" width="7.5703125" customWidth="1"/>
    <col min="3090" max="3090" width="7.7109375" customWidth="1"/>
    <col min="3091" max="3092" width="10.7109375" customWidth="1"/>
    <col min="3093" max="3093" width="0.85546875" customWidth="1"/>
    <col min="3329" max="3329" width="0.85546875" customWidth="1"/>
    <col min="3330" max="3330" width="8.7109375" customWidth="1"/>
    <col min="3331" max="3331" width="7.28515625" customWidth="1"/>
    <col min="3332" max="3332" width="6.7109375" customWidth="1"/>
    <col min="3333" max="3333" width="7.7109375" customWidth="1"/>
    <col min="3334" max="3335" width="7.5703125" customWidth="1"/>
    <col min="3336" max="3336" width="6.7109375" customWidth="1"/>
    <col min="3337" max="3338" width="7.7109375" customWidth="1"/>
    <col min="3339" max="3339" width="7.28515625" customWidth="1"/>
    <col min="3340" max="3340" width="7.5703125" customWidth="1"/>
    <col min="3341" max="3341" width="7.7109375" customWidth="1"/>
    <col min="3342" max="3342" width="8.7109375" customWidth="1"/>
    <col min="3343" max="3344" width="7.7109375" customWidth="1"/>
    <col min="3345" max="3345" width="7.5703125" customWidth="1"/>
    <col min="3346" max="3346" width="7.7109375" customWidth="1"/>
    <col min="3347" max="3348" width="10.7109375" customWidth="1"/>
    <col min="3349" max="3349" width="0.85546875" customWidth="1"/>
    <col min="3585" max="3585" width="0.85546875" customWidth="1"/>
    <col min="3586" max="3586" width="8.7109375" customWidth="1"/>
    <col min="3587" max="3587" width="7.28515625" customWidth="1"/>
    <col min="3588" max="3588" width="6.7109375" customWidth="1"/>
    <col min="3589" max="3589" width="7.7109375" customWidth="1"/>
    <col min="3590" max="3591" width="7.5703125" customWidth="1"/>
    <col min="3592" max="3592" width="6.7109375" customWidth="1"/>
    <col min="3593" max="3594" width="7.7109375" customWidth="1"/>
    <col min="3595" max="3595" width="7.28515625" customWidth="1"/>
    <col min="3596" max="3596" width="7.5703125" customWidth="1"/>
    <col min="3597" max="3597" width="7.7109375" customWidth="1"/>
    <col min="3598" max="3598" width="8.7109375" customWidth="1"/>
    <col min="3599" max="3600" width="7.7109375" customWidth="1"/>
    <col min="3601" max="3601" width="7.5703125" customWidth="1"/>
    <col min="3602" max="3602" width="7.7109375" customWidth="1"/>
    <col min="3603" max="3604" width="10.7109375" customWidth="1"/>
    <col min="3605" max="3605" width="0.85546875" customWidth="1"/>
    <col min="3841" max="3841" width="0.85546875" customWidth="1"/>
    <col min="3842" max="3842" width="8.7109375" customWidth="1"/>
    <col min="3843" max="3843" width="7.28515625" customWidth="1"/>
    <col min="3844" max="3844" width="6.7109375" customWidth="1"/>
    <col min="3845" max="3845" width="7.7109375" customWidth="1"/>
    <col min="3846" max="3847" width="7.5703125" customWidth="1"/>
    <col min="3848" max="3848" width="6.7109375" customWidth="1"/>
    <col min="3849" max="3850" width="7.7109375" customWidth="1"/>
    <col min="3851" max="3851" width="7.28515625" customWidth="1"/>
    <col min="3852" max="3852" width="7.5703125" customWidth="1"/>
    <col min="3853" max="3853" width="7.7109375" customWidth="1"/>
    <col min="3854" max="3854" width="8.7109375" customWidth="1"/>
    <col min="3855" max="3856" width="7.7109375" customWidth="1"/>
    <col min="3857" max="3857" width="7.5703125" customWidth="1"/>
    <col min="3858" max="3858" width="7.7109375" customWidth="1"/>
    <col min="3859" max="3860" width="10.7109375" customWidth="1"/>
    <col min="3861" max="3861" width="0.85546875" customWidth="1"/>
    <col min="4097" max="4097" width="0.85546875" customWidth="1"/>
    <col min="4098" max="4098" width="8.7109375" customWidth="1"/>
    <col min="4099" max="4099" width="7.28515625" customWidth="1"/>
    <col min="4100" max="4100" width="6.7109375" customWidth="1"/>
    <col min="4101" max="4101" width="7.7109375" customWidth="1"/>
    <col min="4102" max="4103" width="7.5703125" customWidth="1"/>
    <col min="4104" max="4104" width="6.7109375" customWidth="1"/>
    <col min="4105" max="4106" width="7.7109375" customWidth="1"/>
    <col min="4107" max="4107" width="7.28515625" customWidth="1"/>
    <col min="4108" max="4108" width="7.5703125" customWidth="1"/>
    <col min="4109" max="4109" width="7.7109375" customWidth="1"/>
    <col min="4110" max="4110" width="8.7109375" customWidth="1"/>
    <col min="4111" max="4112" width="7.7109375" customWidth="1"/>
    <col min="4113" max="4113" width="7.5703125" customWidth="1"/>
    <col min="4114" max="4114" width="7.7109375" customWidth="1"/>
    <col min="4115" max="4116" width="10.7109375" customWidth="1"/>
    <col min="4117" max="4117" width="0.85546875" customWidth="1"/>
    <col min="4353" max="4353" width="0.85546875" customWidth="1"/>
    <col min="4354" max="4354" width="8.7109375" customWidth="1"/>
    <col min="4355" max="4355" width="7.28515625" customWidth="1"/>
    <col min="4356" max="4356" width="6.7109375" customWidth="1"/>
    <col min="4357" max="4357" width="7.7109375" customWidth="1"/>
    <col min="4358" max="4359" width="7.5703125" customWidth="1"/>
    <col min="4360" max="4360" width="6.7109375" customWidth="1"/>
    <col min="4361" max="4362" width="7.7109375" customWidth="1"/>
    <col min="4363" max="4363" width="7.28515625" customWidth="1"/>
    <col min="4364" max="4364" width="7.5703125" customWidth="1"/>
    <col min="4365" max="4365" width="7.7109375" customWidth="1"/>
    <col min="4366" max="4366" width="8.7109375" customWidth="1"/>
    <col min="4367" max="4368" width="7.7109375" customWidth="1"/>
    <col min="4369" max="4369" width="7.5703125" customWidth="1"/>
    <col min="4370" max="4370" width="7.7109375" customWidth="1"/>
    <col min="4371" max="4372" width="10.7109375" customWidth="1"/>
    <col min="4373" max="4373" width="0.85546875" customWidth="1"/>
    <col min="4609" max="4609" width="0.85546875" customWidth="1"/>
    <col min="4610" max="4610" width="8.7109375" customWidth="1"/>
    <col min="4611" max="4611" width="7.28515625" customWidth="1"/>
    <col min="4612" max="4612" width="6.7109375" customWidth="1"/>
    <col min="4613" max="4613" width="7.7109375" customWidth="1"/>
    <col min="4614" max="4615" width="7.5703125" customWidth="1"/>
    <col min="4616" max="4616" width="6.7109375" customWidth="1"/>
    <col min="4617" max="4618" width="7.7109375" customWidth="1"/>
    <col min="4619" max="4619" width="7.28515625" customWidth="1"/>
    <col min="4620" max="4620" width="7.5703125" customWidth="1"/>
    <col min="4621" max="4621" width="7.7109375" customWidth="1"/>
    <col min="4622" max="4622" width="8.7109375" customWidth="1"/>
    <col min="4623" max="4624" width="7.7109375" customWidth="1"/>
    <col min="4625" max="4625" width="7.5703125" customWidth="1"/>
    <col min="4626" max="4626" width="7.7109375" customWidth="1"/>
    <col min="4627" max="4628" width="10.7109375" customWidth="1"/>
    <col min="4629" max="4629" width="0.85546875" customWidth="1"/>
    <col min="4865" max="4865" width="0.85546875" customWidth="1"/>
    <col min="4866" max="4866" width="8.7109375" customWidth="1"/>
    <col min="4867" max="4867" width="7.28515625" customWidth="1"/>
    <col min="4868" max="4868" width="6.7109375" customWidth="1"/>
    <col min="4869" max="4869" width="7.7109375" customWidth="1"/>
    <col min="4870" max="4871" width="7.5703125" customWidth="1"/>
    <col min="4872" max="4872" width="6.7109375" customWidth="1"/>
    <col min="4873" max="4874" width="7.7109375" customWidth="1"/>
    <col min="4875" max="4875" width="7.28515625" customWidth="1"/>
    <col min="4876" max="4876" width="7.5703125" customWidth="1"/>
    <col min="4877" max="4877" width="7.7109375" customWidth="1"/>
    <col min="4878" max="4878" width="8.7109375" customWidth="1"/>
    <col min="4879" max="4880" width="7.7109375" customWidth="1"/>
    <col min="4881" max="4881" width="7.5703125" customWidth="1"/>
    <col min="4882" max="4882" width="7.7109375" customWidth="1"/>
    <col min="4883" max="4884" width="10.7109375" customWidth="1"/>
    <col min="4885" max="4885" width="0.85546875" customWidth="1"/>
    <col min="5121" max="5121" width="0.85546875" customWidth="1"/>
    <col min="5122" max="5122" width="8.7109375" customWidth="1"/>
    <col min="5123" max="5123" width="7.28515625" customWidth="1"/>
    <col min="5124" max="5124" width="6.7109375" customWidth="1"/>
    <col min="5125" max="5125" width="7.7109375" customWidth="1"/>
    <col min="5126" max="5127" width="7.5703125" customWidth="1"/>
    <col min="5128" max="5128" width="6.7109375" customWidth="1"/>
    <col min="5129" max="5130" width="7.7109375" customWidth="1"/>
    <col min="5131" max="5131" width="7.28515625" customWidth="1"/>
    <col min="5132" max="5132" width="7.5703125" customWidth="1"/>
    <col min="5133" max="5133" width="7.7109375" customWidth="1"/>
    <col min="5134" max="5134" width="8.7109375" customWidth="1"/>
    <col min="5135" max="5136" width="7.7109375" customWidth="1"/>
    <col min="5137" max="5137" width="7.5703125" customWidth="1"/>
    <col min="5138" max="5138" width="7.7109375" customWidth="1"/>
    <col min="5139" max="5140" width="10.7109375" customWidth="1"/>
    <col min="5141" max="5141" width="0.85546875" customWidth="1"/>
    <col min="5377" max="5377" width="0.85546875" customWidth="1"/>
    <col min="5378" max="5378" width="8.7109375" customWidth="1"/>
    <col min="5379" max="5379" width="7.28515625" customWidth="1"/>
    <col min="5380" max="5380" width="6.7109375" customWidth="1"/>
    <col min="5381" max="5381" width="7.7109375" customWidth="1"/>
    <col min="5382" max="5383" width="7.5703125" customWidth="1"/>
    <col min="5384" max="5384" width="6.7109375" customWidth="1"/>
    <col min="5385" max="5386" width="7.7109375" customWidth="1"/>
    <col min="5387" max="5387" width="7.28515625" customWidth="1"/>
    <col min="5388" max="5388" width="7.5703125" customWidth="1"/>
    <col min="5389" max="5389" width="7.7109375" customWidth="1"/>
    <col min="5390" max="5390" width="8.7109375" customWidth="1"/>
    <col min="5391" max="5392" width="7.7109375" customWidth="1"/>
    <col min="5393" max="5393" width="7.5703125" customWidth="1"/>
    <col min="5394" max="5394" width="7.7109375" customWidth="1"/>
    <col min="5395" max="5396" width="10.7109375" customWidth="1"/>
    <col min="5397" max="5397" width="0.85546875" customWidth="1"/>
    <col min="5633" max="5633" width="0.85546875" customWidth="1"/>
    <col min="5634" max="5634" width="8.7109375" customWidth="1"/>
    <col min="5635" max="5635" width="7.28515625" customWidth="1"/>
    <col min="5636" max="5636" width="6.7109375" customWidth="1"/>
    <col min="5637" max="5637" width="7.7109375" customWidth="1"/>
    <col min="5638" max="5639" width="7.5703125" customWidth="1"/>
    <col min="5640" max="5640" width="6.7109375" customWidth="1"/>
    <col min="5641" max="5642" width="7.7109375" customWidth="1"/>
    <col min="5643" max="5643" width="7.28515625" customWidth="1"/>
    <col min="5644" max="5644" width="7.5703125" customWidth="1"/>
    <col min="5645" max="5645" width="7.7109375" customWidth="1"/>
    <col min="5646" max="5646" width="8.7109375" customWidth="1"/>
    <col min="5647" max="5648" width="7.7109375" customWidth="1"/>
    <col min="5649" max="5649" width="7.5703125" customWidth="1"/>
    <col min="5650" max="5650" width="7.7109375" customWidth="1"/>
    <col min="5651" max="5652" width="10.7109375" customWidth="1"/>
    <col min="5653" max="5653" width="0.85546875" customWidth="1"/>
    <col min="5889" max="5889" width="0.85546875" customWidth="1"/>
    <col min="5890" max="5890" width="8.7109375" customWidth="1"/>
    <col min="5891" max="5891" width="7.28515625" customWidth="1"/>
    <col min="5892" max="5892" width="6.7109375" customWidth="1"/>
    <col min="5893" max="5893" width="7.7109375" customWidth="1"/>
    <col min="5894" max="5895" width="7.5703125" customWidth="1"/>
    <col min="5896" max="5896" width="6.7109375" customWidth="1"/>
    <col min="5897" max="5898" width="7.7109375" customWidth="1"/>
    <col min="5899" max="5899" width="7.28515625" customWidth="1"/>
    <col min="5900" max="5900" width="7.5703125" customWidth="1"/>
    <col min="5901" max="5901" width="7.7109375" customWidth="1"/>
    <col min="5902" max="5902" width="8.7109375" customWidth="1"/>
    <col min="5903" max="5904" width="7.7109375" customWidth="1"/>
    <col min="5905" max="5905" width="7.5703125" customWidth="1"/>
    <col min="5906" max="5906" width="7.7109375" customWidth="1"/>
    <col min="5907" max="5908" width="10.7109375" customWidth="1"/>
    <col min="5909" max="5909" width="0.85546875" customWidth="1"/>
    <col min="6145" max="6145" width="0.85546875" customWidth="1"/>
    <col min="6146" max="6146" width="8.7109375" customWidth="1"/>
    <col min="6147" max="6147" width="7.28515625" customWidth="1"/>
    <col min="6148" max="6148" width="6.7109375" customWidth="1"/>
    <col min="6149" max="6149" width="7.7109375" customWidth="1"/>
    <col min="6150" max="6151" width="7.5703125" customWidth="1"/>
    <col min="6152" max="6152" width="6.7109375" customWidth="1"/>
    <col min="6153" max="6154" width="7.7109375" customWidth="1"/>
    <col min="6155" max="6155" width="7.28515625" customWidth="1"/>
    <col min="6156" max="6156" width="7.5703125" customWidth="1"/>
    <col min="6157" max="6157" width="7.7109375" customWidth="1"/>
    <col min="6158" max="6158" width="8.7109375" customWidth="1"/>
    <col min="6159" max="6160" width="7.7109375" customWidth="1"/>
    <col min="6161" max="6161" width="7.5703125" customWidth="1"/>
    <col min="6162" max="6162" width="7.7109375" customWidth="1"/>
    <col min="6163" max="6164" width="10.7109375" customWidth="1"/>
    <col min="6165" max="6165" width="0.85546875" customWidth="1"/>
    <col min="6401" max="6401" width="0.85546875" customWidth="1"/>
    <col min="6402" max="6402" width="8.7109375" customWidth="1"/>
    <col min="6403" max="6403" width="7.28515625" customWidth="1"/>
    <col min="6404" max="6404" width="6.7109375" customWidth="1"/>
    <col min="6405" max="6405" width="7.7109375" customWidth="1"/>
    <col min="6406" max="6407" width="7.5703125" customWidth="1"/>
    <col min="6408" max="6408" width="6.7109375" customWidth="1"/>
    <col min="6409" max="6410" width="7.7109375" customWidth="1"/>
    <col min="6411" max="6411" width="7.28515625" customWidth="1"/>
    <col min="6412" max="6412" width="7.5703125" customWidth="1"/>
    <col min="6413" max="6413" width="7.7109375" customWidth="1"/>
    <col min="6414" max="6414" width="8.7109375" customWidth="1"/>
    <col min="6415" max="6416" width="7.7109375" customWidth="1"/>
    <col min="6417" max="6417" width="7.5703125" customWidth="1"/>
    <col min="6418" max="6418" width="7.7109375" customWidth="1"/>
    <col min="6419" max="6420" width="10.7109375" customWidth="1"/>
    <col min="6421" max="6421" width="0.85546875" customWidth="1"/>
    <col min="6657" max="6657" width="0.85546875" customWidth="1"/>
    <col min="6658" max="6658" width="8.7109375" customWidth="1"/>
    <col min="6659" max="6659" width="7.28515625" customWidth="1"/>
    <col min="6660" max="6660" width="6.7109375" customWidth="1"/>
    <col min="6661" max="6661" width="7.7109375" customWidth="1"/>
    <col min="6662" max="6663" width="7.5703125" customWidth="1"/>
    <col min="6664" max="6664" width="6.7109375" customWidth="1"/>
    <col min="6665" max="6666" width="7.7109375" customWidth="1"/>
    <col min="6667" max="6667" width="7.28515625" customWidth="1"/>
    <col min="6668" max="6668" width="7.5703125" customWidth="1"/>
    <col min="6669" max="6669" width="7.7109375" customWidth="1"/>
    <col min="6670" max="6670" width="8.7109375" customWidth="1"/>
    <col min="6671" max="6672" width="7.7109375" customWidth="1"/>
    <col min="6673" max="6673" width="7.5703125" customWidth="1"/>
    <col min="6674" max="6674" width="7.7109375" customWidth="1"/>
    <col min="6675" max="6676" width="10.7109375" customWidth="1"/>
    <col min="6677" max="6677" width="0.85546875" customWidth="1"/>
    <col min="6913" max="6913" width="0.85546875" customWidth="1"/>
    <col min="6914" max="6914" width="8.7109375" customWidth="1"/>
    <col min="6915" max="6915" width="7.28515625" customWidth="1"/>
    <col min="6916" max="6916" width="6.7109375" customWidth="1"/>
    <col min="6917" max="6917" width="7.7109375" customWidth="1"/>
    <col min="6918" max="6919" width="7.5703125" customWidth="1"/>
    <col min="6920" max="6920" width="6.7109375" customWidth="1"/>
    <col min="6921" max="6922" width="7.7109375" customWidth="1"/>
    <col min="6923" max="6923" width="7.28515625" customWidth="1"/>
    <col min="6924" max="6924" width="7.5703125" customWidth="1"/>
    <col min="6925" max="6925" width="7.7109375" customWidth="1"/>
    <col min="6926" max="6926" width="8.7109375" customWidth="1"/>
    <col min="6927" max="6928" width="7.7109375" customWidth="1"/>
    <col min="6929" max="6929" width="7.5703125" customWidth="1"/>
    <col min="6930" max="6930" width="7.7109375" customWidth="1"/>
    <col min="6931" max="6932" width="10.7109375" customWidth="1"/>
    <col min="6933" max="6933" width="0.85546875" customWidth="1"/>
    <col min="7169" max="7169" width="0.85546875" customWidth="1"/>
    <col min="7170" max="7170" width="8.7109375" customWidth="1"/>
    <col min="7171" max="7171" width="7.28515625" customWidth="1"/>
    <col min="7172" max="7172" width="6.7109375" customWidth="1"/>
    <col min="7173" max="7173" width="7.7109375" customWidth="1"/>
    <col min="7174" max="7175" width="7.5703125" customWidth="1"/>
    <col min="7176" max="7176" width="6.7109375" customWidth="1"/>
    <col min="7177" max="7178" width="7.7109375" customWidth="1"/>
    <col min="7179" max="7179" width="7.28515625" customWidth="1"/>
    <col min="7180" max="7180" width="7.5703125" customWidth="1"/>
    <col min="7181" max="7181" width="7.7109375" customWidth="1"/>
    <col min="7182" max="7182" width="8.7109375" customWidth="1"/>
    <col min="7183" max="7184" width="7.7109375" customWidth="1"/>
    <col min="7185" max="7185" width="7.5703125" customWidth="1"/>
    <col min="7186" max="7186" width="7.7109375" customWidth="1"/>
    <col min="7187" max="7188" width="10.7109375" customWidth="1"/>
    <col min="7189" max="7189" width="0.85546875" customWidth="1"/>
    <col min="7425" max="7425" width="0.85546875" customWidth="1"/>
    <col min="7426" max="7426" width="8.7109375" customWidth="1"/>
    <col min="7427" max="7427" width="7.28515625" customWidth="1"/>
    <col min="7428" max="7428" width="6.7109375" customWidth="1"/>
    <col min="7429" max="7429" width="7.7109375" customWidth="1"/>
    <col min="7430" max="7431" width="7.5703125" customWidth="1"/>
    <col min="7432" max="7432" width="6.7109375" customWidth="1"/>
    <col min="7433" max="7434" width="7.7109375" customWidth="1"/>
    <col min="7435" max="7435" width="7.28515625" customWidth="1"/>
    <col min="7436" max="7436" width="7.5703125" customWidth="1"/>
    <col min="7437" max="7437" width="7.7109375" customWidth="1"/>
    <col min="7438" max="7438" width="8.7109375" customWidth="1"/>
    <col min="7439" max="7440" width="7.7109375" customWidth="1"/>
    <col min="7441" max="7441" width="7.5703125" customWidth="1"/>
    <col min="7442" max="7442" width="7.7109375" customWidth="1"/>
    <col min="7443" max="7444" width="10.7109375" customWidth="1"/>
    <col min="7445" max="7445" width="0.85546875" customWidth="1"/>
    <col min="7681" max="7681" width="0.85546875" customWidth="1"/>
    <col min="7682" max="7682" width="8.7109375" customWidth="1"/>
    <col min="7683" max="7683" width="7.28515625" customWidth="1"/>
    <col min="7684" max="7684" width="6.7109375" customWidth="1"/>
    <col min="7685" max="7685" width="7.7109375" customWidth="1"/>
    <col min="7686" max="7687" width="7.5703125" customWidth="1"/>
    <col min="7688" max="7688" width="6.7109375" customWidth="1"/>
    <col min="7689" max="7690" width="7.7109375" customWidth="1"/>
    <col min="7691" max="7691" width="7.28515625" customWidth="1"/>
    <col min="7692" max="7692" width="7.5703125" customWidth="1"/>
    <col min="7693" max="7693" width="7.7109375" customWidth="1"/>
    <col min="7694" max="7694" width="8.7109375" customWidth="1"/>
    <col min="7695" max="7696" width="7.7109375" customWidth="1"/>
    <col min="7697" max="7697" width="7.5703125" customWidth="1"/>
    <col min="7698" max="7698" width="7.7109375" customWidth="1"/>
    <col min="7699" max="7700" width="10.7109375" customWidth="1"/>
    <col min="7701" max="7701" width="0.85546875" customWidth="1"/>
    <col min="7937" max="7937" width="0.85546875" customWidth="1"/>
    <col min="7938" max="7938" width="8.7109375" customWidth="1"/>
    <col min="7939" max="7939" width="7.28515625" customWidth="1"/>
    <col min="7940" max="7940" width="6.7109375" customWidth="1"/>
    <col min="7941" max="7941" width="7.7109375" customWidth="1"/>
    <col min="7942" max="7943" width="7.5703125" customWidth="1"/>
    <col min="7944" max="7944" width="6.7109375" customWidth="1"/>
    <col min="7945" max="7946" width="7.7109375" customWidth="1"/>
    <col min="7947" max="7947" width="7.28515625" customWidth="1"/>
    <col min="7948" max="7948" width="7.5703125" customWidth="1"/>
    <col min="7949" max="7949" width="7.7109375" customWidth="1"/>
    <col min="7950" max="7950" width="8.7109375" customWidth="1"/>
    <col min="7951" max="7952" width="7.7109375" customWidth="1"/>
    <col min="7953" max="7953" width="7.5703125" customWidth="1"/>
    <col min="7954" max="7954" width="7.7109375" customWidth="1"/>
    <col min="7955" max="7956" width="10.7109375" customWidth="1"/>
    <col min="7957" max="7957" width="0.85546875" customWidth="1"/>
    <col min="8193" max="8193" width="0.85546875" customWidth="1"/>
    <col min="8194" max="8194" width="8.7109375" customWidth="1"/>
    <col min="8195" max="8195" width="7.28515625" customWidth="1"/>
    <col min="8196" max="8196" width="6.7109375" customWidth="1"/>
    <col min="8197" max="8197" width="7.7109375" customWidth="1"/>
    <col min="8198" max="8199" width="7.5703125" customWidth="1"/>
    <col min="8200" max="8200" width="6.7109375" customWidth="1"/>
    <col min="8201" max="8202" width="7.7109375" customWidth="1"/>
    <col min="8203" max="8203" width="7.28515625" customWidth="1"/>
    <col min="8204" max="8204" width="7.5703125" customWidth="1"/>
    <col min="8205" max="8205" width="7.7109375" customWidth="1"/>
    <col min="8206" max="8206" width="8.7109375" customWidth="1"/>
    <col min="8207" max="8208" width="7.7109375" customWidth="1"/>
    <col min="8209" max="8209" width="7.5703125" customWidth="1"/>
    <col min="8210" max="8210" width="7.7109375" customWidth="1"/>
    <col min="8211" max="8212" width="10.7109375" customWidth="1"/>
    <col min="8213" max="8213" width="0.85546875" customWidth="1"/>
    <col min="8449" max="8449" width="0.85546875" customWidth="1"/>
    <col min="8450" max="8450" width="8.7109375" customWidth="1"/>
    <col min="8451" max="8451" width="7.28515625" customWidth="1"/>
    <col min="8452" max="8452" width="6.7109375" customWidth="1"/>
    <col min="8453" max="8453" width="7.7109375" customWidth="1"/>
    <col min="8454" max="8455" width="7.5703125" customWidth="1"/>
    <col min="8456" max="8456" width="6.7109375" customWidth="1"/>
    <col min="8457" max="8458" width="7.7109375" customWidth="1"/>
    <col min="8459" max="8459" width="7.28515625" customWidth="1"/>
    <col min="8460" max="8460" width="7.5703125" customWidth="1"/>
    <col min="8461" max="8461" width="7.7109375" customWidth="1"/>
    <col min="8462" max="8462" width="8.7109375" customWidth="1"/>
    <col min="8463" max="8464" width="7.7109375" customWidth="1"/>
    <col min="8465" max="8465" width="7.5703125" customWidth="1"/>
    <col min="8466" max="8466" width="7.7109375" customWidth="1"/>
    <col min="8467" max="8468" width="10.7109375" customWidth="1"/>
    <col min="8469" max="8469" width="0.85546875" customWidth="1"/>
    <col min="8705" max="8705" width="0.85546875" customWidth="1"/>
    <col min="8706" max="8706" width="8.7109375" customWidth="1"/>
    <col min="8707" max="8707" width="7.28515625" customWidth="1"/>
    <col min="8708" max="8708" width="6.7109375" customWidth="1"/>
    <col min="8709" max="8709" width="7.7109375" customWidth="1"/>
    <col min="8710" max="8711" width="7.5703125" customWidth="1"/>
    <col min="8712" max="8712" width="6.7109375" customWidth="1"/>
    <col min="8713" max="8714" width="7.7109375" customWidth="1"/>
    <col min="8715" max="8715" width="7.28515625" customWidth="1"/>
    <col min="8716" max="8716" width="7.5703125" customWidth="1"/>
    <col min="8717" max="8717" width="7.7109375" customWidth="1"/>
    <col min="8718" max="8718" width="8.7109375" customWidth="1"/>
    <col min="8719" max="8720" width="7.7109375" customWidth="1"/>
    <col min="8721" max="8721" width="7.5703125" customWidth="1"/>
    <col min="8722" max="8722" width="7.7109375" customWidth="1"/>
    <col min="8723" max="8724" width="10.7109375" customWidth="1"/>
    <col min="8725" max="8725" width="0.85546875" customWidth="1"/>
    <col min="8961" max="8961" width="0.85546875" customWidth="1"/>
    <col min="8962" max="8962" width="8.7109375" customWidth="1"/>
    <col min="8963" max="8963" width="7.28515625" customWidth="1"/>
    <col min="8964" max="8964" width="6.7109375" customWidth="1"/>
    <col min="8965" max="8965" width="7.7109375" customWidth="1"/>
    <col min="8966" max="8967" width="7.5703125" customWidth="1"/>
    <col min="8968" max="8968" width="6.7109375" customWidth="1"/>
    <col min="8969" max="8970" width="7.7109375" customWidth="1"/>
    <col min="8971" max="8971" width="7.28515625" customWidth="1"/>
    <col min="8972" max="8972" width="7.5703125" customWidth="1"/>
    <col min="8973" max="8973" width="7.7109375" customWidth="1"/>
    <col min="8974" max="8974" width="8.7109375" customWidth="1"/>
    <col min="8975" max="8976" width="7.7109375" customWidth="1"/>
    <col min="8977" max="8977" width="7.5703125" customWidth="1"/>
    <col min="8978" max="8978" width="7.7109375" customWidth="1"/>
    <col min="8979" max="8980" width="10.7109375" customWidth="1"/>
    <col min="8981" max="8981" width="0.85546875" customWidth="1"/>
    <col min="9217" max="9217" width="0.85546875" customWidth="1"/>
    <col min="9218" max="9218" width="8.7109375" customWidth="1"/>
    <col min="9219" max="9219" width="7.28515625" customWidth="1"/>
    <col min="9220" max="9220" width="6.7109375" customWidth="1"/>
    <col min="9221" max="9221" width="7.7109375" customWidth="1"/>
    <col min="9222" max="9223" width="7.5703125" customWidth="1"/>
    <col min="9224" max="9224" width="6.7109375" customWidth="1"/>
    <col min="9225" max="9226" width="7.7109375" customWidth="1"/>
    <col min="9227" max="9227" width="7.28515625" customWidth="1"/>
    <col min="9228" max="9228" width="7.5703125" customWidth="1"/>
    <col min="9229" max="9229" width="7.7109375" customWidth="1"/>
    <col min="9230" max="9230" width="8.7109375" customWidth="1"/>
    <col min="9231" max="9232" width="7.7109375" customWidth="1"/>
    <col min="9233" max="9233" width="7.5703125" customWidth="1"/>
    <col min="9234" max="9234" width="7.7109375" customWidth="1"/>
    <col min="9235" max="9236" width="10.7109375" customWidth="1"/>
    <col min="9237" max="9237" width="0.85546875" customWidth="1"/>
    <col min="9473" max="9473" width="0.85546875" customWidth="1"/>
    <col min="9474" max="9474" width="8.7109375" customWidth="1"/>
    <col min="9475" max="9475" width="7.28515625" customWidth="1"/>
    <col min="9476" max="9476" width="6.7109375" customWidth="1"/>
    <col min="9477" max="9477" width="7.7109375" customWidth="1"/>
    <col min="9478" max="9479" width="7.5703125" customWidth="1"/>
    <col min="9480" max="9480" width="6.7109375" customWidth="1"/>
    <col min="9481" max="9482" width="7.7109375" customWidth="1"/>
    <col min="9483" max="9483" width="7.28515625" customWidth="1"/>
    <col min="9484" max="9484" width="7.5703125" customWidth="1"/>
    <col min="9485" max="9485" width="7.7109375" customWidth="1"/>
    <col min="9486" max="9486" width="8.7109375" customWidth="1"/>
    <col min="9487" max="9488" width="7.7109375" customWidth="1"/>
    <col min="9489" max="9489" width="7.5703125" customWidth="1"/>
    <col min="9490" max="9490" width="7.7109375" customWidth="1"/>
    <col min="9491" max="9492" width="10.7109375" customWidth="1"/>
    <col min="9493" max="9493" width="0.85546875" customWidth="1"/>
    <col min="9729" max="9729" width="0.85546875" customWidth="1"/>
    <col min="9730" max="9730" width="8.7109375" customWidth="1"/>
    <col min="9731" max="9731" width="7.28515625" customWidth="1"/>
    <col min="9732" max="9732" width="6.7109375" customWidth="1"/>
    <col min="9733" max="9733" width="7.7109375" customWidth="1"/>
    <col min="9734" max="9735" width="7.5703125" customWidth="1"/>
    <col min="9736" max="9736" width="6.7109375" customWidth="1"/>
    <col min="9737" max="9738" width="7.7109375" customWidth="1"/>
    <col min="9739" max="9739" width="7.28515625" customWidth="1"/>
    <col min="9740" max="9740" width="7.5703125" customWidth="1"/>
    <col min="9741" max="9741" width="7.7109375" customWidth="1"/>
    <col min="9742" max="9742" width="8.7109375" customWidth="1"/>
    <col min="9743" max="9744" width="7.7109375" customWidth="1"/>
    <col min="9745" max="9745" width="7.5703125" customWidth="1"/>
    <col min="9746" max="9746" width="7.7109375" customWidth="1"/>
    <col min="9747" max="9748" width="10.7109375" customWidth="1"/>
    <col min="9749" max="9749" width="0.85546875" customWidth="1"/>
    <col min="9985" max="9985" width="0.85546875" customWidth="1"/>
    <col min="9986" max="9986" width="8.7109375" customWidth="1"/>
    <col min="9987" max="9987" width="7.28515625" customWidth="1"/>
    <col min="9988" max="9988" width="6.7109375" customWidth="1"/>
    <col min="9989" max="9989" width="7.7109375" customWidth="1"/>
    <col min="9990" max="9991" width="7.5703125" customWidth="1"/>
    <col min="9992" max="9992" width="6.7109375" customWidth="1"/>
    <col min="9993" max="9994" width="7.7109375" customWidth="1"/>
    <col min="9995" max="9995" width="7.28515625" customWidth="1"/>
    <col min="9996" max="9996" width="7.5703125" customWidth="1"/>
    <col min="9997" max="9997" width="7.7109375" customWidth="1"/>
    <col min="9998" max="9998" width="8.7109375" customWidth="1"/>
    <col min="9999" max="10000" width="7.7109375" customWidth="1"/>
    <col min="10001" max="10001" width="7.5703125" customWidth="1"/>
    <col min="10002" max="10002" width="7.7109375" customWidth="1"/>
    <col min="10003" max="10004" width="10.7109375" customWidth="1"/>
    <col min="10005" max="10005" width="0.85546875" customWidth="1"/>
    <col min="10241" max="10241" width="0.85546875" customWidth="1"/>
    <col min="10242" max="10242" width="8.7109375" customWidth="1"/>
    <col min="10243" max="10243" width="7.28515625" customWidth="1"/>
    <col min="10244" max="10244" width="6.7109375" customWidth="1"/>
    <col min="10245" max="10245" width="7.7109375" customWidth="1"/>
    <col min="10246" max="10247" width="7.5703125" customWidth="1"/>
    <col min="10248" max="10248" width="6.7109375" customWidth="1"/>
    <col min="10249" max="10250" width="7.7109375" customWidth="1"/>
    <col min="10251" max="10251" width="7.28515625" customWidth="1"/>
    <col min="10252" max="10252" width="7.5703125" customWidth="1"/>
    <col min="10253" max="10253" width="7.7109375" customWidth="1"/>
    <col min="10254" max="10254" width="8.7109375" customWidth="1"/>
    <col min="10255" max="10256" width="7.7109375" customWidth="1"/>
    <col min="10257" max="10257" width="7.5703125" customWidth="1"/>
    <col min="10258" max="10258" width="7.7109375" customWidth="1"/>
    <col min="10259" max="10260" width="10.7109375" customWidth="1"/>
    <col min="10261" max="10261" width="0.85546875" customWidth="1"/>
    <col min="10497" max="10497" width="0.85546875" customWidth="1"/>
    <col min="10498" max="10498" width="8.7109375" customWidth="1"/>
    <col min="10499" max="10499" width="7.28515625" customWidth="1"/>
    <col min="10500" max="10500" width="6.7109375" customWidth="1"/>
    <col min="10501" max="10501" width="7.7109375" customWidth="1"/>
    <col min="10502" max="10503" width="7.5703125" customWidth="1"/>
    <col min="10504" max="10504" width="6.7109375" customWidth="1"/>
    <col min="10505" max="10506" width="7.7109375" customWidth="1"/>
    <col min="10507" max="10507" width="7.28515625" customWidth="1"/>
    <col min="10508" max="10508" width="7.5703125" customWidth="1"/>
    <col min="10509" max="10509" width="7.7109375" customWidth="1"/>
    <col min="10510" max="10510" width="8.7109375" customWidth="1"/>
    <col min="10511" max="10512" width="7.7109375" customWidth="1"/>
    <col min="10513" max="10513" width="7.5703125" customWidth="1"/>
    <col min="10514" max="10514" width="7.7109375" customWidth="1"/>
    <col min="10515" max="10516" width="10.7109375" customWidth="1"/>
    <col min="10517" max="10517" width="0.85546875" customWidth="1"/>
    <col min="10753" max="10753" width="0.85546875" customWidth="1"/>
    <col min="10754" max="10754" width="8.7109375" customWidth="1"/>
    <col min="10755" max="10755" width="7.28515625" customWidth="1"/>
    <col min="10756" max="10756" width="6.7109375" customWidth="1"/>
    <col min="10757" max="10757" width="7.7109375" customWidth="1"/>
    <col min="10758" max="10759" width="7.5703125" customWidth="1"/>
    <col min="10760" max="10760" width="6.7109375" customWidth="1"/>
    <col min="10761" max="10762" width="7.7109375" customWidth="1"/>
    <col min="10763" max="10763" width="7.28515625" customWidth="1"/>
    <col min="10764" max="10764" width="7.5703125" customWidth="1"/>
    <col min="10765" max="10765" width="7.7109375" customWidth="1"/>
    <col min="10766" max="10766" width="8.7109375" customWidth="1"/>
    <col min="10767" max="10768" width="7.7109375" customWidth="1"/>
    <col min="10769" max="10769" width="7.5703125" customWidth="1"/>
    <col min="10770" max="10770" width="7.7109375" customWidth="1"/>
    <col min="10771" max="10772" width="10.7109375" customWidth="1"/>
    <col min="10773" max="10773" width="0.85546875" customWidth="1"/>
    <col min="11009" max="11009" width="0.85546875" customWidth="1"/>
    <col min="11010" max="11010" width="8.7109375" customWidth="1"/>
    <col min="11011" max="11011" width="7.28515625" customWidth="1"/>
    <col min="11012" max="11012" width="6.7109375" customWidth="1"/>
    <col min="11013" max="11013" width="7.7109375" customWidth="1"/>
    <col min="11014" max="11015" width="7.5703125" customWidth="1"/>
    <col min="11016" max="11016" width="6.7109375" customWidth="1"/>
    <col min="11017" max="11018" width="7.7109375" customWidth="1"/>
    <col min="11019" max="11019" width="7.28515625" customWidth="1"/>
    <col min="11020" max="11020" width="7.5703125" customWidth="1"/>
    <col min="11021" max="11021" width="7.7109375" customWidth="1"/>
    <col min="11022" max="11022" width="8.7109375" customWidth="1"/>
    <col min="11023" max="11024" width="7.7109375" customWidth="1"/>
    <col min="11025" max="11025" width="7.5703125" customWidth="1"/>
    <col min="11026" max="11026" width="7.7109375" customWidth="1"/>
    <col min="11027" max="11028" width="10.7109375" customWidth="1"/>
    <col min="11029" max="11029" width="0.85546875" customWidth="1"/>
    <col min="11265" max="11265" width="0.85546875" customWidth="1"/>
    <col min="11266" max="11266" width="8.7109375" customWidth="1"/>
    <col min="11267" max="11267" width="7.28515625" customWidth="1"/>
    <col min="11268" max="11268" width="6.7109375" customWidth="1"/>
    <col min="11269" max="11269" width="7.7109375" customWidth="1"/>
    <col min="11270" max="11271" width="7.5703125" customWidth="1"/>
    <col min="11272" max="11272" width="6.7109375" customWidth="1"/>
    <col min="11273" max="11274" width="7.7109375" customWidth="1"/>
    <col min="11275" max="11275" width="7.28515625" customWidth="1"/>
    <col min="11276" max="11276" width="7.5703125" customWidth="1"/>
    <col min="11277" max="11277" width="7.7109375" customWidth="1"/>
    <col min="11278" max="11278" width="8.7109375" customWidth="1"/>
    <col min="11279" max="11280" width="7.7109375" customWidth="1"/>
    <col min="11281" max="11281" width="7.5703125" customWidth="1"/>
    <col min="11282" max="11282" width="7.7109375" customWidth="1"/>
    <col min="11283" max="11284" width="10.7109375" customWidth="1"/>
    <col min="11285" max="11285" width="0.85546875" customWidth="1"/>
    <col min="11521" max="11521" width="0.85546875" customWidth="1"/>
    <col min="11522" max="11522" width="8.7109375" customWidth="1"/>
    <col min="11523" max="11523" width="7.28515625" customWidth="1"/>
    <col min="11524" max="11524" width="6.7109375" customWidth="1"/>
    <col min="11525" max="11525" width="7.7109375" customWidth="1"/>
    <col min="11526" max="11527" width="7.5703125" customWidth="1"/>
    <col min="11528" max="11528" width="6.7109375" customWidth="1"/>
    <col min="11529" max="11530" width="7.7109375" customWidth="1"/>
    <col min="11531" max="11531" width="7.28515625" customWidth="1"/>
    <col min="11532" max="11532" width="7.5703125" customWidth="1"/>
    <col min="11533" max="11533" width="7.7109375" customWidth="1"/>
    <col min="11534" max="11534" width="8.7109375" customWidth="1"/>
    <col min="11535" max="11536" width="7.7109375" customWidth="1"/>
    <col min="11537" max="11537" width="7.5703125" customWidth="1"/>
    <col min="11538" max="11538" width="7.7109375" customWidth="1"/>
    <col min="11539" max="11540" width="10.7109375" customWidth="1"/>
    <col min="11541" max="11541" width="0.85546875" customWidth="1"/>
    <col min="11777" max="11777" width="0.85546875" customWidth="1"/>
    <col min="11778" max="11778" width="8.7109375" customWidth="1"/>
    <col min="11779" max="11779" width="7.28515625" customWidth="1"/>
    <col min="11780" max="11780" width="6.7109375" customWidth="1"/>
    <col min="11781" max="11781" width="7.7109375" customWidth="1"/>
    <col min="11782" max="11783" width="7.5703125" customWidth="1"/>
    <col min="11784" max="11784" width="6.7109375" customWidth="1"/>
    <col min="11785" max="11786" width="7.7109375" customWidth="1"/>
    <col min="11787" max="11787" width="7.28515625" customWidth="1"/>
    <col min="11788" max="11788" width="7.5703125" customWidth="1"/>
    <col min="11789" max="11789" width="7.7109375" customWidth="1"/>
    <col min="11790" max="11790" width="8.7109375" customWidth="1"/>
    <col min="11791" max="11792" width="7.7109375" customWidth="1"/>
    <col min="11793" max="11793" width="7.5703125" customWidth="1"/>
    <col min="11794" max="11794" width="7.7109375" customWidth="1"/>
    <col min="11795" max="11796" width="10.7109375" customWidth="1"/>
    <col min="11797" max="11797" width="0.85546875" customWidth="1"/>
    <col min="12033" max="12033" width="0.85546875" customWidth="1"/>
    <col min="12034" max="12034" width="8.7109375" customWidth="1"/>
    <col min="12035" max="12035" width="7.28515625" customWidth="1"/>
    <col min="12036" max="12036" width="6.7109375" customWidth="1"/>
    <col min="12037" max="12037" width="7.7109375" customWidth="1"/>
    <col min="12038" max="12039" width="7.5703125" customWidth="1"/>
    <col min="12040" max="12040" width="6.7109375" customWidth="1"/>
    <col min="12041" max="12042" width="7.7109375" customWidth="1"/>
    <col min="12043" max="12043" width="7.28515625" customWidth="1"/>
    <col min="12044" max="12044" width="7.5703125" customWidth="1"/>
    <col min="12045" max="12045" width="7.7109375" customWidth="1"/>
    <col min="12046" max="12046" width="8.7109375" customWidth="1"/>
    <col min="12047" max="12048" width="7.7109375" customWidth="1"/>
    <col min="12049" max="12049" width="7.5703125" customWidth="1"/>
    <col min="12050" max="12050" width="7.7109375" customWidth="1"/>
    <col min="12051" max="12052" width="10.7109375" customWidth="1"/>
    <col min="12053" max="12053" width="0.85546875" customWidth="1"/>
    <col min="12289" max="12289" width="0.85546875" customWidth="1"/>
    <col min="12290" max="12290" width="8.7109375" customWidth="1"/>
    <col min="12291" max="12291" width="7.28515625" customWidth="1"/>
    <col min="12292" max="12292" width="6.7109375" customWidth="1"/>
    <col min="12293" max="12293" width="7.7109375" customWidth="1"/>
    <col min="12294" max="12295" width="7.5703125" customWidth="1"/>
    <col min="12296" max="12296" width="6.7109375" customWidth="1"/>
    <col min="12297" max="12298" width="7.7109375" customWidth="1"/>
    <col min="12299" max="12299" width="7.28515625" customWidth="1"/>
    <col min="12300" max="12300" width="7.5703125" customWidth="1"/>
    <col min="12301" max="12301" width="7.7109375" customWidth="1"/>
    <col min="12302" max="12302" width="8.7109375" customWidth="1"/>
    <col min="12303" max="12304" width="7.7109375" customWidth="1"/>
    <col min="12305" max="12305" width="7.5703125" customWidth="1"/>
    <col min="12306" max="12306" width="7.7109375" customWidth="1"/>
    <col min="12307" max="12308" width="10.7109375" customWidth="1"/>
    <col min="12309" max="12309" width="0.85546875" customWidth="1"/>
    <col min="12545" max="12545" width="0.85546875" customWidth="1"/>
    <col min="12546" max="12546" width="8.7109375" customWidth="1"/>
    <col min="12547" max="12547" width="7.28515625" customWidth="1"/>
    <col min="12548" max="12548" width="6.7109375" customWidth="1"/>
    <col min="12549" max="12549" width="7.7109375" customWidth="1"/>
    <col min="12550" max="12551" width="7.5703125" customWidth="1"/>
    <col min="12552" max="12552" width="6.7109375" customWidth="1"/>
    <col min="12553" max="12554" width="7.7109375" customWidth="1"/>
    <col min="12555" max="12555" width="7.28515625" customWidth="1"/>
    <col min="12556" max="12556" width="7.5703125" customWidth="1"/>
    <col min="12557" max="12557" width="7.7109375" customWidth="1"/>
    <col min="12558" max="12558" width="8.7109375" customWidth="1"/>
    <col min="12559" max="12560" width="7.7109375" customWidth="1"/>
    <col min="12561" max="12561" width="7.5703125" customWidth="1"/>
    <col min="12562" max="12562" width="7.7109375" customWidth="1"/>
    <col min="12563" max="12564" width="10.7109375" customWidth="1"/>
    <col min="12565" max="12565" width="0.85546875" customWidth="1"/>
    <col min="12801" max="12801" width="0.85546875" customWidth="1"/>
    <col min="12802" max="12802" width="8.7109375" customWidth="1"/>
    <col min="12803" max="12803" width="7.28515625" customWidth="1"/>
    <col min="12804" max="12804" width="6.7109375" customWidth="1"/>
    <col min="12805" max="12805" width="7.7109375" customWidth="1"/>
    <col min="12806" max="12807" width="7.5703125" customWidth="1"/>
    <col min="12808" max="12808" width="6.7109375" customWidth="1"/>
    <col min="12809" max="12810" width="7.7109375" customWidth="1"/>
    <col min="12811" max="12811" width="7.28515625" customWidth="1"/>
    <col min="12812" max="12812" width="7.5703125" customWidth="1"/>
    <col min="12813" max="12813" width="7.7109375" customWidth="1"/>
    <col min="12814" max="12814" width="8.7109375" customWidth="1"/>
    <col min="12815" max="12816" width="7.7109375" customWidth="1"/>
    <col min="12817" max="12817" width="7.5703125" customWidth="1"/>
    <col min="12818" max="12818" width="7.7109375" customWidth="1"/>
    <col min="12819" max="12820" width="10.7109375" customWidth="1"/>
    <col min="12821" max="12821" width="0.85546875" customWidth="1"/>
    <col min="13057" max="13057" width="0.85546875" customWidth="1"/>
    <col min="13058" max="13058" width="8.7109375" customWidth="1"/>
    <col min="13059" max="13059" width="7.28515625" customWidth="1"/>
    <col min="13060" max="13060" width="6.7109375" customWidth="1"/>
    <col min="13061" max="13061" width="7.7109375" customWidth="1"/>
    <col min="13062" max="13063" width="7.5703125" customWidth="1"/>
    <col min="13064" max="13064" width="6.7109375" customWidth="1"/>
    <col min="13065" max="13066" width="7.7109375" customWidth="1"/>
    <col min="13067" max="13067" width="7.28515625" customWidth="1"/>
    <col min="13068" max="13068" width="7.5703125" customWidth="1"/>
    <col min="13069" max="13069" width="7.7109375" customWidth="1"/>
    <col min="13070" max="13070" width="8.7109375" customWidth="1"/>
    <col min="13071" max="13072" width="7.7109375" customWidth="1"/>
    <col min="13073" max="13073" width="7.5703125" customWidth="1"/>
    <col min="13074" max="13074" width="7.7109375" customWidth="1"/>
    <col min="13075" max="13076" width="10.7109375" customWidth="1"/>
    <col min="13077" max="13077" width="0.85546875" customWidth="1"/>
    <col min="13313" max="13313" width="0.85546875" customWidth="1"/>
    <col min="13314" max="13314" width="8.7109375" customWidth="1"/>
    <col min="13315" max="13315" width="7.28515625" customWidth="1"/>
    <col min="13316" max="13316" width="6.7109375" customWidth="1"/>
    <col min="13317" max="13317" width="7.7109375" customWidth="1"/>
    <col min="13318" max="13319" width="7.5703125" customWidth="1"/>
    <col min="13320" max="13320" width="6.7109375" customWidth="1"/>
    <col min="13321" max="13322" width="7.7109375" customWidth="1"/>
    <col min="13323" max="13323" width="7.28515625" customWidth="1"/>
    <col min="13324" max="13324" width="7.5703125" customWidth="1"/>
    <col min="13325" max="13325" width="7.7109375" customWidth="1"/>
    <col min="13326" max="13326" width="8.7109375" customWidth="1"/>
    <col min="13327" max="13328" width="7.7109375" customWidth="1"/>
    <col min="13329" max="13329" width="7.5703125" customWidth="1"/>
    <col min="13330" max="13330" width="7.7109375" customWidth="1"/>
    <col min="13331" max="13332" width="10.7109375" customWidth="1"/>
    <col min="13333" max="13333" width="0.85546875" customWidth="1"/>
    <col min="13569" max="13569" width="0.85546875" customWidth="1"/>
    <col min="13570" max="13570" width="8.7109375" customWidth="1"/>
    <col min="13571" max="13571" width="7.28515625" customWidth="1"/>
    <col min="13572" max="13572" width="6.7109375" customWidth="1"/>
    <col min="13573" max="13573" width="7.7109375" customWidth="1"/>
    <col min="13574" max="13575" width="7.5703125" customWidth="1"/>
    <col min="13576" max="13576" width="6.7109375" customWidth="1"/>
    <col min="13577" max="13578" width="7.7109375" customWidth="1"/>
    <col min="13579" max="13579" width="7.28515625" customWidth="1"/>
    <col min="13580" max="13580" width="7.5703125" customWidth="1"/>
    <col min="13581" max="13581" width="7.7109375" customWidth="1"/>
    <col min="13582" max="13582" width="8.7109375" customWidth="1"/>
    <col min="13583" max="13584" width="7.7109375" customWidth="1"/>
    <col min="13585" max="13585" width="7.5703125" customWidth="1"/>
    <col min="13586" max="13586" width="7.7109375" customWidth="1"/>
    <col min="13587" max="13588" width="10.7109375" customWidth="1"/>
    <col min="13589" max="13589" width="0.85546875" customWidth="1"/>
    <col min="13825" max="13825" width="0.85546875" customWidth="1"/>
    <col min="13826" max="13826" width="8.7109375" customWidth="1"/>
    <col min="13827" max="13827" width="7.28515625" customWidth="1"/>
    <col min="13828" max="13828" width="6.7109375" customWidth="1"/>
    <col min="13829" max="13829" width="7.7109375" customWidth="1"/>
    <col min="13830" max="13831" width="7.5703125" customWidth="1"/>
    <col min="13832" max="13832" width="6.7109375" customWidth="1"/>
    <col min="13833" max="13834" width="7.7109375" customWidth="1"/>
    <col min="13835" max="13835" width="7.28515625" customWidth="1"/>
    <col min="13836" max="13836" width="7.5703125" customWidth="1"/>
    <col min="13837" max="13837" width="7.7109375" customWidth="1"/>
    <col min="13838" max="13838" width="8.7109375" customWidth="1"/>
    <col min="13839" max="13840" width="7.7109375" customWidth="1"/>
    <col min="13841" max="13841" width="7.5703125" customWidth="1"/>
    <col min="13842" max="13842" width="7.7109375" customWidth="1"/>
    <col min="13843" max="13844" width="10.7109375" customWidth="1"/>
    <col min="13845" max="13845" width="0.85546875" customWidth="1"/>
    <col min="14081" max="14081" width="0.85546875" customWidth="1"/>
    <col min="14082" max="14082" width="8.7109375" customWidth="1"/>
    <col min="14083" max="14083" width="7.28515625" customWidth="1"/>
    <col min="14084" max="14084" width="6.7109375" customWidth="1"/>
    <col min="14085" max="14085" width="7.7109375" customWidth="1"/>
    <col min="14086" max="14087" width="7.5703125" customWidth="1"/>
    <col min="14088" max="14088" width="6.7109375" customWidth="1"/>
    <col min="14089" max="14090" width="7.7109375" customWidth="1"/>
    <col min="14091" max="14091" width="7.28515625" customWidth="1"/>
    <col min="14092" max="14092" width="7.5703125" customWidth="1"/>
    <col min="14093" max="14093" width="7.7109375" customWidth="1"/>
    <col min="14094" max="14094" width="8.7109375" customWidth="1"/>
    <col min="14095" max="14096" width="7.7109375" customWidth="1"/>
    <col min="14097" max="14097" width="7.5703125" customWidth="1"/>
    <col min="14098" max="14098" width="7.7109375" customWidth="1"/>
    <col min="14099" max="14100" width="10.7109375" customWidth="1"/>
    <col min="14101" max="14101" width="0.85546875" customWidth="1"/>
    <col min="14337" max="14337" width="0.85546875" customWidth="1"/>
    <col min="14338" max="14338" width="8.7109375" customWidth="1"/>
    <col min="14339" max="14339" width="7.28515625" customWidth="1"/>
    <col min="14340" max="14340" width="6.7109375" customWidth="1"/>
    <col min="14341" max="14341" width="7.7109375" customWidth="1"/>
    <col min="14342" max="14343" width="7.5703125" customWidth="1"/>
    <col min="14344" max="14344" width="6.7109375" customWidth="1"/>
    <col min="14345" max="14346" width="7.7109375" customWidth="1"/>
    <col min="14347" max="14347" width="7.28515625" customWidth="1"/>
    <col min="14348" max="14348" width="7.5703125" customWidth="1"/>
    <col min="14349" max="14349" width="7.7109375" customWidth="1"/>
    <col min="14350" max="14350" width="8.7109375" customWidth="1"/>
    <col min="14351" max="14352" width="7.7109375" customWidth="1"/>
    <col min="14353" max="14353" width="7.5703125" customWidth="1"/>
    <col min="14354" max="14354" width="7.7109375" customWidth="1"/>
    <col min="14355" max="14356" width="10.7109375" customWidth="1"/>
    <col min="14357" max="14357" width="0.85546875" customWidth="1"/>
    <col min="14593" max="14593" width="0.85546875" customWidth="1"/>
    <col min="14594" max="14594" width="8.7109375" customWidth="1"/>
    <col min="14595" max="14595" width="7.28515625" customWidth="1"/>
    <col min="14596" max="14596" width="6.7109375" customWidth="1"/>
    <col min="14597" max="14597" width="7.7109375" customWidth="1"/>
    <col min="14598" max="14599" width="7.5703125" customWidth="1"/>
    <col min="14600" max="14600" width="6.7109375" customWidth="1"/>
    <col min="14601" max="14602" width="7.7109375" customWidth="1"/>
    <col min="14603" max="14603" width="7.28515625" customWidth="1"/>
    <col min="14604" max="14604" width="7.5703125" customWidth="1"/>
    <col min="14605" max="14605" width="7.7109375" customWidth="1"/>
    <col min="14606" max="14606" width="8.7109375" customWidth="1"/>
    <col min="14607" max="14608" width="7.7109375" customWidth="1"/>
    <col min="14609" max="14609" width="7.5703125" customWidth="1"/>
    <col min="14610" max="14610" width="7.7109375" customWidth="1"/>
    <col min="14611" max="14612" width="10.7109375" customWidth="1"/>
    <col min="14613" max="14613" width="0.85546875" customWidth="1"/>
    <col min="14849" max="14849" width="0.85546875" customWidth="1"/>
    <col min="14850" max="14850" width="8.7109375" customWidth="1"/>
    <col min="14851" max="14851" width="7.28515625" customWidth="1"/>
    <col min="14852" max="14852" width="6.7109375" customWidth="1"/>
    <col min="14853" max="14853" width="7.7109375" customWidth="1"/>
    <col min="14854" max="14855" width="7.5703125" customWidth="1"/>
    <col min="14856" max="14856" width="6.7109375" customWidth="1"/>
    <col min="14857" max="14858" width="7.7109375" customWidth="1"/>
    <col min="14859" max="14859" width="7.28515625" customWidth="1"/>
    <col min="14860" max="14860" width="7.5703125" customWidth="1"/>
    <col min="14861" max="14861" width="7.7109375" customWidth="1"/>
    <col min="14862" max="14862" width="8.7109375" customWidth="1"/>
    <col min="14863" max="14864" width="7.7109375" customWidth="1"/>
    <col min="14865" max="14865" width="7.5703125" customWidth="1"/>
    <col min="14866" max="14866" width="7.7109375" customWidth="1"/>
    <col min="14867" max="14868" width="10.7109375" customWidth="1"/>
    <col min="14869" max="14869" width="0.85546875" customWidth="1"/>
    <col min="15105" max="15105" width="0.85546875" customWidth="1"/>
    <col min="15106" max="15106" width="8.7109375" customWidth="1"/>
    <col min="15107" max="15107" width="7.28515625" customWidth="1"/>
    <col min="15108" max="15108" width="6.7109375" customWidth="1"/>
    <col min="15109" max="15109" width="7.7109375" customWidth="1"/>
    <col min="15110" max="15111" width="7.5703125" customWidth="1"/>
    <col min="15112" max="15112" width="6.7109375" customWidth="1"/>
    <col min="15113" max="15114" width="7.7109375" customWidth="1"/>
    <col min="15115" max="15115" width="7.28515625" customWidth="1"/>
    <col min="15116" max="15116" width="7.5703125" customWidth="1"/>
    <col min="15117" max="15117" width="7.7109375" customWidth="1"/>
    <col min="15118" max="15118" width="8.7109375" customWidth="1"/>
    <col min="15119" max="15120" width="7.7109375" customWidth="1"/>
    <col min="15121" max="15121" width="7.5703125" customWidth="1"/>
    <col min="15122" max="15122" width="7.7109375" customWidth="1"/>
    <col min="15123" max="15124" width="10.7109375" customWidth="1"/>
    <col min="15125" max="15125" width="0.85546875" customWidth="1"/>
    <col min="15361" max="15361" width="0.85546875" customWidth="1"/>
    <col min="15362" max="15362" width="8.7109375" customWidth="1"/>
    <col min="15363" max="15363" width="7.28515625" customWidth="1"/>
    <col min="15364" max="15364" width="6.7109375" customWidth="1"/>
    <col min="15365" max="15365" width="7.7109375" customWidth="1"/>
    <col min="15366" max="15367" width="7.5703125" customWidth="1"/>
    <col min="15368" max="15368" width="6.7109375" customWidth="1"/>
    <col min="15369" max="15370" width="7.7109375" customWidth="1"/>
    <col min="15371" max="15371" width="7.28515625" customWidth="1"/>
    <col min="15372" max="15372" width="7.5703125" customWidth="1"/>
    <col min="15373" max="15373" width="7.7109375" customWidth="1"/>
    <col min="15374" max="15374" width="8.7109375" customWidth="1"/>
    <col min="15375" max="15376" width="7.7109375" customWidth="1"/>
    <col min="15377" max="15377" width="7.5703125" customWidth="1"/>
    <col min="15378" max="15378" width="7.7109375" customWidth="1"/>
    <col min="15379" max="15380" width="10.7109375" customWidth="1"/>
    <col min="15381" max="15381" width="0.85546875" customWidth="1"/>
    <col min="15617" max="15617" width="0.85546875" customWidth="1"/>
    <col min="15618" max="15618" width="8.7109375" customWidth="1"/>
    <col min="15619" max="15619" width="7.28515625" customWidth="1"/>
    <col min="15620" max="15620" width="6.7109375" customWidth="1"/>
    <col min="15621" max="15621" width="7.7109375" customWidth="1"/>
    <col min="15622" max="15623" width="7.5703125" customWidth="1"/>
    <col min="15624" max="15624" width="6.7109375" customWidth="1"/>
    <col min="15625" max="15626" width="7.7109375" customWidth="1"/>
    <col min="15627" max="15627" width="7.28515625" customWidth="1"/>
    <col min="15628" max="15628" width="7.5703125" customWidth="1"/>
    <col min="15629" max="15629" width="7.7109375" customWidth="1"/>
    <col min="15630" max="15630" width="8.7109375" customWidth="1"/>
    <col min="15631" max="15632" width="7.7109375" customWidth="1"/>
    <col min="15633" max="15633" width="7.5703125" customWidth="1"/>
    <col min="15634" max="15634" width="7.7109375" customWidth="1"/>
    <col min="15635" max="15636" width="10.7109375" customWidth="1"/>
    <col min="15637" max="15637" width="0.85546875" customWidth="1"/>
    <col min="15873" max="15873" width="0.85546875" customWidth="1"/>
    <col min="15874" max="15874" width="8.7109375" customWidth="1"/>
    <col min="15875" max="15875" width="7.28515625" customWidth="1"/>
    <col min="15876" max="15876" width="6.7109375" customWidth="1"/>
    <col min="15877" max="15877" width="7.7109375" customWidth="1"/>
    <col min="15878" max="15879" width="7.5703125" customWidth="1"/>
    <col min="15880" max="15880" width="6.7109375" customWidth="1"/>
    <col min="15881" max="15882" width="7.7109375" customWidth="1"/>
    <col min="15883" max="15883" width="7.28515625" customWidth="1"/>
    <col min="15884" max="15884" width="7.5703125" customWidth="1"/>
    <col min="15885" max="15885" width="7.7109375" customWidth="1"/>
    <col min="15886" max="15886" width="8.7109375" customWidth="1"/>
    <col min="15887" max="15888" width="7.7109375" customWidth="1"/>
    <col min="15889" max="15889" width="7.5703125" customWidth="1"/>
    <col min="15890" max="15890" width="7.7109375" customWidth="1"/>
    <col min="15891" max="15892" width="10.7109375" customWidth="1"/>
    <col min="15893" max="15893" width="0.85546875" customWidth="1"/>
    <col min="16129" max="16129" width="0.85546875" customWidth="1"/>
    <col min="16130" max="16130" width="8.7109375" customWidth="1"/>
    <col min="16131" max="16131" width="7.28515625" customWidth="1"/>
    <col min="16132" max="16132" width="6.7109375" customWidth="1"/>
    <col min="16133" max="16133" width="7.7109375" customWidth="1"/>
    <col min="16134" max="16135" width="7.5703125" customWidth="1"/>
    <col min="16136" max="16136" width="6.7109375" customWidth="1"/>
    <col min="16137" max="16138" width="7.7109375" customWidth="1"/>
    <col min="16139" max="16139" width="7.28515625" customWidth="1"/>
    <col min="16140" max="16140" width="7.5703125" customWidth="1"/>
    <col min="16141" max="16141" width="7.7109375" customWidth="1"/>
    <col min="16142" max="16142" width="8.7109375" customWidth="1"/>
    <col min="16143" max="16144" width="7.7109375" customWidth="1"/>
    <col min="16145" max="16145" width="7.5703125" customWidth="1"/>
    <col min="16146" max="16146" width="7.7109375" customWidth="1"/>
    <col min="16147" max="16148" width="10.7109375" customWidth="1"/>
    <col min="16149" max="16149" width="0.85546875" customWidth="1"/>
  </cols>
  <sheetData>
    <row r="1" spans="1:21" ht="9.9499999999999993" customHeight="1" x14ac:dyDescent="0.25">
      <c r="A1" s="35"/>
      <c r="B1" s="36"/>
      <c r="C1" s="36"/>
      <c r="D1" s="36"/>
      <c r="E1" s="36"/>
      <c r="F1" s="36"/>
      <c r="G1" s="36"/>
      <c r="H1" s="36"/>
      <c r="I1" s="36"/>
      <c r="J1" s="36"/>
      <c r="K1" s="36"/>
      <c r="L1" s="36"/>
      <c r="M1" s="36"/>
      <c r="N1" s="36"/>
      <c r="O1" s="36"/>
      <c r="P1" s="36"/>
      <c r="Q1" s="36"/>
      <c r="R1" s="36"/>
      <c r="S1" s="36"/>
      <c r="T1" s="36"/>
      <c r="U1" s="37"/>
    </row>
    <row r="2" spans="1:21" x14ac:dyDescent="0.25">
      <c r="A2" s="38"/>
      <c r="B2" s="851" t="s">
        <v>53</v>
      </c>
      <c r="C2" s="851"/>
      <c r="D2" s="851"/>
      <c r="E2" s="851"/>
      <c r="F2" s="851"/>
      <c r="G2" s="851"/>
      <c r="H2" s="851"/>
      <c r="I2" s="851"/>
      <c r="J2" s="851"/>
      <c r="K2" s="851"/>
      <c r="L2" s="851"/>
      <c r="M2" s="851"/>
      <c r="N2" s="851"/>
      <c r="O2" s="851"/>
      <c r="P2" s="851"/>
      <c r="Q2" s="851"/>
      <c r="R2" s="851"/>
      <c r="S2" s="851"/>
      <c r="T2" s="851"/>
      <c r="U2" s="39"/>
    </row>
    <row r="3" spans="1:21" x14ac:dyDescent="0.25">
      <c r="A3" s="38"/>
      <c r="B3" s="853" t="s">
        <v>54</v>
      </c>
      <c r="C3" s="853"/>
      <c r="D3" s="853"/>
      <c r="E3" s="853"/>
      <c r="F3" s="853"/>
      <c r="G3" s="853"/>
      <c r="H3" s="853"/>
      <c r="I3" s="853"/>
      <c r="J3" s="853"/>
      <c r="K3" s="853"/>
      <c r="L3" s="853"/>
      <c r="M3" s="853"/>
      <c r="N3" s="853"/>
      <c r="O3" s="853"/>
      <c r="P3" s="853"/>
      <c r="Q3" s="853"/>
      <c r="R3" s="853"/>
      <c r="S3" s="853"/>
      <c r="T3" s="853"/>
      <c r="U3" s="39"/>
    </row>
    <row r="4" spans="1:21" x14ac:dyDescent="0.25">
      <c r="A4" s="38"/>
      <c r="B4" s="854" t="s">
        <v>55</v>
      </c>
      <c r="C4" s="854"/>
      <c r="D4" s="854"/>
      <c r="E4" s="854"/>
      <c r="F4" s="854"/>
      <c r="G4" s="854"/>
      <c r="H4" s="854"/>
      <c r="I4" s="854"/>
      <c r="J4" s="854"/>
      <c r="K4" s="854"/>
      <c r="L4" s="854"/>
      <c r="M4" s="854"/>
      <c r="N4" s="854"/>
      <c r="O4" s="854"/>
      <c r="P4" s="854"/>
      <c r="Q4" s="40" t="s">
        <v>56</v>
      </c>
      <c r="R4" s="41"/>
      <c r="S4" s="42">
        <v>2</v>
      </c>
      <c r="T4" s="43"/>
      <c r="U4" s="39"/>
    </row>
    <row r="5" spans="1:21" x14ac:dyDescent="0.25">
      <c r="A5" s="38"/>
      <c r="B5" s="855" t="s">
        <v>57</v>
      </c>
      <c r="C5" s="856"/>
      <c r="D5" s="859">
        <f>Preliminares!F18</f>
        <v>0</v>
      </c>
      <c r="E5" s="860"/>
      <c r="F5" s="860"/>
      <c r="G5" s="860"/>
      <c r="H5" s="860"/>
      <c r="I5" s="860"/>
      <c r="J5" s="860"/>
      <c r="K5" s="860"/>
      <c r="L5" s="860"/>
      <c r="M5" s="860"/>
      <c r="N5" s="860"/>
      <c r="O5" s="860"/>
      <c r="P5" s="861"/>
      <c r="Q5" s="44" t="s">
        <v>58</v>
      </c>
      <c r="R5" s="45"/>
      <c r="S5" s="45"/>
      <c r="T5" s="45"/>
      <c r="U5" s="39"/>
    </row>
    <row r="6" spans="1:21" x14ac:dyDescent="0.25">
      <c r="A6" s="38"/>
      <c r="B6" s="857"/>
      <c r="C6" s="858"/>
      <c r="D6" s="862"/>
      <c r="E6" s="863"/>
      <c r="F6" s="863"/>
      <c r="G6" s="863"/>
      <c r="H6" s="863"/>
      <c r="I6" s="863"/>
      <c r="J6" s="863"/>
      <c r="K6" s="863"/>
      <c r="L6" s="863"/>
      <c r="M6" s="863"/>
      <c r="N6" s="863"/>
      <c r="O6" s="863"/>
      <c r="P6" s="864"/>
      <c r="Q6" s="46" t="s">
        <v>59</v>
      </c>
      <c r="R6" s="46"/>
      <c r="S6" s="47">
        <f>'Q-VIII'!H6</f>
        <v>17</v>
      </c>
      <c r="T6" s="48"/>
      <c r="U6" s="39"/>
    </row>
    <row r="7" spans="1:21" x14ac:dyDescent="0.25">
      <c r="A7" s="38"/>
      <c r="B7" s="851" t="s">
        <v>4</v>
      </c>
      <c r="C7" s="851"/>
      <c r="D7" s="851"/>
      <c r="E7" s="851"/>
      <c r="F7" s="851"/>
      <c r="G7" s="851"/>
      <c r="H7" s="851"/>
      <c r="I7" s="851"/>
      <c r="J7" s="851"/>
      <c r="K7" s="49"/>
      <c r="L7" s="50"/>
      <c r="M7" s="852" t="s">
        <v>60</v>
      </c>
      <c r="N7" s="851"/>
      <c r="O7" s="851"/>
      <c r="P7" s="851"/>
      <c r="Q7" s="851"/>
      <c r="R7" s="851"/>
      <c r="S7" s="851"/>
      <c r="T7" s="851"/>
      <c r="U7" s="39"/>
    </row>
    <row r="8" spans="1:21" x14ac:dyDescent="0.25">
      <c r="A8" s="38"/>
      <c r="B8" s="51" t="s">
        <v>61</v>
      </c>
      <c r="C8" s="52">
        <f>Preliminares!F5</f>
        <v>0</v>
      </c>
      <c r="D8" s="53"/>
      <c r="E8" s="53"/>
      <c r="F8" s="53"/>
      <c r="G8" s="53"/>
      <c r="H8" s="53"/>
      <c r="I8" s="53"/>
      <c r="J8" s="53"/>
      <c r="K8" s="51"/>
      <c r="L8" s="54"/>
      <c r="M8" s="51" t="s">
        <v>61</v>
      </c>
      <c r="N8" s="52">
        <f>Preliminares!G11</f>
        <v>0</v>
      </c>
      <c r="O8" s="53"/>
      <c r="P8" s="53"/>
      <c r="Q8" s="53"/>
      <c r="R8" s="53"/>
      <c r="S8" s="53"/>
      <c r="T8" s="53"/>
      <c r="U8" s="39"/>
    </row>
    <row r="9" spans="1:21" x14ac:dyDescent="0.25">
      <c r="A9" s="38"/>
      <c r="B9" s="51" t="s">
        <v>62</v>
      </c>
      <c r="C9" s="53"/>
      <c r="D9" s="53"/>
      <c r="E9" s="53"/>
      <c r="F9" s="53"/>
      <c r="G9" s="53"/>
      <c r="H9" s="53"/>
      <c r="I9" s="53"/>
      <c r="J9" s="53"/>
      <c r="K9" s="51"/>
      <c r="L9" s="54"/>
      <c r="M9" s="51" t="s">
        <v>62</v>
      </c>
      <c r="N9" s="53"/>
      <c r="O9" s="53"/>
      <c r="P9" s="53"/>
      <c r="Q9" s="53"/>
      <c r="R9" s="53"/>
      <c r="S9" s="53"/>
      <c r="T9" s="53"/>
      <c r="U9" s="39"/>
    </row>
    <row r="10" spans="1:21" x14ac:dyDescent="0.25">
      <c r="A10" s="38"/>
      <c r="B10" s="55" t="s">
        <v>63</v>
      </c>
      <c r="C10" s="56">
        <f>Preliminares!F35</f>
        <v>42610</v>
      </c>
      <c r="D10" s="57"/>
      <c r="E10" s="57"/>
      <c r="F10" s="57"/>
      <c r="G10" s="57"/>
      <c r="H10" s="57"/>
      <c r="I10" s="57"/>
      <c r="J10" s="57"/>
      <c r="K10" s="55"/>
      <c r="L10" s="58"/>
      <c r="M10" s="55" t="s">
        <v>63</v>
      </c>
      <c r="N10" s="59">
        <f>Preliminares!F35</f>
        <v>42610</v>
      </c>
      <c r="O10" s="57"/>
      <c r="Q10" s="816" t="s">
        <v>430</v>
      </c>
      <c r="R10" s="60">
        <f>Preliminares!G12</f>
        <v>0</v>
      </c>
      <c r="T10" s="57"/>
      <c r="U10" s="54"/>
    </row>
    <row r="11" spans="1:21" x14ac:dyDescent="0.25">
      <c r="A11" s="61"/>
      <c r="B11" s="865" t="s">
        <v>65</v>
      </c>
      <c r="C11" s="867" t="s">
        <v>66</v>
      </c>
      <c r="D11" s="868"/>
      <c r="E11" s="868"/>
      <c r="F11" s="868"/>
      <c r="G11" s="868"/>
      <c r="H11" s="868"/>
      <c r="I11" s="868"/>
      <c r="J11" s="868"/>
      <c r="K11" s="868"/>
      <c r="L11" s="869"/>
      <c r="M11" s="870" t="s">
        <v>67</v>
      </c>
      <c r="N11" s="854"/>
      <c r="O11" s="854"/>
      <c r="P11" s="854"/>
      <c r="Q11" s="871"/>
      <c r="R11" s="872" t="s">
        <v>68</v>
      </c>
      <c r="S11" s="873"/>
      <c r="T11" s="876" t="s">
        <v>69</v>
      </c>
      <c r="U11" s="62"/>
    </row>
    <row r="12" spans="1:21" x14ac:dyDescent="0.25">
      <c r="A12" s="61"/>
      <c r="B12" s="866"/>
      <c r="C12" s="867" t="s">
        <v>70</v>
      </c>
      <c r="D12" s="868"/>
      <c r="E12" s="868"/>
      <c r="F12" s="868"/>
      <c r="G12" s="869"/>
      <c r="H12" s="870" t="s">
        <v>71</v>
      </c>
      <c r="I12" s="854"/>
      <c r="J12" s="854"/>
      <c r="K12" s="854"/>
      <c r="L12" s="871"/>
      <c r="M12" s="870" t="s">
        <v>72</v>
      </c>
      <c r="N12" s="854"/>
      <c r="O12" s="854"/>
      <c r="P12" s="854"/>
      <c r="Q12" s="871"/>
      <c r="R12" s="874"/>
      <c r="S12" s="875"/>
      <c r="T12" s="877"/>
      <c r="U12" s="62"/>
    </row>
    <row r="13" spans="1:21" ht="20.100000000000001" customHeight="1" x14ac:dyDescent="0.25">
      <c r="A13" s="63"/>
      <c r="B13" s="866"/>
      <c r="C13" s="865" t="s">
        <v>73</v>
      </c>
      <c r="D13" s="872" t="s">
        <v>74</v>
      </c>
      <c r="E13" s="880"/>
      <c r="F13" s="881" t="s">
        <v>75</v>
      </c>
      <c r="G13" s="882"/>
      <c r="H13" s="865" t="s">
        <v>73</v>
      </c>
      <c r="I13" s="872" t="s">
        <v>74</v>
      </c>
      <c r="J13" s="880"/>
      <c r="K13" s="881" t="s">
        <v>75</v>
      </c>
      <c r="L13" s="882"/>
      <c r="M13" s="865" t="s">
        <v>73</v>
      </c>
      <c r="N13" s="872" t="s">
        <v>74</v>
      </c>
      <c r="O13" s="880"/>
      <c r="P13" s="881" t="s">
        <v>75</v>
      </c>
      <c r="Q13" s="882"/>
      <c r="R13" s="874"/>
      <c r="S13" s="875"/>
      <c r="T13" s="877"/>
      <c r="U13" s="64"/>
    </row>
    <row r="14" spans="1:21" ht="54.95" customHeight="1" x14ac:dyDescent="0.25">
      <c r="A14" s="63"/>
      <c r="B14" s="866"/>
      <c r="C14" s="879"/>
      <c r="D14" s="65" t="s">
        <v>76</v>
      </c>
      <c r="E14" s="66" t="s">
        <v>77</v>
      </c>
      <c r="F14" s="66" t="s">
        <v>78</v>
      </c>
      <c r="G14" s="66" t="s">
        <v>79</v>
      </c>
      <c r="H14" s="879"/>
      <c r="I14" s="65" t="s">
        <v>76</v>
      </c>
      <c r="J14" s="66" t="s">
        <v>77</v>
      </c>
      <c r="K14" s="66" t="s">
        <v>80</v>
      </c>
      <c r="L14" s="66" t="s">
        <v>81</v>
      </c>
      <c r="M14" s="879"/>
      <c r="N14" s="65" t="s">
        <v>76</v>
      </c>
      <c r="O14" s="66" t="s">
        <v>77</v>
      </c>
      <c r="P14" s="66" t="s">
        <v>82</v>
      </c>
      <c r="Q14" s="66" t="s">
        <v>83</v>
      </c>
      <c r="R14" s="66" t="s">
        <v>84</v>
      </c>
      <c r="S14" s="66" t="s">
        <v>85</v>
      </c>
      <c r="T14" s="878"/>
      <c r="U14" s="64"/>
    </row>
    <row r="15" spans="1:21" x14ac:dyDescent="0.25">
      <c r="A15" s="61"/>
      <c r="B15" s="67">
        <v>1</v>
      </c>
      <c r="C15" s="67">
        <v>2</v>
      </c>
      <c r="D15" s="67">
        <v>3</v>
      </c>
      <c r="E15" s="67">
        <v>4</v>
      </c>
      <c r="F15" s="67">
        <v>5</v>
      </c>
      <c r="G15" s="67">
        <v>6</v>
      </c>
      <c r="H15" s="67">
        <v>7</v>
      </c>
      <c r="I15" s="67">
        <v>8</v>
      </c>
      <c r="J15" s="67">
        <v>9</v>
      </c>
      <c r="K15" s="67">
        <v>10</v>
      </c>
      <c r="L15" s="67">
        <v>11</v>
      </c>
      <c r="M15" s="67">
        <v>12</v>
      </c>
      <c r="N15" s="67">
        <v>13</v>
      </c>
      <c r="O15" s="67">
        <v>14</v>
      </c>
      <c r="P15" s="67">
        <v>15</v>
      </c>
      <c r="Q15" s="67">
        <v>16</v>
      </c>
      <c r="R15" s="67">
        <v>17</v>
      </c>
      <c r="S15" s="67">
        <v>18</v>
      </c>
      <c r="T15" s="67"/>
      <c r="U15" s="68"/>
    </row>
    <row r="16" spans="1:21" x14ac:dyDescent="0.25">
      <c r="A16" s="38"/>
      <c r="B16" s="69"/>
      <c r="C16" s="70"/>
      <c r="D16" s="70"/>
      <c r="E16" s="70"/>
      <c r="F16" s="71"/>
      <c r="G16" s="71"/>
      <c r="H16" s="70"/>
      <c r="I16" s="70"/>
      <c r="J16" s="70"/>
      <c r="K16" s="71"/>
      <c r="L16" s="71"/>
      <c r="M16" s="70"/>
      <c r="N16" s="70"/>
      <c r="O16" s="70"/>
      <c r="P16" s="71"/>
      <c r="Q16" s="71"/>
      <c r="R16" s="71"/>
      <c r="S16" s="71"/>
      <c r="T16" s="72"/>
      <c r="U16" s="39"/>
    </row>
    <row r="17" spans="1:26" s="834" customFormat="1" x14ac:dyDescent="0.25">
      <c r="A17" s="825"/>
      <c r="B17" s="826" t="s">
        <v>235</v>
      </c>
      <c r="C17" s="827"/>
      <c r="D17" s="828">
        <f>'Anexo III'!E26</f>
        <v>1227.3900000000001</v>
      </c>
      <c r="E17" s="828">
        <f>D17*1.2</f>
        <v>1472.8680000000002</v>
      </c>
      <c r="F17" s="829">
        <f>C17+D17</f>
        <v>1227.3900000000001</v>
      </c>
      <c r="G17" s="829">
        <f>C17+E17</f>
        <v>1472.8680000000002</v>
      </c>
      <c r="H17" s="827"/>
      <c r="I17" s="827"/>
      <c r="J17" s="827"/>
      <c r="K17" s="830"/>
      <c r="L17" s="830"/>
      <c r="M17" s="831">
        <v>934.68</v>
      </c>
      <c r="N17" s="831">
        <v>1324.02</v>
      </c>
      <c r="O17" s="831">
        <f>443.31*0.6+355.75*0.5+160.11*0.3+330.51*0.1+34.33*0.1</f>
        <v>528.37800000000004</v>
      </c>
      <c r="P17" s="830">
        <f>M17+N17</f>
        <v>2258.6999999999998</v>
      </c>
      <c r="Q17" s="830">
        <f>M17+O17</f>
        <v>1463.058</v>
      </c>
      <c r="R17" s="830">
        <f>F17+K17+P17</f>
        <v>3486.09</v>
      </c>
      <c r="S17" s="830">
        <f>G17+L17+Q17</f>
        <v>2935.9260000000004</v>
      </c>
      <c r="T17" s="832" t="s">
        <v>234</v>
      </c>
      <c r="U17" s="833"/>
      <c r="V17" s="836">
        <f>D17+M17+N17</f>
        <v>3486.09</v>
      </c>
      <c r="W17" s="834">
        <v>3355.49</v>
      </c>
      <c r="X17" s="834">
        <v>146.04</v>
      </c>
      <c r="Z17" s="836">
        <f>V17-W17</f>
        <v>130.60000000000036</v>
      </c>
    </row>
    <row r="18" spans="1:26" x14ac:dyDescent="0.25">
      <c r="A18" s="38"/>
      <c r="B18" s="69"/>
      <c r="C18" s="70"/>
      <c r="D18" s="70"/>
      <c r="E18" s="70"/>
      <c r="F18" s="71"/>
      <c r="G18" s="71"/>
      <c r="H18" s="70"/>
      <c r="I18" s="70"/>
      <c r="J18" s="70"/>
      <c r="K18" s="71"/>
      <c r="L18" s="71"/>
      <c r="M18" s="70"/>
      <c r="N18" s="70"/>
      <c r="O18" s="70"/>
      <c r="P18" s="71"/>
      <c r="Q18" s="71"/>
      <c r="R18" s="71"/>
      <c r="S18" s="71"/>
      <c r="T18" s="72"/>
      <c r="U18" s="39"/>
    </row>
    <row r="19" spans="1:26" s="834" customFormat="1" x14ac:dyDescent="0.25">
      <c r="A19" s="825"/>
      <c r="B19" s="826" t="s">
        <v>292</v>
      </c>
      <c r="C19" s="827"/>
      <c r="D19" s="827"/>
      <c r="E19" s="827"/>
      <c r="F19" s="830"/>
      <c r="G19" s="830"/>
      <c r="H19" s="827"/>
      <c r="I19" s="827"/>
      <c r="J19" s="827"/>
      <c r="K19" s="830"/>
      <c r="L19" s="830"/>
      <c r="M19" s="831">
        <v>51.53</v>
      </c>
      <c r="N19" s="831">
        <v>2620.7800000000002</v>
      </c>
      <c r="O19" s="831">
        <f>121.61*1.15+2499.17*0.75</f>
        <v>2014.229</v>
      </c>
      <c r="P19" s="830">
        <f>M19+N19</f>
        <v>2672.3100000000004</v>
      </c>
      <c r="Q19" s="830">
        <f>M19+O19</f>
        <v>2065.759</v>
      </c>
      <c r="R19" s="830">
        <f>F19+K19+P19</f>
        <v>2672.3100000000004</v>
      </c>
      <c r="S19" s="830">
        <f>G19+L19+Q19</f>
        <v>2065.759</v>
      </c>
      <c r="T19" s="832" t="s">
        <v>234</v>
      </c>
      <c r="U19" s="833"/>
      <c r="V19" s="836">
        <f>D19+M19+N19</f>
        <v>2672.3100000000004</v>
      </c>
      <c r="W19" s="834">
        <v>2786.76</v>
      </c>
      <c r="Z19" s="836">
        <f>V19-W19</f>
        <v>-114.44999999999982</v>
      </c>
    </row>
    <row r="20" spans="1:26" x14ac:dyDescent="0.25">
      <c r="A20" s="38"/>
      <c r="B20" s="69"/>
      <c r="C20" s="70"/>
      <c r="D20" s="70"/>
      <c r="E20" s="70"/>
      <c r="F20" s="71"/>
      <c r="G20" s="71"/>
      <c r="H20" s="70"/>
      <c r="I20" s="70"/>
      <c r="J20" s="70"/>
      <c r="K20" s="71"/>
      <c r="L20" s="71"/>
      <c r="M20" s="70"/>
      <c r="N20" s="217"/>
      <c r="O20" s="70"/>
      <c r="P20" s="71"/>
      <c r="Q20" s="71"/>
      <c r="R20" s="71"/>
      <c r="S20" s="71"/>
      <c r="T20" s="72"/>
      <c r="U20" s="39"/>
    </row>
    <row r="21" spans="1:26" s="834" customFormat="1" x14ac:dyDescent="0.25">
      <c r="A21" s="825"/>
      <c r="B21" s="826" t="s">
        <v>293</v>
      </c>
      <c r="C21" s="827"/>
      <c r="D21" s="827">
        <f>'Anexo III'!K28</f>
        <v>687.5</v>
      </c>
      <c r="E21" s="827">
        <f>D21*0.75</f>
        <v>515.625</v>
      </c>
      <c r="F21" s="830">
        <f>C21+D21</f>
        <v>687.5</v>
      </c>
      <c r="G21" s="830">
        <f>C21+E21</f>
        <v>515.625</v>
      </c>
      <c r="H21" s="827"/>
      <c r="I21" s="827"/>
      <c r="J21" s="827"/>
      <c r="K21" s="830"/>
      <c r="L21" s="830"/>
      <c r="M21" s="831">
        <v>51.53</v>
      </c>
      <c r="N21" s="831">
        <v>1980.09</v>
      </c>
      <c r="O21" s="831">
        <f>37.96*1.15+1942.13*0.75</f>
        <v>1500.2515000000001</v>
      </c>
      <c r="P21" s="830">
        <f>M21+N21</f>
        <v>2031.62</v>
      </c>
      <c r="Q21" s="830">
        <f>M21+O21</f>
        <v>1551.7815000000001</v>
      </c>
      <c r="R21" s="830">
        <f>F21+K21+P21</f>
        <v>2719.12</v>
      </c>
      <c r="S21" s="830">
        <f>G21+L21+Q21</f>
        <v>2067.4065000000001</v>
      </c>
      <c r="T21" s="832" t="s">
        <v>234</v>
      </c>
      <c r="U21" s="833"/>
      <c r="V21" s="836">
        <f>D21+M21+N21</f>
        <v>2719.12</v>
      </c>
      <c r="W21" s="834">
        <v>2689.56</v>
      </c>
      <c r="Z21" s="836">
        <f>V21-W21</f>
        <v>29.559999999999945</v>
      </c>
    </row>
    <row r="22" spans="1:26" x14ac:dyDescent="0.25">
      <c r="A22" s="38"/>
      <c r="B22" s="69"/>
      <c r="C22" s="70"/>
      <c r="D22" s="70"/>
      <c r="E22" s="70"/>
      <c r="F22" s="71"/>
      <c r="G22" s="71"/>
      <c r="H22" s="70"/>
      <c r="I22" s="70"/>
      <c r="J22" s="70"/>
      <c r="K22" s="71"/>
      <c r="L22" s="71"/>
      <c r="M22" s="70"/>
      <c r="N22" s="70"/>
      <c r="O22" s="70"/>
      <c r="P22" s="71"/>
      <c r="Q22" s="71"/>
      <c r="R22" s="71"/>
      <c r="S22" s="71"/>
      <c r="T22" s="72"/>
      <c r="U22" s="39"/>
    </row>
    <row r="23" spans="1:26" s="834" customFormat="1" x14ac:dyDescent="0.25">
      <c r="A23" s="825"/>
      <c r="B23" s="826" t="s">
        <v>294</v>
      </c>
      <c r="C23" s="827"/>
      <c r="D23" s="827">
        <f>'Anexo III'!N28</f>
        <v>1223.75</v>
      </c>
      <c r="E23" s="827">
        <f>D23*0.75</f>
        <v>917.8125</v>
      </c>
      <c r="F23" s="830">
        <f>C23+D23</f>
        <v>1223.75</v>
      </c>
      <c r="G23" s="830">
        <f>C23+E23</f>
        <v>917.8125</v>
      </c>
      <c r="H23" s="827"/>
      <c r="I23" s="827"/>
      <c r="J23" s="827"/>
      <c r="K23" s="830"/>
      <c r="L23" s="830"/>
      <c r="M23" s="831">
        <v>51.53</v>
      </c>
      <c r="N23" s="831">
        <v>1443.84</v>
      </c>
      <c r="O23" s="831">
        <f>37.96*1.15+1405.87*0.75</f>
        <v>1098.0564999999999</v>
      </c>
      <c r="P23" s="830">
        <f>M23+N23</f>
        <v>1495.37</v>
      </c>
      <c r="Q23" s="830">
        <f>M23+O23</f>
        <v>1149.5864999999999</v>
      </c>
      <c r="R23" s="830">
        <f>F23+K23+P23</f>
        <v>2719.12</v>
      </c>
      <c r="S23" s="830">
        <f>G23+L23+Q23</f>
        <v>2067.3989999999999</v>
      </c>
      <c r="T23" s="832" t="s">
        <v>234</v>
      </c>
      <c r="U23" s="833"/>
      <c r="V23" s="836">
        <f>D23+M23+N23</f>
        <v>2719.12</v>
      </c>
      <c r="W23" s="834">
        <v>2689.56</v>
      </c>
      <c r="Z23" s="836">
        <f>V23-W23</f>
        <v>29.559999999999945</v>
      </c>
    </row>
    <row r="24" spans="1:26" x14ac:dyDescent="0.25">
      <c r="A24" s="38"/>
      <c r="B24" s="69"/>
      <c r="C24" s="70"/>
      <c r="D24" s="70"/>
      <c r="E24" s="70"/>
      <c r="F24" s="71"/>
      <c r="G24" s="71"/>
      <c r="H24" s="70"/>
      <c r="I24" s="70"/>
      <c r="J24" s="70"/>
      <c r="K24" s="71"/>
      <c r="L24" s="71"/>
      <c r="M24" s="70"/>
      <c r="N24" s="70"/>
      <c r="O24" s="70"/>
      <c r="P24" s="71"/>
      <c r="Q24" s="71"/>
      <c r="R24" s="71"/>
      <c r="S24" s="71"/>
      <c r="T24" s="72"/>
      <c r="U24" s="39"/>
    </row>
    <row r="25" spans="1:26" s="834" customFormat="1" x14ac:dyDescent="0.25">
      <c r="A25" s="825"/>
      <c r="B25" s="826" t="s">
        <v>296</v>
      </c>
      <c r="C25" s="827"/>
      <c r="D25" s="831">
        <v>1172.05</v>
      </c>
      <c r="E25" s="831">
        <f>D25*1.15</f>
        <v>1347.8574999999998</v>
      </c>
      <c r="F25" s="837">
        <f>C25+D25</f>
        <v>1172.05</v>
      </c>
      <c r="G25" s="837">
        <f>C25+E25</f>
        <v>1347.8574999999998</v>
      </c>
      <c r="H25" s="827"/>
      <c r="I25" s="827"/>
      <c r="J25" s="827"/>
      <c r="K25" s="830"/>
      <c r="L25" s="830"/>
      <c r="M25" s="831">
        <v>477.95</v>
      </c>
      <c r="N25" s="831">
        <v>1012.67</v>
      </c>
      <c r="O25" s="831">
        <f>20.8*1.15+991.87*0.3</f>
        <v>321.48099999999999</v>
      </c>
      <c r="P25" s="830">
        <f>M25+N25</f>
        <v>1490.62</v>
      </c>
      <c r="Q25" s="830">
        <f>M25+O25</f>
        <v>799.43100000000004</v>
      </c>
      <c r="R25" s="830">
        <f>F25+K25+P25</f>
        <v>2662.67</v>
      </c>
      <c r="S25" s="830">
        <f>G25+L25+Q25</f>
        <v>2147.2884999999997</v>
      </c>
      <c r="T25" s="832" t="s">
        <v>234</v>
      </c>
      <c r="U25" s="833"/>
      <c r="V25" s="836">
        <f>D25+M25+N25</f>
        <v>2662.67</v>
      </c>
      <c r="W25" s="834">
        <v>2670.27</v>
      </c>
      <c r="Z25" s="836">
        <f>V25-W25</f>
        <v>-7.5999999999999091</v>
      </c>
    </row>
    <row r="26" spans="1:26" s="216" customFormat="1" x14ac:dyDescent="0.25">
      <c r="A26" s="38"/>
      <c r="B26" s="69"/>
      <c r="C26" s="70"/>
      <c r="D26" s="70"/>
      <c r="E26" s="70"/>
      <c r="F26" s="71"/>
      <c r="G26" s="71"/>
      <c r="H26" s="70"/>
      <c r="I26" s="70"/>
      <c r="J26" s="70"/>
      <c r="K26" s="71"/>
      <c r="L26" s="71"/>
      <c r="M26" s="70"/>
      <c r="N26" s="218"/>
      <c r="O26" s="70"/>
      <c r="P26" s="71"/>
      <c r="Q26" s="71"/>
      <c r="R26" s="71"/>
      <c r="S26" s="71"/>
      <c r="T26" s="72"/>
      <c r="U26" s="39"/>
    </row>
    <row r="27" spans="1:26" s="216" customFormat="1" ht="15" customHeight="1" x14ac:dyDescent="0.25">
      <c r="A27" s="38"/>
      <c r="B27" s="850" t="s">
        <v>297</v>
      </c>
      <c r="C27" s="70"/>
      <c r="D27" s="70"/>
      <c r="E27" s="70"/>
      <c r="F27" s="71"/>
      <c r="G27" s="71"/>
      <c r="H27" s="70"/>
      <c r="I27" s="70"/>
      <c r="J27" s="70"/>
      <c r="K27" s="71"/>
      <c r="L27" s="71"/>
      <c r="M27" s="70"/>
      <c r="N27" s="70"/>
      <c r="O27" s="70"/>
      <c r="P27" s="71"/>
      <c r="Q27" s="71"/>
      <c r="R27" s="71"/>
      <c r="S27" s="71"/>
      <c r="T27" s="72"/>
      <c r="U27" s="39"/>
    </row>
    <row r="28" spans="1:26" s="216" customFormat="1" ht="15" customHeight="1" x14ac:dyDescent="0.25">
      <c r="A28" s="38"/>
      <c r="B28" s="850"/>
      <c r="C28" s="70"/>
      <c r="D28" s="824">
        <v>1172.05</v>
      </c>
      <c r="E28" s="831">
        <f>D28*1.15</f>
        <v>1347.8574999999998</v>
      </c>
      <c r="F28" s="835">
        <f>C28+D28</f>
        <v>1172.05</v>
      </c>
      <c r="G28" s="835">
        <f>C28+E28</f>
        <v>1347.8574999999998</v>
      </c>
      <c r="H28" s="70"/>
      <c r="I28" s="70"/>
      <c r="J28" s="70"/>
      <c r="K28" s="71"/>
      <c r="L28" s="71"/>
      <c r="M28" s="824">
        <v>477.95</v>
      </c>
      <c r="N28" s="824">
        <v>83.27</v>
      </c>
      <c r="O28" s="831">
        <f>20.8*1.15+62.47*0.3</f>
        <v>42.661000000000001</v>
      </c>
      <c r="P28" s="71">
        <f>M28+N28</f>
        <v>561.22</v>
      </c>
      <c r="Q28" s="71">
        <f>M28+O28</f>
        <v>520.61099999999999</v>
      </c>
      <c r="R28" s="71">
        <f>F28+K28+P28</f>
        <v>1733.27</v>
      </c>
      <c r="S28" s="71">
        <f>G28+L28+Q28</f>
        <v>1868.4684999999999</v>
      </c>
      <c r="T28" s="72" t="s">
        <v>298</v>
      </c>
      <c r="U28" s="39"/>
      <c r="V28" s="836">
        <f>D28+M28+N28</f>
        <v>1733.27</v>
      </c>
      <c r="W28" s="216">
        <v>1743.23</v>
      </c>
      <c r="Z28" s="836">
        <f>V28-W28</f>
        <v>-9.9600000000000364</v>
      </c>
    </row>
    <row r="29" spans="1:26" x14ac:dyDescent="0.25">
      <c r="A29" s="38"/>
      <c r="B29" s="69"/>
      <c r="C29" s="70"/>
      <c r="D29" s="70"/>
      <c r="E29" s="70"/>
      <c r="F29" s="71"/>
      <c r="G29" s="71"/>
      <c r="H29" s="70"/>
      <c r="I29" s="70"/>
      <c r="J29" s="70"/>
      <c r="K29" s="71"/>
      <c r="L29" s="71"/>
      <c r="M29" s="70"/>
      <c r="N29" s="70"/>
      <c r="O29" s="70"/>
      <c r="P29" s="71"/>
      <c r="Q29" s="71"/>
      <c r="R29" s="71"/>
      <c r="S29" s="71"/>
      <c r="T29" s="72"/>
      <c r="U29" s="39"/>
    </row>
    <row r="30" spans="1:26" s="834" customFormat="1" ht="28.5" customHeight="1" x14ac:dyDescent="0.25">
      <c r="A30" s="825"/>
      <c r="B30" s="838" t="s">
        <v>388</v>
      </c>
      <c r="C30" s="827"/>
      <c r="D30" s="831">
        <v>1462.2</v>
      </c>
      <c r="E30" s="831">
        <f>D30*0.75</f>
        <v>1096.6500000000001</v>
      </c>
      <c r="F30" s="837">
        <f>C30+D30</f>
        <v>1462.2</v>
      </c>
      <c r="G30" s="837">
        <f>C30+E30</f>
        <v>1096.6500000000001</v>
      </c>
      <c r="H30" s="827"/>
      <c r="I30" s="827"/>
      <c r="J30" s="827"/>
      <c r="K30" s="830"/>
      <c r="L30" s="830"/>
      <c r="M30" s="831">
        <v>214</v>
      </c>
      <c r="N30" s="831">
        <v>71.42</v>
      </c>
      <c r="O30" s="831">
        <f>10.4*1.15+61.01*0.3</f>
        <v>30.262999999999998</v>
      </c>
      <c r="P30" s="830">
        <f>M30+N30</f>
        <v>285.42</v>
      </c>
      <c r="Q30" s="830">
        <f>M30+O30</f>
        <v>244.26300000000001</v>
      </c>
      <c r="R30" s="830">
        <f>F30+K30+P30</f>
        <v>1747.6200000000001</v>
      </c>
      <c r="S30" s="830">
        <f>G30+L30+Q30</f>
        <v>1340.913</v>
      </c>
      <c r="T30" s="832" t="s">
        <v>234</v>
      </c>
      <c r="U30" s="833"/>
      <c r="V30" s="836">
        <f>D30+M30+N30</f>
        <v>1747.6200000000001</v>
      </c>
      <c r="W30" s="834">
        <v>1747.7</v>
      </c>
      <c r="Z30" s="836">
        <f>V30-W30</f>
        <v>-7.999999999992724E-2</v>
      </c>
    </row>
    <row r="31" spans="1:26" x14ac:dyDescent="0.25">
      <c r="A31" s="38"/>
      <c r="B31" s="73"/>
      <c r="C31" s="70"/>
      <c r="D31" s="70"/>
      <c r="E31" s="70"/>
      <c r="F31" s="71"/>
      <c r="G31" s="71"/>
      <c r="H31" s="70"/>
      <c r="I31" s="70"/>
      <c r="J31" s="70"/>
      <c r="K31" s="71"/>
      <c r="L31" s="71"/>
      <c r="M31" s="70"/>
      <c r="N31" s="70"/>
      <c r="O31" s="70"/>
      <c r="P31" s="71"/>
      <c r="Q31" s="71"/>
      <c r="R31" s="71"/>
      <c r="S31" s="71"/>
      <c r="T31" s="72"/>
      <c r="U31" s="39"/>
    </row>
    <row r="32" spans="1:26" x14ac:dyDescent="0.25">
      <c r="A32" s="38"/>
      <c r="B32" s="73" t="s">
        <v>241</v>
      </c>
      <c r="C32" s="70"/>
      <c r="D32" s="70"/>
      <c r="E32" s="70"/>
      <c r="F32" s="71"/>
      <c r="G32" s="71"/>
      <c r="H32" s="70"/>
      <c r="I32" s="70"/>
      <c r="J32" s="70"/>
      <c r="K32" s="71"/>
      <c r="L32" s="71"/>
      <c r="M32" s="831">
        <v>27.75</v>
      </c>
      <c r="N32" s="831">
        <f>321.23+183.53+52.36</f>
        <v>557.12</v>
      </c>
      <c r="O32" s="831">
        <f>321.23*0.3+183.53*0.3+52.36*0.75</f>
        <v>190.69799999999998</v>
      </c>
      <c r="P32" s="71">
        <f>M32+N32</f>
        <v>584.87</v>
      </c>
      <c r="Q32" s="71">
        <f>M32+O32</f>
        <v>218.44799999999998</v>
      </c>
      <c r="R32" s="71">
        <f>F32+K32+P32</f>
        <v>584.87</v>
      </c>
      <c r="S32" s="71">
        <f>G32+L32+Q32</f>
        <v>218.44799999999998</v>
      </c>
      <c r="T32" s="72" t="s">
        <v>234</v>
      </c>
      <c r="U32" s="39"/>
      <c r="V32" s="836">
        <f>D32+M32+N32</f>
        <v>584.87</v>
      </c>
      <c r="W32">
        <v>584.87</v>
      </c>
    </row>
    <row r="33" spans="1:21" x14ac:dyDescent="0.25">
      <c r="A33" s="38"/>
      <c r="B33" s="73"/>
      <c r="C33" s="70"/>
      <c r="D33" s="70"/>
      <c r="E33" s="70"/>
      <c r="F33" s="71"/>
      <c r="G33" s="71"/>
      <c r="H33" s="70"/>
      <c r="I33" s="70"/>
      <c r="J33" s="70"/>
      <c r="K33" s="71"/>
      <c r="L33" s="71"/>
      <c r="M33" s="70"/>
      <c r="N33" s="70"/>
      <c r="O33" s="70"/>
      <c r="P33" s="71"/>
      <c r="Q33" s="71"/>
      <c r="R33" s="71"/>
      <c r="S33" s="71"/>
      <c r="T33" s="72"/>
      <c r="U33" s="39"/>
    </row>
    <row r="34" spans="1:21" x14ac:dyDescent="0.25">
      <c r="A34" s="38"/>
      <c r="B34" s="73" t="s">
        <v>295</v>
      </c>
      <c r="C34" s="70"/>
      <c r="D34" s="70"/>
      <c r="E34" s="70"/>
      <c r="F34" s="71"/>
      <c r="G34" s="71"/>
      <c r="H34" s="70"/>
      <c r="I34" s="70"/>
      <c r="J34" s="70"/>
      <c r="K34" s="71"/>
      <c r="L34" s="71"/>
      <c r="M34" s="70"/>
      <c r="N34" s="70">
        <v>183.02</v>
      </c>
      <c r="O34" s="70">
        <f>(95.74*0.75)+(87.28*0.3)</f>
        <v>97.98899999999999</v>
      </c>
      <c r="P34" s="71">
        <f>M34+N34</f>
        <v>183.02</v>
      </c>
      <c r="Q34" s="71">
        <f>M34+O34</f>
        <v>97.98899999999999</v>
      </c>
      <c r="R34" s="71">
        <f>F34+K34+P34</f>
        <v>183.02</v>
      </c>
      <c r="S34" s="71">
        <f>G34+L34+Q34</f>
        <v>97.98899999999999</v>
      </c>
      <c r="T34" s="72" t="s">
        <v>234</v>
      </c>
      <c r="U34" s="39"/>
    </row>
    <row r="35" spans="1:21" x14ac:dyDescent="0.25">
      <c r="A35" s="38"/>
      <c r="B35" s="69"/>
      <c r="C35" s="70"/>
      <c r="D35" s="70"/>
      <c r="E35" s="70"/>
      <c r="F35" s="71"/>
      <c r="G35" s="71"/>
      <c r="H35" s="70"/>
      <c r="I35" s="70"/>
      <c r="J35" s="70"/>
      <c r="K35" s="71"/>
      <c r="L35" s="71"/>
      <c r="M35" s="70"/>
      <c r="N35" s="70"/>
      <c r="O35" s="70"/>
      <c r="P35" s="71"/>
      <c r="Q35" s="71"/>
      <c r="R35" s="71"/>
      <c r="S35" s="71"/>
      <c r="T35" s="72"/>
      <c r="U35" s="39"/>
    </row>
    <row r="36" spans="1:21" x14ac:dyDescent="0.25">
      <c r="A36" s="74"/>
      <c r="B36" s="75" t="s">
        <v>75</v>
      </c>
      <c r="C36" s="76">
        <f>C17+C19+C21+C23+C25+(C28*5)+C30+C32+C34</f>
        <v>0</v>
      </c>
      <c r="D36" s="76">
        <f t="shared" ref="D36:S36" si="0">D17+D19+D21+D23+D25+(D28*5)+D30+D32+D34</f>
        <v>11633.140000000001</v>
      </c>
      <c r="E36" s="76">
        <f t="shared" si="0"/>
        <v>12090.100499999999</v>
      </c>
      <c r="F36" s="76">
        <f t="shared" si="0"/>
        <v>11633.140000000001</v>
      </c>
      <c r="G36" s="76">
        <f t="shared" si="0"/>
        <v>12090.100499999999</v>
      </c>
      <c r="H36" s="76">
        <f t="shared" si="0"/>
        <v>0</v>
      </c>
      <c r="I36" s="76">
        <f t="shared" si="0"/>
        <v>0</v>
      </c>
      <c r="J36" s="76">
        <f t="shared" si="0"/>
        <v>0</v>
      </c>
      <c r="K36" s="76">
        <f t="shared" si="0"/>
        <v>0</v>
      </c>
      <c r="L36" s="76">
        <f t="shared" si="0"/>
        <v>0</v>
      </c>
      <c r="M36" s="76">
        <f t="shared" si="0"/>
        <v>4198.72</v>
      </c>
      <c r="N36" s="76">
        <f t="shared" si="0"/>
        <v>9609.3100000000013</v>
      </c>
      <c r="O36" s="76">
        <f t="shared" si="0"/>
        <v>5994.6509999999998</v>
      </c>
      <c r="P36" s="76">
        <f t="shared" si="0"/>
        <v>13808.03</v>
      </c>
      <c r="Q36" s="76">
        <f t="shared" si="0"/>
        <v>10193.371000000001</v>
      </c>
      <c r="R36" s="76">
        <f t="shared" si="0"/>
        <v>25441.17</v>
      </c>
      <c r="S36" s="76">
        <f t="shared" si="0"/>
        <v>22283.4715</v>
      </c>
      <c r="T36" s="449">
        <v>13</v>
      </c>
      <c r="U36" s="77"/>
    </row>
    <row r="37" spans="1:21" x14ac:dyDescent="0.25">
      <c r="A37" s="61"/>
      <c r="B37" s="46" t="s">
        <v>88</v>
      </c>
      <c r="C37" s="55"/>
      <c r="D37" s="55"/>
      <c r="E37" s="55"/>
      <c r="F37" s="78">
        <f>R36</f>
        <v>25441.17</v>
      </c>
      <c r="G37" s="55" t="s">
        <v>89</v>
      </c>
      <c r="H37" s="55"/>
      <c r="I37" s="55" t="s">
        <v>90</v>
      </c>
      <c r="J37" s="55"/>
      <c r="K37" s="55"/>
      <c r="L37" s="55"/>
      <c r="M37" s="55"/>
      <c r="N37" s="78">
        <f>S36</f>
        <v>22283.4715</v>
      </c>
      <c r="O37" s="55" t="s">
        <v>89</v>
      </c>
      <c r="P37" s="55"/>
      <c r="Q37" s="55"/>
      <c r="R37" s="55"/>
      <c r="S37" s="55"/>
      <c r="T37" s="79"/>
      <c r="U37" s="62"/>
    </row>
    <row r="38" spans="1:21" x14ac:dyDescent="0.25">
      <c r="A38" s="61"/>
      <c r="B38" s="80" t="s">
        <v>91</v>
      </c>
      <c r="C38" s="81"/>
      <c r="D38" s="81"/>
      <c r="E38" s="81"/>
      <c r="F38" s="81"/>
      <c r="G38" s="81"/>
      <c r="H38" s="81"/>
      <c r="I38" s="81"/>
      <c r="J38" s="81"/>
      <c r="K38" s="81"/>
      <c r="L38" s="81"/>
      <c r="M38" s="81"/>
      <c r="N38" s="81"/>
      <c r="O38" s="81"/>
      <c r="P38" s="81"/>
      <c r="Q38" s="81"/>
      <c r="R38" s="81"/>
      <c r="S38" s="81"/>
      <c r="T38" s="81"/>
      <c r="U38" s="39"/>
    </row>
    <row r="39" spans="1:21" x14ac:dyDescent="0.25">
      <c r="A39" s="82"/>
      <c r="B39" s="57"/>
      <c r="C39" s="57"/>
      <c r="D39" s="57"/>
      <c r="E39" s="57"/>
      <c r="F39" s="57"/>
      <c r="G39" s="57"/>
      <c r="H39" s="57"/>
      <c r="I39" s="57"/>
      <c r="J39" s="57"/>
      <c r="K39" s="57"/>
      <c r="L39" s="57"/>
      <c r="M39" s="57"/>
      <c r="N39" s="57"/>
      <c r="O39" s="57"/>
      <c r="P39" s="57"/>
      <c r="Q39" s="57"/>
      <c r="R39" s="57"/>
      <c r="S39" s="57"/>
      <c r="T39" s="57"/>
      <c r="U39" s="83"/>
    </row>
    <row r="42" spans="1:21" x14ac:dyDescent="0.25">
      <c r="O42" s="448"/>
    </row>
  </sheetData>
  <mergeCells count="25">
    <mergeCell ref="C13:C14"/>
    <mergeCell ref="D13:E13"/>
    <mergeCell ref="P13:Q13"/>
    <mergeCell ref="F13:G13"/>
    <mergeCell ref="H13:H14"/>
    <mergeCell ref="I13:J13"/>
    <mergeCell ref="K13:L13"/>
    <mergeCell ref="M13:M14"/>
    <mergeCell ref="N13:O13"/>
    <mergeCell ref="B27:B28"/>
    <mergeCell ref="B7:J7"/>
    <mergeCell ref="M7:T7"/>
    <mergeCell ref="B2:T2"/>
    <mergeCell ref="B3:T3"/>
    <mergeCell ref="B4:P4"/>
    <mergeCell ref="B5:C6"/>
    <mergeCell ref="D5:P6"/>
    <mergeCell ref="B11:B14"/>
    <mergeCell ref="C11:L11"/>
    <mergeCell ref="M11:Q11"/>
    <mergeCell ref="R11:S13"/>
    <mergeCell ref="T11:T14"/>
    <mergeCell ref="C12:G12"/>
    <mergeCell ref="H12:L12"/>
    <mergeCell ref="M12:Q12"/>
  </mergeCells>
  <printOptions horizontalCentered="1" verticalCentered="1"/>
  <pageMargins left="0.51181102362204722" right="0.51181102362204722" top="0.47244094488188981" bottom="0.27559055118110237" header="0.47244094488188981" footer="0.27559055118110237"/>
  <pageSetup paperSize="9" scale="85"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6"/>
  <sheetViews>
    <sheetView view="pageBreakPreview" zoomScaleNormal="55" zoomScaleSheetLayoutView="100" zoomScalePageLayoutView="40" workbookViewId="0">
      <selection activeCell="B2" sqref="B2:V2"/>
    </sheetView>
  </sheetViews>
  <sheetFormatPr defaultRowHeight="15" x14ac:dyDescent="0.25"/>
  <cols>
    <col min="1" max="1" width="0.85546875" customWidth="1"/>
    <col min="2" max="2" width="14.5703125" style="214" customWidth="1"/>
    <col min="3" max="5" width="6.7109375" customWidth="1"/>
    <col min="6" max="7" width="7.7109375" customWidth="1"/>
    <col min="8" max="12" width="6.7109375" customWidth="1"/>
    <col min="13" max="13" width="7.7109375" customWidth="1"/>
    <col min="14" max="14" width="8.7109375" customWidth="1"/>
    <col min="15" max="15" width="6.7109375" customWidth="1"/>
    <col min="16" max="16" width="7.7109375" customWidth="1"/>
    <col min="17" max="17" width="6.7109375" customWidth="1"/>
    <col min="18" max="21" width="7.7109375" customWidth="1"/>
    <col min="22" max="22" width="5.7109375" style="214" customWidth="1"/>
    <col min="23" max="23" width="0.85546875" customWidth="1"/>
    <col min="24" max="24" width="9.140625" style="720"/>
    <col min="257" max="257" width="0.85546875" customWidth="1"/>
    <col min="258" max="258" width="9.7109375" customWidth="1"/>
    <col min="259" max="260" width="8.7109375" customWidth="1"/>
    <col min="261" max="261" width="9" customWidth="1"/>
    <col min="262" max="262" width="8.7109375" customWidth="1"/>
    <col min="263" max="263" width="9" customWidth="1"/>
    <col min="264" max="265" width="8.7109375" customWidth="1"/>
    <col min="266" max="266" width="9" customWidth="1"/>
    <col min="267" max="267" width="8.7109375" customWidth="1"/>
    <col min="268" max="270" width="9" customWidth="1"/>
    <col min="271" max="271" width="8.140625" customWidth="1"/>
    <col min="272" max="272" width="8.7109375" customWidth="1"/>
    <col min="273" max="273" width="9" customWidth="1"/>
    <col min="274" max="274" width="8.7109375" customWidth="1"/>
    <col min="275" max="275" width="9" customWidth="1"/>
    <col min="276" max="276" width="8.7109375" customWidth="1"/>
    <col min="277" max="278" width="10.7109375" customWidth="1"/>
    <col min="279" max="279" width="0.85546875" customWidth="1"/>
    <col min="513" max="513" width="0.85546875" customWidth="1"/>
    <col min="514" max="514" width="9.7109375" customWidth="1"/>
    <col min="515" max="516" width="8.7109375" customWidth="1"/>
    <col min="517" max="517" width="9" customWidth="1"/>
    <col min="518" max="518" width="8.7109375" customWidth="1"/>
    <col min="519" max="519" width="9" customWidth="1"/>
    <col min="520" max="521" width="8.7109375" customWidth="1"/>
    <col min="522" max="522" width="9" customWidth="1"/>
    <col min="523" max="523" width="8.7109375" customWidth="1"/>
    <col min="524" max="526" width="9" customWidth="1"/>
    <col min="527" max="527" width="8.140625" customWidth="1"/>
    <col min="528" max="528" width="8.7109375" customWidth="1"/>
    <col min="529" max="529" width="9" customWidth="1"/>
    <col min="530" max="530" width="8.7109375" customWidth="1"/>
    <col min="531" max="531" width="9" customWidth="1"/>
    <col min="532" max="532" width="8.7109375" customWidth="1"/>
    <col min="533" max="534" width="10.7109375" customWidth="1"/>
    <col min="535" max="535" width="0.85546875" customWidth="1"/>
    <col min="769" max="769" width="0.85546875" customWidth="1"/>
    <col min="770" max="770" width="9.7109375" customWidth="1"/>
    <col min="771" max="772" width="8.7109375" customWidth="1"/>
    <col min="773" max="773" width="9" customWidth="1"/>
    <col min="774" max="774" width="8.7109375" customWidth="1"/>
    <col min="775" max="775" width="9" customWidth="1"/>
    <col min="776" max="777" width="8.7109375" customWidth="1"/>
    <col min="778" max="778" width="9" customWidth="1"/>
    <col min="779" max="779" width="8.7109375" customWidth="1"/>
    <col min="780" max="782" width="9" customWidth="1"/>
    <col min="783" max="783" width="8.140625" customWidth="1"/>
    <col min="784" max="784" width="8.7109375" customWidth="1"/>
    <col min="785" max="785" width="9" customWidth="1"/>
    <col min="786" max="786" width="8.7109375" customWidth="1"/>
    <col min="787" max="787" width="9" customWidth="1"/>
    <col min="788" max="788" width="8.7109375" customWidth="1"/>
    <col min="789" max="790" width="10.7109375" customWidth="1"/>
    <col min="791" max="791" width="0.85546875" customWidth="1"/>
    <col min="1025" max="1025" width="0.85546875" customWidth="1"/>
    <col min="1026" max="1026" width="9.7109375" customWidth="1"/>
    <col min="1027" max="1028" width="8.7109375" customWidth="1"/>
    <col min="1029" max="1029" width="9" customWidth="1"/>
    <col min="1030" max="1030" width="8.7109375" customWidth="1"/>
    <col min="1031" max="1031" width="9" customWidth="1"/>
    <col min="1032" max="1033" width="8.7109375" customWidth="1"/>
    <col min="1034" max="1034" width="9" customWidth="1"/>
    <col min="1035" max="1035" width="8.7109375" customWidth="1"/>
    <col min="1036" max="1038" width="9" customWidth="1"/>
    <col min="1039" max="1039" width="8.140625" customWidth="1"/>
    <col min="1040" max="1040" width="8.7109375" customWidth="1"/>
    <col min="1041" max="1041" width="9" customWidth="1"/>
    <col min="1042" max="1042" width="8.7109375" customWidth="1"/>
    <col min="1043" max="1043" width="9" customWidth="1"/>
    <col min="1044" max="1044" width="8.7109375" customWidth="1"/>
    <col min="1045" max="1046" width="10.7109375" customWidth="1"/>
    <col min="1047" max="1047" width="0.85546875" customWidth="1"/>
    <col min="1281" max="1281" width="0.85546875" customWidth="1"/>
    <col min="1282" max="1282" width="9.7109375" customWidth="1"/>
    <col min="1283" max="1284" width="8.7109375" customWidth="1"/>
    <col min="1285" max="1285" width="9" customWidth="1"/>
    <col min="1286" max="1286" width="8.7109375" customWidth="1"/>
    <col min="1287" max="1287" width="9" customWidth="1"/>
    <col min="1288" max="1289" width="8.7109375" customWidth="1"/>
    <col min="1290" max="1290" width="9" customWidth="1"/>
    <col min="1291" max="1291" width="8.7109375" customWidth="1"/>
    <col min="1292" max="1294" width="9" customWidth="1"/>
    <col min="1295" max="1295" width="8.140625" customWidth="1"/>
    <col min="1296" max="1296" width="8.7109375" customWidth="1"/>
    <col min="1297" max="1297" width="9" customWidth="1"/>
    <col min="1298" max="1298" width="8.7109375" customWidth="1"/>
    <col min="1299" max="1299" width="9" customWidth="1"/>
    <col min="1300" max="1300" width="8.7109375" customWidth="1"/>
    <col min="1301" max="1302" width="10.7109375" customWidth="1"/>
    <col min="1303" max="1303" width="0.85546875" customWidth="1"/>
    <col min="1537" max="1537" width="0.85546875" customWidth="1"/>
    <col min="1538" max="1538" width="9.7109375" customWidth="1"/>
    <col min="1539" max="1540" width="8.7109375" customWidth="1"/>
    <col min="1541" max="1541" width="9" customWidth="1"/>
    <col min="1542" max="1542" width="8.7109375" customWidth="1"/>
    <col min="1543" max="1543" width="9" customWidth="1"/>
    <col min="1544" max="1545" width="8.7109375" customWidth="1"/>
    <col min="1546" max="1546" width="9" customWidth="1"/>
    <col min="1547" max="1547" width="8.7109375" customWidth="1"/>
    <col min="1548" max="1550" width="9" customWidth="1"/>
    <col min="1551" max="1551" width="8.140625" customWidth="1"/>
    <col min="1552" max="1552" width="8.7109375" customWidth="1"/>
    <col min="1553" max="1553" width="9" customWidth="1"/>
    <col min="1554" max="1554" width="8.7109375" customWidth="1"/>
    <col min="1555" max="1555" width="9" customWidth="1"/>
    <col min="1556" max="1556" width="8.7109375" customWidth="1"/>
    <col min="1557" max="1558" width="10.7109375" customWidth="1"/>
    <col min="1559" max="1559" width="0.85546875" customWidth="1"/>
    <col min="1793" max="1793" width="0.85546875" customWidth="1"/>
    <col min="1794" max="1794" width="9.7109375" customWidth="1"/>
    <col min="1795" max="1796" width="8.7109375" customWidth="1"/>
    <col min="1797" max="1797" width="9" customWidth="1"/>
    <col min="1798" max="1798" width="8.7109375" customWidth="1"/>
    <col min="1799" max="1799" width="9" customWidth="1"/>
    <col min="1800" max="1801" width="8.7109375" customWidth="1"/>
    <col min="1802" max="1802" width="9" customWidth="1"/>
    <col min="1803" max="1803" width="8.7109375" customWidth="1"/>
    <col min="1804" max="1806" width="9" customWidth="1"/>
    <col min="1807" max="1807" width="8.140625" customWidth="1"/>
    <col min="1808" max="1808" width="8.7109375" customWidth="1"/>
    <col min="1809" max="1809" width="9" customWidth="1"/>
    <col min="1810" max="1810" width="8.7109375" customWidth="1"/>
    <col min="1811" max="1811" width="9" customWidth="1"/>
    <col min="1812" max="1812" width="8.7109375" customWidth="1"/>
    <col min="1813" max="1814" width="10.7109375" customWidth="1"/>
    <col min="1815" max="1815" width="0.85546875" customWidth="1"/>
    <col min="2049" max="2049" width="0.85546875" customWidth="1"/>
    <col min="2050" max="2050" width="9.7109375" customWidth="1"/>
    <col min="2051" max="2052" width="8.7109375" customWidth="1"/>
    <col min="2053" max="2053" width="9" customWidth="1"/>
    <col min="2054" max="2054" width="8.7109375" customWidth="1"/>
    <col min="2055" max="2055" width="9" customWidth="1"/>
    <col min="2056" max="2057" width="8.7109375" customWidth="1"/>
    <col min="2058" max="2058" width="9" customWidth="1"/>
    <col min="2059" max="2059" width="8.7109375" customWidth="1"/>
    <col min="2060" max="2062" width="9" customWidth="1"/>
    <col min="2063" max="2063" width="8.140625" customWidth="1"/>
    <col min="2064" max="2064" width="8.7109375" customWidth="1"/>
    <col min="2065" max="2065" width="9" customWidth="1"/>
    <col min="2066" max="2066" width="8.7109375" customWidth="1"/>
    <col min="2067" max="2067" width="9" customWidth="1"/>
    <col min="2068" max="2068" width="8.7109375" customWidth="1"/>
    <col min="2069" max="2070" width="10.7109375" customWidth="1"/>
    <col min="2071" max="2071" width="0.85546875" customWidth="1"/>
    <col min="2305" max="2305" width="0.85546875" customWidth="1"/>
    <col min="2306" max="2306" width="9.7109375" customWidth="1"/>
    <col min="2307" max="2308" width="8.7109375" customWidth="1"/>
    <col min="2309" max="2309" width="9" customWidth="1"/>
    <col min="2310" max="2310" width="8.7109375" customWidth="1"/>
    <col min="2311" max="2311" width="9" customWidth="1"/>
    <col min="2312" max="2313" width="8.7109375" customWidth="1"/>
    <col min="2314" max="2314" width="9" customWidth="1"/>
    <col min="2315" max="2315" width="8.7109375" customWidth="1"/>
    <col min="2316" max="2318" width="9" customWidth="1"/>
    <col min="2319" max="2319" width="8.140625" customWidth="1"/>
    <col min="2320" max="2320" width="8.7109375" customWidth="1"/>
    <col min="2321" max="2321" width="9" customWidth="1"/>
    <col min="2322" max="2322" width="8.7109375" customWidth="1"/>
    <col min="2323" max="2323" width="9" customWidth="1"/>
    <col min="2324" max="2324" width="8.7109375" customWidth="1"/>
    <col min="2325" max="2326" width="10.7109375" customWidth="1"/>
    <col min="2327" max="2327" width="0.85546875" customWidth="1"/>
    <col min="2561" max="2561" width="0.85546875" customWidth="1"/>
    <col min="2562" max="2562" width="9.7109375" customWidth="1"/>
    <col min="2563" max="2564" width="8.7109375" customWidth="1"/>
    <col min="2565" max="2565" width="9" customWidth="1"/>
    <col min="2566" max="2566" width="8.7109375" customWidth="1"/>
    <col min="2567" max="2567" width="9" customWidth="1"/>
    <col min="2568" max="2569" width="8.7109375" customWidth="1"/>
    <col min="2570" max="2570" width="9" customWidth="1"/>
    <col min="2571" max="2571" width="8.7109375" customWidth="1"/>
    <col min="2572" max="2574" width="9" customWidth="1"/>
    <col min="2575" max="2575" width="8.140625" customWidth="1"/>
    <col min="2576" max="2576" width="8.7109375" customWidth="1"/>
    <col min="2577" max="2577" width="9" customWidth="1"/>
    <col min="2578" max="2578" width="8.7109375" customWidth="1"/>
    <col min="2579" max="2579" width="9" customWidth="1"/>
    <col min="2580" max="2580" width="8.7109375" customWidth="1"/>
    <col min="2581" max="2582" width="10.7109375" customWidth="1"/>
    <col min="2583" max="2583" width="0.85546875" customWidth="1"/>
    <col min="2817" max="2817" width="0.85546875" customWidth="1"/>
    <col min="2818" max="2818" width="9.7109375" customWidth="1"/>
    <col min="2819" max="2820" width="8.7109375" customWidth="1"/>
    <col min="2821" max="2821" width="9" customWidth="1"/>
    <col min="2822" max="2822" width="8.7109375" customWidth="1"/>
    <col min="2823" max="2823" width="9" customWidth="1"/>
    <col min="2824" max="2825" width="8.7109375" customWidth="1"/>
    <col min="2826" max="2826" width="9" customWidth="1"/>
    <col min="2827" max="2827" width="8.7109375" customWidth="1"/>
    <col min="2828" max="2830" width="9" customWidth="1"/>
    <col min="2831" max="2831" width="8.140625" customWidth="1"/>
    <col min="2832" max="2832" width="8.7109375" customWidth="1"/>
    <col min="2833" max="2833" width="9" customWidth="1"/>
    <col min="2834" max="2834" width="8.7109375" customWidth="1"/>
    <col min="2835" max="2835" width="9" customWidth="1"/>
    <col min="2836" max="2836" width="8.7109375" customWidth="1"/>
    <col min="2837" max="2838" width="10.7109375" customWidth="1"/>
    <col min="2839" max="2839" width="0.85546875" customWidth="1"/>
    <col min="3073" max="3073" width="0.85546875" customWidth="1"/>
    <col min="3074" max="3074" width="9.7109375" customWidth="1"/>
    <col min="3075" max="3076" width="8.7109375" customWidth="1"/>
    <col min="3077" max="3077" width="9" customWidth="1"/>
    <col min="3078" max="3078" width="8.7109375" customWidth="1"/>
    <col min="3079" max="3079" width="9" customWidth="1"/>
    <col min="3080" max="3081" width="8.7109375" customWidth="1"/>
    <col min="3082" max="3082" width="9" customWidth="1"/>
    <col min="3083" max="3083" width="8.7109375" customWidth="1"/>
    <col min="3084" max="3086" width="9" customWidth="1"/>
    <col min="3087" max="3087" width="8.140625" customWidth="1"/>
    <col min="3088" max="3088" width="8.7109375" customWidth="1"/>
    <col min="3089" max="3089" width="9" customWidth="1"/>
    <col min="3090" max="3090" width="8.7109375" customWidth="1"/>
    <col min="3091" max="3091" width="9" customWidth="1"/>
    <col min="3092" max="3092" width="8.7109375" customWidth="1"/>
    <col min="3093" max="3094" width="10.7109375" customWidth="1"/>
    <col min="3095" max="3095" width="0.85546875" customWidth="1"/>
    <col min="3329" max="3329" width="0.85546875" customWidth="1"/>
    <col min="3330" max="3330" width="9.7109375" customWidth="1"/>
    <col min="3331" max="3332" width="8.7109375" customWidth="1"/>
    <col min="3333" max="3333" width="9" customWidth="1"/>
    <col min="3334" max="3334" width="8.7109375" customWidth="1"/>
    <col min="3335" max="3335" width="9" customWidth="1"/>
    <col min="3336" max="3337" width="8.7109375" customWidth="1"/>
    <col min="3338" max="3338" width="9" customWidth="1"/>
    <col min="3339" max="3339" width="8.7109375" customWidth="1"/>
    <col min="3340" max="3342" width="9" customWidth="1"/>
    <col min="3343" max="3343" width="8.140625" customWidth="1"/>
    <col min="3344" max="3344" width="8.7109375" customWidth="1"/>
    <col min="3345" max="3345" width="9" customWidth="1"/>
    <col min="3346" max="3346" width="8.7109375" customWidth="1"/>
    <col min="3347" max="3347" width="9" customWidth="1"/>
    <col min="3348" max="3348" width="8.7109375" customWidth="1"/>
    <col min="3349" max="3350" width="10.7109375" customWidth="1"/>
    <col min="3351" max="3351" width="0.85546875" customWidth="1"/>
    <col min="3585" max="3585" width="0.85546875" customWidth="1"/>
    <col min="3586" max="3586" width="9.7109375" customWidth="1"/>
    <col min="3587" max="3588" width="8.7109375" customWidth="1"/>
    <col min="3589" max="3589" width="9" customWidth="1"/>
    <col min="3590" max="3590" width="8.7109375" customWidth="1"/>
    <col min="3591" max="3591" width="9" customWidth="1"/>
    <col min="3592" max="3593" width="8.7109375" customWidth="1"/>
    <col min="3594" max="3594" width="9" customWidth="1"/>
    <col min="3595" max="3595" width="8.7109375" customWidth="1"/>
    <col min="3596" max="3598" width="9" customWidth="1"/>
    <col min="3599" max="3599" width="8.140625" customWidth="1"/>
    <col min="3600" max="3600" width="8.7109375" customWidth="1"/>
    <col min="3601" max="3601" width="9" customWidth="1"/>
    <col min="3602" max="3602" width="8.7109375" customWidth="1"/>
    <col min="3603" max="3603" width="9" customWidth="1"/>
    <col min="3604" max="3604" width="8.7109375" customWidth="1"/>
    <col min="3605" max="3606" width="10.7109375" customWidth="1"/>
    <col min="3607" max="3607" width="0.85546875" customWidth="1"/>
    <col min="3841" max="3841" width="0.85546875" customWidth="1"/>
    <col min="3842" max="3842" width="9.7109375" customWidth="1"/>
    <col min="3843" max="3844" width="8.7109375" customWidth="1"/>
    <col min="3845" max="3845" width="9" customWidth="1"/>
    <col min="3846" max="3846" width="8.7109375" customWidth="1"/>
    <col min="3847" max="3847" width="9" customWidth="1"/>
    <col min="3848" max="3849" width="8.7109375" customWidth="1"/>
    <col min="3850" max="3850" width="9" customWidth="1"/>
    <col min="3851" max="3851" width="8.7109375" customWidth="1"/>
    <col min="3852" max="3854" width="9" customWidth="1"/>
    <col min="3855" max="3855" width="8.140625" customWidth="1"/>
    <col min="3856" max="3856" width="8.7109375" customWidth="1"/>
    <col min="3857" max="3857" width="9" customWidth="1"/>
    <col min="3858" max="3858" width="8.7109375" customWidth="1"/>
    <col min="3859" max="3859" width="9" customWidth="1"/>
    <col min="3860" max="3860" width="8.7109375" customWidth="1"/>
    <col min="3861" max="3862" width="10.7109375" customWidth="1"/>
    <col min="3863" max="3863" width="0.85546875" customWidth="1"/>
    <col min="4097" max="4097" width="0.85546875" customWidth="1"/>
    <col min="4098" max="4098" width="9.7109375" customWidth="1"/>
    <col min="4099" max="4100" width="8.7109375" customWidth="1"/>
    <col min="4101" max="4101" width="9" customWidth="1"/>
    <col min="4102" max="4102" width="8.7109375" customWidth="1"/>
    <col min="4103" max="4103" width="9" customWidth="1"/>
    <col min="4104" max="4105" width="8.7109375" customWidth="1"/>
    <col min="4106" max="4106" width="9" customWidth="1"/>
    <col min="4107" max="4107" width="8.7109375" customWidth="1"/>
    <col min="4108" max="4110" width="9" customWidth="1"/>
    <col min="4111" max="4111" width="8.140625" customWidth="1"/>
    <col min="4112" max="4112" width="8.7109375" customWidth="1"/>
    <col min="4113" max="4113" width="9" customWidth="1"/>
    <col min="4114" max="4114" width="8.7109375" customWidth="1"/>
    <col min="4115" max="4115" width="9" customWidth="1"/>
    <col min="4116" max="4116" width="8.7109375" customWidth="1"/>
    <col min="4117" max="4118" width="10.7109375" customWidth="1"/>
    <col min="4119" max="4119" width="0.85546875" customWidth="1"/>
    <col min="4353" max="4353" width="0.85546875" customWidth="1"/>
    <col min="4354" max="4354" width="9.7109375" customWidth="1"/>
    <col min="4355" max="4356" width="8.7109375" customWidth="1"/>
    <col min="4357" max="4357" width="9" customWidth="1"/>
    <col min="4358" max="4358" width="8.7109375" customWidth="1"/>
    <col min="4359" max="4359" width="9" customWidth="1"/>
    <col min="4360" max="4361" width="8.7109375" customWidth="1"/>
    <col min="4362" max="4362" width="9" customWidth="1"/>
    <col min="4363" max="4363" width="8.7109375" customWidth="1"/>
    <col min="4364" max="4366" width="9" customWidth="1"/>
    <col min="4367" max="4367" width="8.140625" customWidth="1"/>
    <col min="4368" max="4368" width="8.7109375" customWidth="1"/>
    <col min="4369" max="4369" width="9" customWidth="1"/>
    <col min="4370" max="4370" width="8.7109375" customWidth="1"/>
    <col min="4371" max="4371" width="9" customWidth="1"/>
    <col min="4372" max="4372" width="8.7109375" customWidth="1"/>
    <col min="4373" max="4374" width="10.7109375" customWidth="1"/>
    <col min="4375" max="4375" width="0.85546875" customWidth="1"/>
    <col min="4609" max="4609" width="0.85546875" customWidth="1"/>
    <col min="4610" max="4610" width="9.7109375" customWidth="1"/>
    <col min="4611" max="4612" width="8.7109375" customWidth="1"/>
    <col min="4613" max="4613" width="9" customWidth="1"/>
    <col min="4614" max="4614" width="8.7109375" customWidth="1"/>
    <col min="4615" max="4615" width="9" customWidth="1"/>
    <col min="4616" max="4617" width="8.7109375" customWidth="1"/>
    <col min="4618" max="4618" width="9" customWidth="1"/>
    <col min="4619" max="4619" width="8.7109375" customWidth="1"/>
    <col min="4620" max="4622" width="9" customWidth="1"/>
    <col min="4623" max="4623" width="8.140625" customWidth="1"/>
    <col min="4624" max="4624" width="8.7109375" customWidth="1"/>
    <col min="4625" max="4625" width="9" customWidth="1"/>
    <col min="4626" max="4626" width="8.7109375" customWidth="1"/>
    <col min="4627" max="4627" width="9" customWidth="1"/>
    <col min="4628" max="4628" width="8.7109375" customWidth="1"/>
    <col min="4629" max="4630" width="10.7109375" customWidth="1"/>
    <col min="4631" max="4631" width="0.85546875" customWidth="1"/>
    <col min="4865" max="4865" width="0.85546875" customWidth="1"/>
    <col min="4866" max="4866" width="9.7109375" customWidth="1"/>
    <col min="4867" max="4868" width="8.7109375" customWidth="1"/>
    <col min="4869" max="4869" width="9" customWidth="1"/>
    <col min="4870" max="4870" width="8.7109375" customWidth="1"/>
    <col min="4871" max="4871" width="9" customWidth="1"/>
    <col min="4872" max="4873" width="8.7109375" customWidth="1"/>
    <col min="4874" max="4874" width="9" customWidth="1"/>
    <col min="4875" max="4875" width="8.7109375" customWidth="1"/>
    <col min="4876" max="4878" width="9" customWidth="1"/>
    <col min="4879" max="4879" width="8.140625" customWidth="1"/>
    <col min="4880" max="4880" width="8.7109375" customWidth="1"/>
    <col min="4881" max="4881" width="9" customWidth="1"/>
    <col min="4882" max="4882" width="8.7109375" customWidth="1"/>
    <col min="4883" max="4883" width="9" customWidth="1"/>
    <col min="4884" max="4884" width="8.7109375" customWidth="1"/>
    <col min="4885" max="4886" width="10.7109375" customWidth="1"/>
    <col min="4887" max="4887" width="0.85546875" customWidth="1"/>
    <col min="5121" max="5121" width="0.85546875" customWidth="1"/>
    <col min="5122" max="5122" width="9.7109375" customWidth="1"/>
    <col min="5123" max="5124" width="8.7109375" customWidth="1"/>
    <col min="5125" max="5125" width="9" customWidth="1"/>
    <col min="5126" max="5126" width="8.7109375" customWidth="1"/>
    <col min="5127" max="5127" width="9" customWidth="1"/>
    <col min="5128" max="5129" width="8.7109375" customWidth="1"/>
    <col min="5130" max="5130" width="9" customWidth="1"/>
    <col min="5131" max="5131" width="8.7109375" customWidth="1"/>
    <col min="5132" max="5134" width="9" customWidth="1"/>
    <col min="5135" max="5135" width="8.140625" customWidth="1"/>
    <col min="5136" max="5136" width="8.7109375" customWidth="1"/>
    <col min="5137" max="5137" width="9" customWidth="1"/>
    <col min="5138" max="5138" width="8.7109375" customWidth="1"/>
    <col min="5139" max="5139" width="9" customWidth="1"/>
    <col min="5140" max="5140" width="8.7109375" customWidth="1"/>
    <col min="5141" max="5142" width="10.7109375" customWidth="1"/>
    <col min="5143" max="5143" width="0.85546875" customWidth="1"/>
    <col min="5377" max="5377" width="0.85546875" customWidth="1"/>
    <col min="5378" max="5378" width="9.7109375" customWidth="1"/>
    <col min="5379" max="5380" width="8.7109375" customWidth="1"/>
    <col min="5381" max="5381" width="9" customWidth="1"/>
    <col min="5382" max="5382" width="8.7109375" customWidth="1"/>
    <col min="5383" max="5383" width="9" customWidth="1"/>
    <col min="5384" max="5385" width="8.7109375" customWidth="1"/>
    <col min="5386" max="5386" width="9" customWidth="1"/>
    <col min="5387" max="5387" width="8.7109375" customWidth="1"/>
    <col min="5388" max="5390" width="9" customWidth="1"/>
    <col min="5391" max="5391" width="8.140625" customWidth="1"/>
    <col min="5392" max="5392" width="8.7109375" customWidth="1"/>
    <col min="5393" max="5393" width="9" customWidth="1"/>
    <col min="5394" max="5394" width="8.7109375" customWidth="1"/>
    <col min="5395" max="5395" width="9" customWidth="1"/>
    <col min="5396" max="5396" width="8.7109375" customWidth="1"/>
    <col min="5397" max="5398" width="10.7109375" customWidth="1"/>
    <col min="5399" max="5399" width="0.85546875" customWidth="1"/>
    <col min="5633" max="5633" width="0.85546875" customWidth="1"/>
    <col min="5634" max="5634" width="9.7109375" customWidth="1"/>
    <col min="5635" max="5636" width="8.7109375" customWidth="1"/>
    <col min="5637" max="5637" width="9" customWidth="1"/>
    <col min="5638" max="5638" width="8.7109375" customWidth="1"/>
    <col min="5639" max="5639" width="9" customWidth="1"/>
    <col min="5640" max="5641" width="8.7109375" customWidth="1"/>
    <col min="5642" max="5642" width="9" customWidth="1"/>
    <col min="5643" max="5643" width="8.7109375" customWidth="1"/>
    <col min="5644" max="5646" width="9" customWidth="1"/>
    <col min="5647" max="5647" width="8.140625" customWidth="1"/>
    <col min="5648" max="5648" width="8.7109375" customWidth="1"/>
    <col min="5649" max="5649" width="9" customWidth="1"/>
    <col min="5650" max="5650" width="8.7109375" customWidth="1"/>
    <col min="5651" max="5651" width="9" customWidth="1"/>
    <col min="5652" max="5652" width="8.7109375" customWidth="1"/>
    <col min="5653" max="5654" width="10.7109375" customWidth="1"/>
    <col min="5655" max="5655" width="0.85546875" customWidth="1"/>
    <col min="5889" max="5889" width="0.85546875" customWidth="1"/>
    <col min="5890" max="5890" width="9.7109375" customWidth="1"/>
    <col min="5891" max="5892" width="8.7109375" customWidth="1"/>
    <col min="5893" max="5893" width="9" customWidth="1"/>
    <col min="5894" max="5894" width="8.7109375" customWidth="1"/>
    <col min="5895" max="5895" width="9" customWidth="1"/>
    <col min="5896" max="5897" width="8.7109375" customWidth="1"/>
    <col min="5898" max="5898" width="9" customWidth="1"/>
    <col min="5899" max="5899" width="8.7109375" customWidth="1"/>
    <col min="5900" max="5902" width="9" customWidth="1"/>
    <col min="5903" max="5903" width="8.140625" customWidth="1"/>
    <col min="5904" max="5904" width="8.7109375" customWidth="1"/>
    <col min="5905" max="5905" width="9" customWidth="1"/>
    <col min="5906" max="5906" width="8.7109375" customWidth="1"/>
    <col min="5907" max="5907" width="9" customWidth="1"/>
    <col min="5908" max="5908" width="8.7109375" customWidth="1"/>
    <col min="5909" max="5910" width="10.7109375" customWidth="1"/>
    <col min="5911" max="5911" width="0.85546875" customWidth="1"/>
    <col min="6145" max="6145" width="0.85546875" customWidth="1"/>
    <col min="6146" max="6146" width="9.7109375" customWidth="1"/>
    <col min="6147" max="6148" width="8.7109375" customWidth="1"/>
    <col min="6149" max="6149" width="9" customWidth="1"/>
    <col min="6150" max="6150" width="8.7109375" customWidth="1"/>
    <col min="6151" max="6151" width="9" customWidth="1"/>
    <col min="6152" max="6153" width="8.7109375" customWidth="1"/>
    <col min="6154" max="6154" width="9" customWidth="1"/>
    <col min="6155" max="6155" width="8.7109375" customWidth="1"/>
    <col min="6156" max="6158" width="9" customWidth="1"/>
    <col min="6159" max="6159" width="8.140625" customWidth="1"/>
    <col min="6160" max="6160" width="8.7109375" customWidth="1"/>
    <col min="6161" max="6161" width="9" customWidth="1"/>
    <col min="6162" max="6162" width="8.7109375" customWidth="1"/>
    <col min="6163" max="6163" width="9" customWidth="1"/>
    <col min="6164" max="6164" width="8.7109375" customWidth="1"/>
    <col min="6165" max="6166" width="10.7109375" customWidth="1"/>
    <col min="6167" max="6167" width="0.85546875" customWidth="1"/>
    <col min="6401" max="6401" width="0.85546875" customWidth="1"/>
    <col min="6402" max="6402" width="9.7109375" customWidth="1"/>
    <col min="6403" max="6404" width="8.7109375" customWidth="1"/>
    <col min="6405" max="6405" width="9" customWidth="1"/>
    <col min="6406" max="6406" width="8.7109375" customWidth="1"/>
    <col min="6407" max="6407" width="9" customWidth="1"/>
    <col min="6408" max="6409" width="8.7109375" customWidth="1"/>
    <col min="6410" max="6410" width="9" customWidth="1"/>
    <col min="6411" max="6411" width="8.7109375" customWidth="1"/>
    <col min="6412" max="6414" width="9" customWidth="1"/>
    <col min="6415" max="6415" width="8.140625" customWidth="1"/>
    <col min="6416" max="6416" width="8.7109375" customWidth="1"/>
    <col min="6417" max="6417" width="9" customWidth="1"/>
    <col min="6418" max="6418" width="8.7109375" customWidth="1"/>
    <col min="6419" max="6419" width="9" customWidth="1"/>
    <col min="6420" max="6420" width="8.7109375" customWidth="1"/>
    <col min="6421" max="6422" width="10.7109375" customWidth="1"/>
    <col min="6423" max="6423" width="0.85546875" customWidth="1"/>
    <col min="6657" max="6657" width="0.85546875" customWidth="1"/>
    <col min="6658" max="6658" width="9.7109375" customWidth="1"/>
    <col min="6659" max="6660" width="8.7109375" customWidth="1"/>
    <col min="6661" max="6661" width="9" customWidth="1"/>
    <col min="6662" max="6662" width="8.7109375" customWidth="1"/>
    <col min="6663" max="6663" width="9" customWidth="1"/>
    <col min="6664" max="6665" width="8.7109375" customWidth="1"/>
    <col min="6666" max="6666" width="9" customWidth="1"/>
    <col min="6667" max="6667" width="8.7109375" customWidth="1"/>
    <col min="6668" max="6670" width="9" customWidth="1"/>
    <col min="6671" max="6671" width="8.140625" customWidth="1"/>
    <col min="6672" max="6672" width="8.7109375" customWidth="1"/>
    <col min="6673" max="6673" width="9" customWidth="1"/>
    <col min="6674" max="6674" width="8.7109375" customWidth="1"/>
    <col min="6675" max="6675" width="9" customWidth="1"/>
    <col min="6676" max="6676" width="8.7109375" customWidth="1"/>
    <col min="6677" max="6678" width="10.7109375" customWidth="1"/>
    <col min="6679" max="6679" width="0.85546875" customWidth="1"/>
    <col min="6913" max="6913" width="0.85546875" customWidth="1"/>
    <col min="6914" max="6914" width="9.7109375" customWidth="1"/>
    <col min="6915" max="6916" width="8.7109375" customWidth="1"/>
    <col min="6917" max="6917" width="9" customWidth="1"/>
    <col min="6918" max="6918" width="8.7109375" customWidth="1"/>
    <col min="6919" max="6919" width="9" customWidth="1"/>
    <col min="6920" max="6921" width="8.7109375" customWidth="1"/>
    <col min="6922" max="6922" width="9" customWidth="1"/>
    <col min="6923" max="6923" width="8.7109375" customWidth="1"/>
    <col min="6924" max="6926" width="9" customWidth="1"/>
    <col min="6927" max="6927" width="8.140625" customWidth="1"/>
    <col min="6928" max="6928" width="8.7109375" customWidth="1"/>
    <col min="6929" max="6929" width="9" customWidth="1"/>
    <col min="6930" max="6930" width="8.7109375" customWidth="1"/>
    <col min="6931" max="6931" width="9" customWidth="1"/>
    <col min="6932" max="6932" width="8.7109375" customWidth="1"/>
    <col min="6933" max="6934" width="10.7109375" customWidth="1"/>
    <col min="6935" max="6935" width="0.85546875" customWidth="1"/>
    <col min="7169" max="7169" width="0.85546875" customWidth="1"/>
    <col min="7170" max="7170" width="9.7109375" customWidth="1"/>
    <col min="7171" max="7172" width="8.7109375" customWidth="1"/>
    <col min="7173" max="7173" width="9" customWidth="1"/>
    <col min="7174" max="7174" width="8.7109375" customWidth="1"/>
    <col min="7175" max="7175" width="9" customWidth="1"/>
    <col min="7176" max="7177" width="8.7109375" customWidth="1"/>
    <col min="7178" max="7178" width="9" customWidth="1"/>
    <col min="7179" max="7179" width="8.7109375" customWidth="1"/>
    <col min="7180" max="7182" width="9" customWidth="1"/>
    <col min="7183" max="7183" width="8.140625" customWidth="1"/>
    <col min="7184" max="7184" width="8.7109375" customWidth="1"/>
    <col min="7185" max="7185" width="9" customWidth="1"/>
    <col min="7186" max="7186" width="8.7109375" customWidth="1"/>
    <col min="7187" max="7187" width="9" customWidth="1"/>
    <col min="7188" max="7188" width="8.7109375" customWidth="1"/>
    <col min="7189" max="7190" width="10.7109375" customWidth="1"/>
    <col min="7191" max="7191" width="0.85546875" customWidth="1"/>
    <col min="7425" max="7425" width="0.85546875" customWidth="1"/>
    <col min="7426" max="7426" width="9.7109375" customWidth="1"/>
    <col min="7427" max="7428" width="8.7109375" customWidth="1"/>
    <col min="7429" max="7429" width="9" customWidth="1"/>
    <col min="7430" max="7430" width="8.7109375" customWidth="1"/>
    <col min="7431" max="7431" width="9" customWidth="1"/>
    <col min="7432" max="7433" width="8.7109375" customWidth="1"/>
    <col min="7434" max="7434" width="9" customWidth="1"/>
    <col min="7435" max="7435" width="8.7109375" customWidth="1"/>
    <col min="7436" max="7438" width="9" customWidth="1"/>
    <col min="7439" max="7439" width="8.140625" customWidth="1"/>
    <col min="7440" max="7440" width="8.7109375" customWidth="1"/>
    <col min="7441" max="7441" width="9" customWidth="1"/>
    <col min="7442" max="7442" width="8.7109375" customWidth="1"/>
    <col min="7443" max="7443" width="9" customWidth="1"/>
    <col min="7444" max="7444" width="8.7109375" customWidth="1"/>
    <col min="7445" max="7446" width="10.7109375" customWidth="1"/>
    <col min="7447" max="7447" width="0.85546875" customWidth="1"/>
    <col min="7681" max="7681" width="0.85546875" customWidth="1"/>
    <col min="7682" max="7682" width="9.7109375" customWidth="1"/>
    <col min="7683" max="7684" width="8.7109375" customWidth="1"/>
    <col min="7685" max="7685" width="9" customWidth="1"/>
    <col min="7686" max="7686" width="8.7109375" customWidth="1"/>
    <col min="7687" max="7687" width="9" customWidth="1"/>
    <col min="7688" max="7689" width="8.7109375" customWidth="1"/>
    <col min="7690" max="7690" width="9" customWidth="1"/>
    <col min="7691" max="7691" width="8.7109375" customWidth="1"/>
    <col min="7692" max="7694" width="9" customWidth="1"/>
    <col min="7695" max="7695" width="8.140625" customWidth="1"/>
    <col min="7696" max="7696" width="8.7109375" customWidth="1"/>
    <col min="7697" max="7697" width="9" customWidth="1"/>
    <col min="7698" max="7698" width="8.7109375" customWidth="1"/>
    <col min="7699" max="7699" width="9" customWidth="1"/>
    <col min="7700" max="7700" width="8.7109375" customWidth="1"/>
    <col min="7701" max="7702" width="10.7109375" customWidth="1"/>
    <col min="7703" max="7703" width="0.85546875" customWidth="1"/>
    <col min="7937" max="7937" width="0.85546875" customWidth="1"/>
    <col min="7938" max="7938" width="9.7109375" customWidth="1"/>
    <col min="7939" max="7940" width="8.7109375" customWidth="1"/>
    <col min="7941" max="7941" width="9" customWidth="1"/>
    <col min="7942" max="7942" width="8.7109375" customWidth="1"/>
    <col min="7943" max="7943" width="9" customWidth="1"/>
    <col min="7944" max="7945" width="8.7109375" customWidth="1"/>
    <col min="7946" max="7946" width="9" customWidth="1"/>
    <col min="7947" max="7947" width="8.7109375" customWidth="1"/>
    <col min="7948" max="7950" width="9" customWidth="1"/>
    <col min="7951" max="7951" width="8.140625" customWidth="1"/>
    <col min="7952" max="7952" width="8.7109375" customWidth="1"/>
    <col min="7953" max="7953" width="9" customWidth="1"/>
    <col min="7954" max="7954" width="8.7109375" customWidth="1"/>
    <col min="7955" max="7955" width="9" customWidth="1"/>
    <col min="7956" max="7956" width="8.7109375" customWidth="1"/>
    <col min="7957" max="7958" width="10.7109375" customWidth="1"/>
    <col min="7959" max="7959" width="0.85546875" customWidth="1"/>
    <col min="8193" max="8193" width="0.85546875" customWidth="1"/>
    <col min="8194" max="8194" width="9.7109375" customWidth="1"/>
    <col min="8195" max="8196" width="8.7109375" customWidth="1"/>
    <col min="8197" max="8197" width="9" customWidth="1"/>
    <col min="8198" max="8198" width="8.7109375" customWidth="1"/>
    <col min="8199" max="8199" width="9" customWidth="1"/>
    <col min="8200" max="8201" width="8.7109375" customWidth="1"/>
    <col min="8202" max="8202" width="9" customWidth="1"/>
    <col min="8203" max="8203" width="8.7109375" customWidth="1"/>
    <col min="8204" max="8206" width="9" customWidth="1"/>
    <col min="8207" max="8207" width="8.140625" customWidth="1"/>
    <col min="8208" max="8208" width="8.7109375" customWidth="1"/>
    <col min="8209" max="8209" width="9" customWidth="1"/>
    <col min="8210" max="8210" width="8.7109375" customWidth="1"/>
    <col min="8211" max="8211" width="9" customWidth="1"/>
    <col min="8212" max="8212" width="8.7109375" customWidth="1"/>
    <col min="8213" max="8214" width="10.7109375" customWidth="1"/>
    <col min="8215" max="8215" width="0.85546875" customWidth="1"/>
    <col min="8449" max="8449" width="0.85546875" customWidth="1"/>
    <col min="8450" max="8450" width="9.7109375" customWidth="1"/>
    <col min="8451" max="8452" width="8.7109375" customWidth="1"/>
    <col min="8453" max="8453" width="9" customWidth="1"/>
    <col min="8454" max="8454" width="8.7109375" customWidth="1"/>
    <col min="8455" max="8455" width="9" customWidth="1"/>
    <col min="8456" max="8457" width="8.7109375" customWidth="1"/>
    <col min="8458" max="8458" width="9" customWidth="1"/>
    <col min="8459" max="8459" width="8.7109375" customWidth="1"/>
    <col min="8460" max="8462" width="9" customWidth="1"/>
    <col min="8463" max="8463" width="8.140625" customWidth="1"/>
    <col min="8464" max="8464" width="8.7109375" customWidth="1"/>
    <col min="8465" max="8465" width="9" customWidth="1"/>
    <col min="8466" max="8466" width="8.7109375" customWidth="1"/>
    <col min="8467" max="8467" width="9" customWidth="1"/>
    <col min="8468" max="8468" width="8.7109375" customWidth="1"/>
    <col min="8469" max="8470" width="10.7109375" customWidth="1"/>
    <col min="8471" max="8471" width="0.85546875" customWidth="1"/>
    <col min="8705" max="8705" width="0.85546875" customWidth="1"/>
    <col min="8706" max="8706" width="9.7109375" customWidth="1"/>
    <col min="8707" max="8708" width="8.7109375" customWidth="1"/>
    <col min="8709" max="8709" width="9" customWidth="1"/>
    <col min="8710" max="8710" width="8.7109375" customWidth="1"/>
    <col min="8711" max="8711" width="9" customWidth="1"/>
    <col min="8712" max="8713" width="8.7109375" customWidth="1"/>
    <col min="8714" max="8714" width="9" customWidth="1"/>
    <col min="8715" max="8715" width="8.7109375" customWidth="1"/>
    <col min="8716" max="8718" width="9" customWidth="1"/>
    <col min="8719" max="8719" width="8.140625" customWidth="1"/>
    <col min="8720" max="8720" width="8.7109375" customWidth="1"/>
    <col min="8721" max="8721" width="9" customWidth="1"/>
    <col min="8722" max="8722" width="8.7109375" customWidth="1"/>
    <col min="8723" max="8723" width="9" customWidth="1"/>
    <col min="8724" max="8724" width="8.7109375" customWidth="1"/>
    <col min="8725" max="8726" width="10.7109375" customWidth="1"/>
    <col min="8727" max="8727" width="0.85546875" customWidth="1"/>
    <col min="8961" max="8961" width="0.85546875" customWidth="1"/>
    <col min="8962" max="8962" width="9.7109375" customWidth="1"/>
    <col min="8963" max="8964" width="8.7109375" customWidth="1"/>
    <col min="8965" max="8965" width="9" customWidth="1"/>
    <col min="8966" max="8966" width="8.7109375" customWidth="1"/>
    <col min="8967" max="8967" width="9" customWidth="1"/>
    <col min="8968" max="8969" width="8.7109375" customWidth="1"/>
    <col min="8970" max="8970" width="9" customWidth="1"/>
    <col min="8971" max="8971" width="8.7109375" customWidth="1"/>
    <col min="8972" max="8974" width="9" customWidth="1"/>
    <col min="8975" max="8975" width="8.140625" customWidth="1"/>
    <col min="8976" max="8976" width="8.7109375" customWidth="1"/>
    <col min="8977" max="8977" width="9" customWidth="1"/>
    <col min="8978" max="8978" width="8.7109375" customWidth="1"/>
    <col min="8979" max="8979" width="9" customWidth="1"/>
    <col min="8980" max="8980" width="8.7109375" customWidth="1"/>
    <col min="8981" max="8982" width="10.7109375" customWidth="1"/>
    <col min="8983" max="8983" width="0.85546875" customWidth="1"/>
    <col min="9217" max="9217" width="0.85546875" customWidth="1"/>
    <col min="9218" max="9218" width="9.7109375" customWidth="1"/>
    <col min="9219" max="9220" width="8.7109375" customWidth="1"/>
    <col min="9221" max="9221" width="9" customWidth="1"/>
    <col min="9222" max="9222" width="8.7109375" customWidth="1"/>
    <col min="9223" max="9223" width="9" customWidth="1"/>
    <col min="9224" max="9225" width="8.7109375" customWidth="1"/>
    <col min="9226" max="9226" width="9" customWidth="1"/>
    <col min="9227" max="9227" width="8.7109375" customWidth="1"/>
    <col min="9228" max="9230" width="9" customWidth="1"/>
    <col min="9231" max="9231" width="8.140625" customWidth="1"/>
    <col min="9232" max="9232" width="8.7109375" customWidth="1"/>
    <col min="9233" max="9233" width="9" customWidth="1"/>
    <col min="9234" max="9234" width="8.7109375" customWidth="1"/>
    <col min="9235" max="9235" width="9" customWidth="1"/>
    <col min="9236" max="9236" width="8.7109375" customWidth="1"/>
    <col min="9237" max="9238" width="10.7109375" customWidth="1"/>
    <col min="9239" max="9239" width="0.85546875" customWidth="1"/>
    <col min="9473" max="9473" width="0.85546875" customWidth="1"/>
    <col min="9474" max="9474" width="9.7109375" customWidth="1"/>
    <col min="9475" max="9476" width="8.7109375" customWidth="1"/>
    <col min="9477" max="9477" width="9" customWidth="1"/>
    <col min="9478" max="9478" width="8.7109375" customWidth="1"/>
    <col min="9479" max="9479" width="9" customWidth="1"/>
    <col min="9480" max="9481" width="8.7109375" customWidth="1"/>
    <col min="9482" max="9482" width="9" customWidth="1"/>
    <col min="9483" max="9483" width="8.7109375" customWidth="1"/>
    <col min="9484" max="9486" width="9" customWidth="1"/>
    <col min="9487" max="9487" width="8.140625" customWidth="1"/>
    <col min="9488" max="9488" width="8.7109375" customWidth="1"/>
    <col min="9489" max="9489" width="9" customWidth="1"/>
    <col min="9490" max="9490" width="8.7109375" customWidth="1"/>
    <col min="9491" max="9491" width="9" customWidth="1"/>
    <col min="9492" max="9492" width="8.7109375" customWidth="1"/>
    <col min="9493" max="9494" width="10.7109375" customWidth="1"/>
    <col min="9495" max="9495" width="0.85546875" customWidth="1"/>
    <col min="9729" max="9729" width="0.85546875" customWidth="1"/>
    <col min="9730" max="9730" width="9.7109375" customWidth="1"/>
    <col min="9731" max="9732" width="8.7109375" customWidth="1"/>
    <col min="9733" max="9733" width="9" customWidth="1"/>
    <col min="9734" max="9734" width="8.7109375" customWidth="1"/>
    <col min="9735" max="9735" width="9" customWidth="1"/>
    <col min="9736" max="9737" width="8.7109375" customWidth="1"/>
    <col min="9738" max="9738" width="9" customWidth="1"/>
    <col min="9739" max="9739" width="8.7109375" customWidth="1"/>
    <col min="9740" max="9742" width="9" customWidth="1"/>
    <col min="9743" max="9743" width="8.140625" customWidth="1"/>
    <col min="9744" max="9744" width="8.7109375" customWidth="1"/>
    <col min="9745" max="9745" width="9" customWidth="1"/>
    <col min="9746" max="9746" width="8.7109375" customWidth="1"/>
    <col min="9747" max="9747" width="9" customWidth="1"/>
    <col min="9748" max="9748" width="8.7109375" customWidth="1"/>
    <col min="9749" max="9750" width="10.7109375" customWidth="1"/>
    <col min="9751" max="9751" width="0.85546875" customWidth="1"/>
    <col min="9985" max="9985" width="0.85546875" customWidth="1"/>
    <col min="9986" max="9986" width="9.7109375" customWidth="1"/>
    <col min="9987" max="9988" width="8.7109375" customWidth="1"/>
    <col min="9989" max="9989" width="9" customWidth="1"/>
    <col min="9990" max="9990" width="8.7109375" customWidth="1"/>
    <col min="9991" max="9991" width="9" customWidth="1"/>
    <col min="9992" max="9993" width="8.7109375" customWidth="1"/>
    <col min="9994" max="9994" width="9" customWidth="1"/>
    <col min="9995" max="9995" width="8.7109375" customWidth="1"/>
    <col min="9996" max="9998" width="9" customWidth="1"/>
    <col min="9999" max="9999" width="8.140625" customWidth="1"/>
    <col min="10000" max="10000" width="8.7109375" customWidth="1"/>
    <col min="10001" max="10001" width="9" customWidth="1"/>
    <col min="10002" max="10002" width="8.7109375" customWidth="1"/>
    <col min="10003" max="10003" width="9" customWidth="1"/>
    <col min="10004" max="10004" width="8.7109375" customWidth="1"/>
    <col min="10005" max="10006" width="10.7109375" customWidth="1"/>
    <col min="10007" max="10007" width="0.85546875" customWidth="1"/>
    <col min="10241" max="10241" width="0.85546875" customWidth="1"/>
    <col min="10242" max="10242" width="9.7109375" customWidth="1"/>
    <col min="10243" max="10244" width="8.7109375" customWidth="1"/>
    <col min="10245" max="10245" width="9" customWidth="1"/>
    <col min="10246" max="10246" width="8.7109375" customWidth="1"/>
    <col min="10247" max="10247" width="9" customWidth="1"/>
    <col min="10248" max="10249" width="8.7109375" customWidth="1"/>
    <col min="10250" max="10250" width="9" customWidth="1"/>
    <col min="10251" max="10251" width="8.7109375" customWidth="1"/>
    <col min="10252" max="10254" width="9" customWidth="1"/>
    <col min="10255" max="10255" width="8.140625" customWidth="1"/>
    <col min="10256" max="10256" width="8.7109375" customWidth="1"/>
    <col min="10257" max="10257" width="9" customWidth="1"/>
    <col min="10258" max="10258" width="8.7109375" customWidth="1"/>
    <col min="10259" max="10259" width="9" customWidth="1"/>
    <col min="10260" max="10260" width="8.7109375" customWidth="1"/>
    <col min="10261" max="10262" width="10.7109375" customWidth="1"/>
    <col min="10263" max="10263" width="0.85546875" customWidth="1"/>
    <col min="10497" max="10497" width="0.85546875" customWidth="1"/>
    <col min="10498" max="10498" width="9.7109375" customWidth="1"/>
    <col min="10499" max="10500" width="8.7109375" customWidth="1"/>
    <col min="10501" max="10501" width="9" customWidth="1"/>
    <col min="10502" max="10502" width="8.7109375" customWidth="1"/>
    <col min="10503" max="10503" width="9" customWidth="1"/>
    <col min="10504" max="10505" width="8.7109375" customWidth="1"/>
    <col min="10506" max="10506" width="9" customWidth="1"/>
    <col min="10507" max="10507" width="8.7109375" customWidth="1"/>
    <col min="10508" max="10510" width="9" customWidth="1"/>
    <col min="10511" max="10511" width="8.140625" customWidth="1"/>
    <col min="10512" max="10512" width="8.7109375" customWidth="1"/>
    <col min="10513" max="10513" width="9" customWidth="1"/>
    <col min="10514" max="10514" width="8.7109375" customWidth="1"/>
    <col min="10515" max="10515" width="9" customWidth="1"/>
    <col min="10516" max="10516" width="8.7109375" customWidth="1"/>
    <col min="10517" max="10518" width="10.7109375" customWidth="1"/>
    <col min="10519" max="10519" width="0.85546875" customWidth="1"/>
    <col min="10753" max="10753" width="0.85546875" customWidth="1"/>
    <col min="10754" max="10754" width="9.7109375" customWidth="1"/>
    <col min="10755" max="10756" width="8.7109375" customWidth="1"/>
    <col min="10757" max="10757" width="9" customWidth="1"/>
    <col min="10758" max="10758" width="8.7109375" customWidth="1"/>
    <col min="10759" max="10759" width="9" customWidth="1"/>
    <col min="10760" max="10761" width="8.7109375" customWidth="1"/>
    <col min="10762" max="10762" width="9" customWidth="1"/>
    <col min="10763" max="10763" width="8.7109375" customWidth="1"/>
    <col min="10764" max="10766" width="9" customWidth="1"/>
    <col min="10767" max="10767" width="8.140625" customWidth="1"/>
    <col min="10768" max="10768" width="8.7109375" customWidth="1"/>
    <col min="10769" max="10769" width="9" customWidth="1"/>
    <col min="10770" max="10770" width="8.7109375" customWidth="1"/>
    <col min="10771" max="10771" width="9" customWidth="1"/>
    <col min="10772" max="10772" width="8.7109375" customWidth="1"/>
    <col min="10773" max="10774" width="10.7109375" customWidth="1"/>
    <col min="10775" max="10775" width="0.85546875" customWidth="1"/>
    <col min="11009" max="11009" width="0.85546875" customWidth="1"/>
    <col min="11010" max="11010" width="9.7109375" customWidth="1"/>
    <col min="11011" max="11012" width="8.7109375" customWidth="1"/>
    <col min="11013" max="11013" width="9" customWidth="1"/>
    <col min="11014" max="11014" width="8.7109375" customWidth="1"/>
    <col min="11015" max="11015" width="9" customWidth="1"/>
    <col min="11016" max="11017" width="8.7109375" customWidth="1"/>
    <col min="11018" max="11018" width="9" customWidth="1"/>
    <col min="11019" max="11019" width="8.7109375" customWidth="1"/>
    <col min="11020" max="11022" width="9" customWidth="1"/>
    <col min="11023" max="11023" width="8.140625" customWidth="1"/>
    <col min="11024" max="11024" width="8.7109375" customWidth="1"/>
    <col min="11025" max="11025" width="9" customWidth="1"/>
    <col min="11026" max="11026" width="8.7109375" customWidth="1"/>
    <col min="11027" max="11027" width="9" customWidth="1"/>
    <col min="11028" max="11028" width="8.7109375" customWidth="1"/>
    <col min="11029" max="11030" width="10.7109375" customWidth="1"/>
    <col min="11031" max="11031" width="0.85546875" customWidth="1"/>
    <col min="11265" max="11265" width="0.85546875" customWidth="1"/>
    <col min="11266" max="11266" width="9.7109375" customWidth="1"/>
    <col min="11267" max="11268" width="8.7109375" customWidth="1"/>
    <col min="11269" max="11269" width="9" customWidth="1"/>
    <col min="11270" max="11270" width="8.7109375" customWidth="1"/>
    <col min="11271" max="11271" width="9" customWidth="1"/>
    <col min="11272" max="11273" width="8.7109375" customWidth="1"/>
    <col min="11274" max="11274" width="9" customWidth="1"/>
    <col min="11275" max="11275" width="8.7109375" customWidth="1"/>
    <col min="11276" max="11278" width="9" customWidth="1"/>
    <col min="11279" max="11279" width="8.140625" customWidth="1"/>
    <col min="11280" max="11280" width="8.7109375" customWidth="1"/>
    <col min="11281" max="11281" width="9" customWidth="1"/>
    <col min="11282" max="11282" width="8.7109375" customWidth="1"/>
    <col min="11283" max="11283" width="9" customWidth="1"/>
    <col min="11284" max="11284" width="8.7109375" customWidth="1"/>
    <col min="11285" max="11286" width="10.7109375" customWidth="1"/>
    <col min="11287" max="11287" width="0.85546875" customWidth="1"/>
    <col min="11521" max="11521" width="0.85546875" customWidth="1"/>
    <col min="11522" max="11522" width="9.7109375" customWidth="1"/>
    <col min="11523" max="11524" width="8.7109375" customWidth="1"/>
    <col min="11525" max="11525" width="9" customWidth="1"/>
    <col min="11526" max="11526" width="8.7109375" customWidth="1"/>
    <col min="11527" max="11527" width="9" customWidth="1"/>
    <col min="11528" max="11529" width="8.7109375" customWidth="1"/>
    <col min="11530" max="11530" width="9" customWidth="1"/>
    <col min="11531" max="11531" width="8.7109375" customWidth="1"/>
    <col min="11532" max="11534" width="9" customWidth="1"/>
    <col min="11535" max="11535" width="8.140625" customWidth="1"/>
    <col min="11536" max="11536" width="8.7109375" customWidth="1"/>
    <col min="11537" max="11537" width="9" customWidth="1"/>
    <col min="11538" max="11538" width="8.7109375" customWidth="1"/>
    <col min="11539" max="11539" width="9" customWidth="1"/>
    <col min="11540" max="11540" width="8.7109375" customWidth="1"/>
    <col min="11541" max="11542" width="10.7109375" customWidth="1"/>
    <col min="11543" max="11543" width="0.85546875" customWidth="1"/>
    <col min="11777" max="11777" width="0.85546875" customWidth="1"/>
    <col min="11778" max="11778" width="9.7109375" customWidth="1"/>
    <col min="11779" max="11780" width="8.7109375" customWidth="1"/>
    <col min="11781" max="11781" width="9" customWidth="1"/>
    <col min="11782" max="11782" width="8.7109375" customWidth="1"/>
    <col min="11783" max="11783" width="9" customWidth="1"/>
    <col min="11784" max="11785" width="8.7109375" customWidth="1"/>
    <col min="11786" max="11786" width="9" customWidth="1"/>
    <col min="11787" max="11787" width="8.7109375" customWidth="1"/>
    <col min="11788" max="11790" width="9" customWidth="1"/>
    <col min="11791" max="11791" width="8.140625" customWidth="1"/>
    <col min="11792" max="11792" width="8.7109375" customWidth="1"/>
    <col min="11793" max="11793" width="9" customWidth="1"/>
    <col min="11794" max="11794" width="8.7109375" customWidth="1"/>
    <col min="11795" max="11795" width="9" customWidth="1"/>
    <col min="11796" max="11796" width="8.7109375" customWidth="1"/>
    <col min="11797" max="11798" width="10.7109375" customWidth="1"/>
    <col min="11799" max="11799" width="0.85546875" customWidth="1"/>
    <col min="12033" max="12033" width="0.85546875" customWidth="1"/>
    <col min="12034" max="12034" width="9.7109375" customWidth="1"/>
    <col min="12035" max="12036" width="8.7109375" customWidth="1"/>
    <col min="12037" max="12037" width="9" customWidth="1"/>
    <col min="12038" max="12038" width="8.7109375" customWidth="1"/>
    <col min="12039" max="12039" width="9" customWidth="1"/>
    <col min="12040" max="12041" width="8.7109375" customWidth="1"/>
    <col min="12042" max="12042" width="9" customWidth="1"/>
    <col min="12043" max="12043" width="8.7109375" customWidth="1"/>
    <col min="12044" max="12046" width="9" customWidth="1"/>
    <col min="12047" max="12047" width="8.140625" customWidth="1"/>
    <col min="12048" max="12048" width="8.7109375" customWidth="1"/>
    <col min="12049" max="12049" width="9" customWidth="1"/>
    <col min="12050" max="12050" width="8.7109375" customWidth="1"/>
    <col min="12051" max="12051" width="9" customWidth="1"/>
    <col min="12052" max="12052" width="8.7109375" customWidth="1"/>
    <col min="12053" max="12054" width="10.7109375" customWidth="1"/>
    <col min="12055" max="12055" width="0.85546875" customWidth="1"/>
    <col min="12289" max="12289" width="0.85546875" customWidth="1"/>
    <col min="12290" max="12290" width="9.7109375" customWidth="1"/>
    <col min="12291" max="12292" width="8.7109375" customWidth="1"/>
    <col min="12293" max="12293" width="9" customWidth="1"/>
    <col min="12294" max="12294" width="8.7109375" customWidth="1"/>
    <col min="12295" max="12295" width="9" customWidth="1"/>
    <col min="12296" max="12297" width="8.7109375" customWidth="1"/>
    <col min="12298" max="12298" width="9" customWidth="1"/>
    <col min="12299" max="12299" width="8.7109375" customWidth="1"/>
    <col min="12300" max="12302" width="9" customWidth="1"/>
    <col min="12303" max="12303" width="8.140625" customWidth="1"/>
    <col min="12304" max="12304" width="8.7109375" customWidth="1"/>
    <col min="12305" max="12305" width="9" customWidth="1"/>
    <col min="12306" max="12306" width="8.7109375" customWidth="1"/>
    <col min="12307" max="12307" width="9" customWidth="1"/>
    <col min="12308" max="12308" width="8.7109375" customWidth="1"/>
    <col min="12309" max="12310" width="10.7109375" customWidth="1"/>
    <col min="12311" max="12311" width="0.85546875" customWidth="1"/>
    <col min="12545" max="12545" width="0.85546875" customWidth="1"/>
    <col min="12546" max="12546" width="9.7109375" customWidth="1"/>
    <col min="12547" max="12548" width="8.7109375" customWidth="1"/>
    <col min="12549" max="12549" width="9" customWidth="1"/>
    <col min="12550" max="12550" width="8.7109375" customWidth="1"/>
    <col min="12551" max="12551" width="9" customWidth="1"/>
    <col min="12552" max="12553" width="8.7109375" customWidth="1"/>
    <col min="12554" max="12554" width="9" customWidth="1"/>
    <col min="12555" max="12555" width="8.7109375" customWidth="1"/>
    <col min="12556" max="12558" width="9" customWidth="1"/>
    <col min="12559" max="12559" width="8.140625" customWidth="1"/>
    <col min="12560" max="12560" width="8.7109375" customWidth="1"/>
    <col min="12561" max="12561" width="9" customWidth="1"/>
    <col min="12562" max="12562" width="8.7109375" customWidth="1"/>
    <col min="12563" max="12563" width="9" customWidth="1"/>
    <col min="12564" max="12564" width="8.7109375" customWidth="1"/>
    <col min="12565" max="12566" width="10.7109375" customWidth="1"/>
    <col min="12567" max="12567" width="0.85546875" customWidth="1"/>
    <col min="12801" max="12801" width="0.85546875" customWidth="1"/>
    <col min="12802" max="12802" width="9.7109375" customWidth="1"/>
    <col min="12803" max="12804" width="8.7109375" customWidth="1"/>
    <col min="12805" max="12805" width="9" customWidth="1"/>
    <col min="12806" max="12806" width="8.7109375" customWidth="1"/>
    <col min="12807" max="12807" width="9" customWidth="1"/>
    <col min="12808" max="12809" width="8.7109375" customWidth="1"/>
    <col min="12810" max="12810" width="9" customWidth="1"/>
    <col min="12811" max="12811" width="8.7109375" customWidth="1"/>
    <col min="12812" max="12814" width="9" customWidth="1"/>
    <col min="12815" max="12815" width="8.140625" customWidth="1"/>
    <col min="12816" max="12816" width="8.7109375" customWidth="1"/>
    <col min="12817" max="12817" width="9" customWidth="1"/>
    <col min="12818" max="12818" width="8.7109375" customWidth="1"/>
    <col min="12819" max="12819" width="9" customWidth="1"/>
    <col min="12820" max="12820" width="8.7109375" customWidth="1"/>
    <col min="12821" max="12822" width="10.7109375" customWidth="1"/>
    <col min="12823" max="12823" width="0.85546875" customWidth="1"/>
    <col min="13057" max="13057" width="0.85546875" customWidth="1"/>
    <col min="13058" max="13058" width="9.7109375" customWidth="1"/>
    <col min="13059" max="13060" width="8.7109375" customWidth="1"/>
    <col min="13061" max="13061" width="9" customWidth="1"/>
    <col min="13062" max="13062" width="8.7109375" customWidth="1"/>
    <col min="13063" max="13063" width="9" customWidth="1"/>
    <col min="13064" max="13065" width="8.7109375" customWidth="1"/>
    <col min="13066" max="13066" width="9" customWidth="1"/>
    <col min="13067" max="13067" width="8.7109375" customWidth="1"/>
    <col min="13068" max="13070" width="9" customWidth="1"/>
    <col min="13071" max="13071" width="8.140625" customWidth="1"/>
    <col min="13072" max="13072" width="8.7109375" customWidth="1"/>
    <col min="13073" max="13073" width="9" customWidth="1"/>
    <col min="13074" max="13074" width="8.7109375" customWidth="1"/>
    <col min="13075" max="13075" width="9" customWidth="1"/>
    <col min="13076" max="13076" width="8.7109375" customWidth="1"/>
    <col min="13077" max="13078" width="10.7109375" customWidth="1"/>
    <col min="13079" max="13079" width="0.85546875" customWidth="1"/>
    <col min="13313" max="13313" width="0.85546875" customWidth="1"/>
    <col min="13314" max="13314" width="9.7109375" customWidth="1"/>
    <col min="13315" max="13316" width="8.7109375" customWidth="1"/>
    <col min="13317" max="13317" width="9" customWidth="1"/>
    <col min="13318" max="13318" width="8.7109375" customWidth="1"/>
    <col min="13319" max="13319" width="9" customWidth="1"/>
    <col min="13320" max="13321" width="8.7109375" customWidth="1"/>
    <col min="13322" max="13322" width="9" customWidth="1"/>
    <col min="13323" max="13323" width="8.7109375" customWidth="1"/>
    <col min="13324" max="13326" width="9" customWidth="1"/>
    <col min="13327" max="13327" width="8.140625" customWidth="1"/>
    <col min="13328" max="13328" width="8.7109375" customWidth="1"/>
    <col min="13329" max="13329" width="9" customWidth="1"/>
    <col min="13330" max="13330" width="8.7109375" customWidth="1"/>
    <col min="13331" max="13331" width="9" customWidth="1"/>
    <col min="13332" max="13332" width="8.7109375" customWidth="1"/>
    <col min="13333" max="13334" width="10.7109375" customWidth="1"/>
    <col min="13335" max="13335" width="0.85546875" customWidth="1"/>
    <col min="13569" max="13569" width="0.85546875" customWidth="1"/>
    <col min="13570" max="13570" width="9.7109375" customWidth="1"/>
    <col min="13571" max="13572" width="8.7109375" customWidth="1"/>
    <col min="13573" max="13573" width="9" customWidth="1"/>
    <col min="13574" max="13574" width="8.7109375" customWidth="1"/>
    <col min="13575" max="13575" width="9" customWidth="1"/>
    <col min="13576" max="13577" width="8.7109375" customWidth="1"/>
    <col min="13578" max="13578" width="9" customWidth="1"/>
    <col min="13579" max="13579" width="8.7109375" customWidth="1"/>
    <col min="13580" max="13582" width="9" customWidth="1"/>
    <col min="13583" max="13583" width="8.140625" customWidth="1"/>
    <col min="13584" max="13584" width="8.7109375" customWidth="1"/>
    <col min="13585" max="13585" width="9" customWidth="1"/>
    <col min="13586" max="13586" width="8.7109375" customWidth="1"/>
    <col min="13587" max="13587" width="9" customWidth="1"/>
    <col min="13588" max="13588" width="8.7109375" customWidth="1"/>
    <col min="13589" max="13590" width="10.7109375" customWidth="1"/>
    <col min="13591" max="13591" width="0.85546875" customWidth="1"/>
    <col min="13825" max="13825" width="0.85546875" customWidth="1"/>
    <col min="13826" max="13826" width="9.7109375" customWidth="1"/>
    <col min="13827" max="13828" width="8.7109375" customWidth="1"/>
    <col min="13829" max="13829" width="9" customWidth="1"/>
    <col min="13830" max="13830" width="8.7109375" customWidth="1"/>
    <col min="13831" max="13831" width="9" customWidth="1"/>
    <col min="13832" max="13833" width="8.7109375" customWidth="1"/>
    <col min="13834" max="13834" width="9" customWidth="1"/>
    <col min="13835" max="13835" width="8.7109375" customWidth="1"/>
    <col min="13836" max="13838" width="9" customWidth="1"/>
    <col min="13839" max="13839" width="8.140625" customWidth="1"/>
    <col min="13840" max="13840" width="8.7109375" customWidth="1"/>
    <col min="13841" max="13841" width="9" customWidth="1"/>
    <col min="13842" max="13842" width="8.7109375" customWidth="1"/>
    <col min="13843" max="13843" width="9" customWidth="1"/>
    <col min="13844" max="13844" width="8.7109375" customWidth="1"/>
    <col min="13845" max="13846" width="10.7109375" customWidth="1"/>
    <col min="13847" max="13847" width="0.85546875" customWidth="1"/>
    <col min="14081" max="14081" width="0.85546875" customWidth="1"/>
    <col min="14082" max="14082" width="9.7109375" customWidth="1"/>
    <col min="14083" max="14084" width="8.7109375" customWidth="1"/>
    <col min="14085" max="14085" width="9" customWidth="1"/>
    <col min="14086" max="14086" width="8.7109375" customWidth="1"/>
    <col min="14087" max="14087" width="9" customWidth="1"/>
    <col min="14088" max="14089" width="8.7109375" customWidth="1"/>
    <col min="14090" max="14090" width="9" customWidth="1"/>
    <col min="14091" max="14091" width="8.7109375" customWidth="1"/>
    <col min="14092" max="14094" width="9" customWidth="1"/>
    <col min="14095" max="14095" width="8.140625" customWidth="1"/>
    <col min="14096" max="14096" width="8.7109375" customWidth="1"/>
    <col min="14097" max="14097" width="9" customWidth="1"/>
    <col min="14098" max="14098" width="8.7109375" customWidth="1"/>
    <col min="14099" max="14099" width="9" customWidth="1"/>
    <col min="14100" max="14100" width="8.7109375" customWidth="1"/>
    <col min="14101" max="14102" width="10.7109375" customWidth="1"/>
    <col min="14103" max="14103" width="0.85546875" customWidth="1"/>
    <col min="14337" max="14337" width="0.85546875" customWidth="1"/>
    <col min="14338" max="14338" width="9.7109375" customWidth="1"/>
    <col min="14339" max="14340" width="8.7109375" customWidth="1"/>
    <col min="14341" max="14341" width="9" customWidth="1"/>
    <col min="14342" max="14342" width="8.7109375" customWidth="1"/>
    <col min="14343" max="14343" width="9" customWidth="1"/>
    <col min="14344" max="14345" width="8.7109375" customWidth="1"/>
    <col min="14346" max="14346" width="9" customWidth="1"/>
    <col min="14347" max="14347" width="8.7109375" customWidth="1"/>
    <col min="14348" max="14350" width="9" customWidth="1"/>
    <col min="14351" max="14351" width="8.140625" customWidth="1"/>
    <col min="14352" max="14352" width="8.7109375" customWidth="1"/>
    <col min="14353" max="14353" width="9" customWidth="1"/>
    <col min="14354" max="14354" width="8.7109375" customWidth="1"/>
    <col min="14355" max="14355" width="9" customWidth="1"/>
    <col min="14356" max="14356" width="8.7109375" customWidth="1"/>
    <col min="14357" max="14358" width="10.7109375" customWidth="1"/>
    <col min="14359" max="14359" width="0.85546875" customWidth="1"/>
    <col min="14593" max="14593" width="0.85546875" customWidth="1"/>
    <col min="14594" max="14594" width="9.7109375" customWidth="1"/>
    <col min="14595" max="14596" width="8.7109375" customWidth="1"/>
    <col min="14597" max="14597" width="9" customWidth="1"/>
    <col min="14598" max="14598" width="8.7109375" customWidth="1"/>
    <col min="14599" max="14599" width="9" customWidth="1"/>
    <col min="14600" max="14601" width="8.7109375" customWidth="1"/>
    <col min="14602" max="14602" width="9" customWidth="1"/>
    <col min="14603" max="14603" width="8.7109375" customWidth="1"/>
    <col min="14604" max="14606" width="9" customWidth="1"/>
    <col min="14607" max="14607" width="8.140625" customWidth="1"/>
    <col min="14608" max="14608" width="8.7109375" customWidth="1"/>
    <col min="14609" max="14609" width="9" customWidth="1"/>
    <col min="14610" max="14610" width="8.7109375" customWidth="1"/>
    <col min="14611" max="14611" width="9" customWidth="1"/>
    <col min="14612" max="14612" width="8.7109375" customWidth="1"/>
    <col min="14613" max="14614" width="10.7109375" customWidth="1"/>
    <col min="14615" max="14615" width="0.85546875" customWidth="1"/>
    <col min="14849" max="14849" width="0.85546875" customWidth="1"/>
    <col min="14850" max="14850" width="9.7109375" customWidth="1"/>
    <col min="14851" max="14852" width="8.7109375" customWidth="1"/>
    <col min="14853" max="14853" width="9" customWidth="1"/>
    <col min="14854" max="14854" width="8.7109375" customWidth="1"/>
    <col min="14855" max="14855" width="9" customWidth="1"/>
    <col min="14856" max="14857" width="8.7109375" customWidth="1"/>
    <col min="14858" max="14858" width="9" customWidth="1"/>
    <col min="14859" max="14859" width="8.7109375" customWidth="1"/>
    <col min="14860" max="14862" width="9" customWidth="1"/>
    <col min="14863" max="14863" width="8.140625" customWidth="1"/>
    <col min="14864" max="14864" width="8.7109375" customWidth="1"/>
    <col min="14865" max="14865" width="9" customWidth="1"/>
    <col min="14866" max="14866" width="8.7109375" customWidth="1"/>
    <col min="14867" max="14867" width="9" customWidth="1"/>
    <col min="14868" max="14868" width="8.7109375" customWidth="1"/>
    <col min="14869" max="14870" width="10.7109375" customWidth="1"/>
    <col min="14871" max="14871" width="0.85546875" customWidth="1"/>
    <col min="15105" max="15105" width="0.85546875" customWidth="1"/>
    <col min="15106" max="15106" width="9.7109375" customWidth="1"/>
    <col min="15107" max="15108" width="8.7109375" customWidth="1"/>
    <col min="15109" max="15109" width="9" customWidth="1"/>
    <col min="15110" max="15110" width="8.7109375" customWidth="1"/>
    <col min="15111" max="15111" width="9" customWidth="1"/>
    <col min="15112" max="15113" width="8.7109375" customWidth="1"/>
    <col min="15114" max="15114" width="9" customWidth="1"/>
    <col min="15115" max="15115" width="8.7109375" customWidth="1"/>
    <col min="15116" max="15118" width="9" customWidth="1"/>
    <col min="15119" max="15119" width="8.140625" customWidth="1"/>
    <col min="15120" max="15120" width="8.7109375" customWidth="1"/>
    <col min="15121" max="15121" width="9" customWidth="1"/>
    <col min="15122" max="15122" width="8.7109375" customWidth="1"/>
    <col min="15123" max="15123" width="9" customWidth="1"/>
    <col min="15124" max="15124" width="8.7109375" customWidth="1"/>
    <col min="15125" max="15126" width="10.7109375" customWidth="1"/>
    <col min="15127" max="15127" width="0.85546875" customWidth="1"/>
    <col min="15361" max="15361" width="0.85546875" customWidth="1"/>
    <col min="15362" max="15362" width="9.7109375" customWidth="1"/>
    <col min="15363" max="15364" width="8.7109375" customWidth="1"/>
    <col min="15365" max="15365" width="9" customWidth="1"/>
    <col min="15366" max="15366" width="8.7109375" customWidth="1"/>
    <col min="15367" max="15367" width="9" customWidth="1"/>
    <col min="15368" max="15369" width="8.7109375" customWidth="1"/>
    <col min="15370" max="15370" width="9" customWidth="1"/>
    <col min="15371" max="15371" width="8.7109375" customWidth="1"/>
    <col min="15372" max="15374" width="9" customWidth="1"/>
    <col min="15375" max="15375" width="8.140625" customWidth="1"/>
    <col min="15376" max="15376" width="8.7109375" customWidth="1"/>
    <col min="15377" max="15377" width="9" customWidth="1"/>
    <col min="15378" max="15378" width="8.7109375" customWidth="1"/>
    <col min="15379" max="15379" width="9" customWidth="1"/>
    <col min="15380" max="15380" width="8.7109375" customWidth="1"/>
    <col min="15381" max="15382" width="10.7109375" customWidth="1"/>
    <col min="15383" max="15383" width="0.85546875" customWidth="1"/>
    <col min="15617" max="15617" width="0.85546875" customWidth="1"/>
    <col min="15618" max="15618" width="9.7109375" customWidth="1"/>
    <col min="15619" max="15620" width="8.7109375" customWidth="1"/>
    <col min="15621" max="15621" width="9" customWidth="1"/>
    <col min="15622" max="15622" width="8.7109375" customWidth="1"/>
    <col min="15623" max="15623" width="9" customWidth="1"/>
    <col min="15624" max="15625" width="8.7109375" customWidth="1"/>
    <col min="15626" max="15626" width="9" customWidth="1"/>
    <col min="15627" max="15627" width="8.7109375" customWidth="1"/>
    <col min="15628" max="15630" width="9" customWidth="1"/>
    <col min="15631" max="15631" width="8.140625" customWidth="1"/>
    <col min="15632" max="15632" width="8.7109375" customWidth="1"/>
    <col min="15633" max="15633" width="9" customWidth="1"/>
    <col min="15634" max="15634" width="8.7109375" customWidth="1"/>
    <col min="15635" max="15635" width="9" customWidth="1"/>
    <col min="15636" max="15636" width="8.7109375" customWidth="1"/>
    <col min="15637" max="15638" width="10.7109375" customWidth="1"/>
    <col min="15639" max="15639" width="0.85546875" customWidth="1"/>
    <col min="15873" max="15873" width="0.85546875" customWidth="1"/>
    <col min="15874" max="15874" width="9.7109375" customWidth="1"/>
    <col min="15875" max="15876" width="8.7109375" customWidth="1"/>
    <col min="15877" max="15877" width="9" customWidth="1"/>
    <col min="15878" max="15878" width="8.7109375" customWidth="1"/>
    <col min="15879" max="15879" width="9" customWidth="1"/>
    <col min="15880" max="15881" width="8.7109375" customWidth="1"/>
    <col min="15882" max="15882" width="9" customWidth="1"/>
    <col min="15883" max="15883" width="8.7109375" customWidth="1"/>
    <col min="15884" max="15886" width="9" customWidth="1"/>
    <col min="15887" max="15887" width="8.140625" customWidth="1"/>
    <col min="15888" max="15888" width="8.7109375" customWidth="1"/>
    <col min="15889" max="15889" width="9" customWidth="1"/>
    <col min="15890" max="15890" width="8.7109375" customWidth="1"/>
    <col min="15891" max="15891" width="9" customWidth="1"/>
    <col min="15892" max="15892" width="8.7109375" customWidth="1"/>
    <col min="15893" max="15894" width="10.7109375" customWidth="1"/>
    <col min="15895" max="15895" width="0.85546875" customWidth="1"/>
    <col min="16129" max="16129" width="0.85546875" customWidth="1"/>
    <col min="16130" max="16130" width="9.7109375" customWidth="1"/>
    <col min="16131" max="16132" width="8.7109375" customWidth="1"/>
    <col min="16133" max="16133" width="9" customWidth="1"/>
    <col min="16134" max="16134" width="8.7109375" customWidth="1"/>
    <col min="16135" max="16135" width="9" customWidth="1"/>
    <col min="16136" max="16137" width="8.7109375" customWidth="1"/>
    <col min="16138" max="16138" width="9" customWidth="1"/>
    <col min="16139" max="16139" width="8.7109375" customWidth="1"/>
    <col min="16140" max="16142" width="9" customWidth="1"/>
    <col min="16143" max="16143" width="8.140625" customWidth="1"/>
    <col min="16144" max="16144" width="8.7109375" customWidth="1"/>
    <col min="16145" max="16145" width="9" customWidth="1"/>
    <col min="16146" max="16146" width="8.7109375" customWidth="1"/>
    <col min="16147" max="16147" width="9" customWidth="1"/>
    <col min="16148" max="16148" width="8.7109375" customWidth="1"/>
    <col min="16149" max="16150" width="10.7109375" customWidth="1"/>
    <col min="16151" max="16151" width="0.85546875" customWidth="1"/>
  </cols>
  <sheetData>
    <row r="1" spans="1:23" ht="3.95" customHeight="1" x14ac:dyDescent="0.25">
      <c r="A1" s="84"/>
      <c r="B1" s="225"/>
      <c r="C1" s="85"/>
      <c r="D1" s="85"/>
      <c r="E1" s="85"/>
      <c r="F1" s="85"/>
      <c r="G1" s="85"/>
      <c r="H1" s="85"/>
      <c r="I1" s="85"/>
      <c r="J1" s="85"/>
      <c r="K1" s="85"/>
      <c r="L1" s="85"/>
      <c r="M1" s="85"/>
      <c r="N1" s="85"/>
      <c r="O1" s="85"/>
      <c r="P1" s="85"/>
      <c r="Q1" s="85"/>
      <c r="R1" s="85"/>
      <c r="S1" s="85"/>
      <c r="T1" s="85"/>
      <c r="U1" s="85"/>
      <c r="V1" s="225"/>
      <c r="W1" s="86"/>
    </row>
    <row r="2" spans="1:23" x14ac:dyDescent="0.25">
      <c r="A2" s="15"/>
      <c r="B2" s="914" t="s">
        <v>53</v>
      </c>
      <c r="C2" s="914"/>
      <c r="D2" s="914"/>
      <c r="E2" s="914"/>
      <c r="F2" s="914"/>
      <c r="G2" s="914"/>
      <c r="H2" s="914"/>
      <c r="I2" s="914"/>
      <c r="J2" s="914"/>
      <c r="K2" s="914"/>
      <c r="L2" s="914"/>
      <c r="M2" s="914"/>
      <c r="N2" s="914"/>
      <c r="O2" s="914"/>
      <c r="P2" s="914"/>
      <c r="Q2" s="914"/>
      <c r="R2" s="914"/>
      <c r="S2" s="914"/>
      <c r="T2" s="914"/>
      <c r="U2" s="914"/>
      <c r="V2" s="914"/>
      <c r="W2" s="21"/>
    </row>
    <row r="3" spans="1:23" x14ac:dyDescent="0.25">
      <c r="A3" s="15"/>
      <c r="B3" s="915" t="s">
        <v>54</v>
      </c>
      <c r="C3" s="915"/>
      <c r="D3" s="915"/>
      <c r="E3" s="915"/>
      <c r="F3" s="915"/>
      <c r="G3" s="915"/>
      <c r="H3" s="915"/>
      <c r="I3" s="915"/>
      <c r="J3" s="915"/>
      <c r="K3" s="915"/>
      <c r="L3" s="915"/>
      <c r="M3" s="915"/>
      <c r="N3" s="915"/>
      <c r="O3" s="915"/>
      <c r="P3" s="915"/>
      <c r="Q3" s="915"/>
      <c r="R3" s="915"/>
      <c r="S3" s="915"/>
      <c r="T3" s="915"/>
      <c r="U3" s="915"/>
      <c r="V3" s="915"/>
      <c r="W3" s="21"/>
    </row>
    <row r="4" spans="1:23" x14ac:dyDescent="0.25">
      <c r="A4" s="15"/>
      <c r="B4" s="916" t="s">
        <v>92</v>
      </c>
      <c r="C4" s="916"/>
      <c r="D4" s="916"/>
      <c r="E4" s="916"/>
      <c r="F4" s="916"/>
      <c r="G4" s="916"/>
      <c r="H4" s="916"/>
      <c r="I4" s="916"/>
      <c r="J4" s="916"/>
      <c r="K4" s="916"/>
      <c r="L4" s="916"/>
      <c r="M4" s="916"/>
      <c r="N4" s="916"/>
      <c r="O4" s="916"/>
      <c r="P4" s="916"/>
      <c r="Q4" s="916"/>
      <c r="R4" s="917"/>
      <c r="S4" s="40" t="s">
        <v>418</v>
      </c>
      <c r="T4" s="713" t="s">
        <v>346</v>
      </c>
      <c r="V4" s="226"/>
      <c r="W4" s="21"/>
    </row>
    <row r="5" spans="1:23" ht="22.5" customHeight="1" x14ac:dyDescent="0.25">
      <c r="A5" s="15"/>
      <c r="B5" s="918" t="s">
        <v>57</v>
      </c>
      <c r="C5" s="919"/>
      <c r="D5" s="920">
        <f>Preliminares!F18</f>
        <v>0</v>
      </c>
      <c r="E5" s="921"/>
      <c r="F5" s="921"/>
      <c r="G5" s="921"/>
      <c r="H5" s="921"/>
      <c r="I5" s="921"/>
      <c r="J5" s="921"/>
      <c r="K5" s="921"/>
      <c r="L5" s="921"/>
      <c r="M5" s="921"/>
      <c r="N5" s="921"/>
      <c r="O5" s="921"/>
      <c r="P5" s="921"/>
      <c r="Q5" s="921"/>
      <c r="R5" s="922"/>
      <c r="S5" s="928" t="s">
        <v>58</v>
      </c>
      <c r="T5" s="929"/>
      <c r="U5" s="929"/>
      <c r="V5" s="929"/>
      <c r="W5" s="21"/>
    </row>
    <row r="6" spans="1:23" x14ac:dyDescent="0.25">
      <c r="A6" s="88"/>
      <c r="B6" s="918"/>
      <c r="C6" s="919"/>
      <c r="D6" s="923"/>
      <c r="E6" s="924"/>
      <c r="F6" s="924"/>
      <c r="G6" s="924"/>
      <c r="H6" s="924"/>
      <c r="I6" s="924"/>
      <c r="J6" s="924"/>
      <c r="K6" s="924"/>
      <c r="L6" s="924"/>
      <c r="M6" s="924"/>
      <c r="N6" s="924"/>
      <c r="O6" s="924"/>
      <c r="P6" s="924"/>
      <c r="Q6" s="924"/>
      <c r="R6" s="925"/>
      <c r="S6" s="46" t="s">
        <v>59</v>
      </c>
      <c r="T6" s="46"/>
      <c r="U6" s="89">
        <f>'Q-VIII'!H6</f>
        <v>17</v>
      </c>
      <c r="V6" s="227"/>
      <c r="W6" s="90"/>
    </row>
    <row r="7" spans="1:23" x14ac:dyDescent="0.25">
      <c r="A7" s="88"/>
      <c r="B7" s="930" t="s">
        <v>4</v>
      </c>
      <c r="C7" s="930"/>
      <c r="D7" s="930"/>
      <c r="E7" s="930"/>
      <c r="F7" s="930"/>
      <c r="G7" s="930"/>
      <c r="H7" s="930"/>
      <c r="I7" s="930"/>
      <c r="J7" s="930"/>
      <c r="K7" s="91"/>
      <c r="L7" s="91"/>
      <c r="M7" s="91"/>
      <c r="N7" s="931" t="s">
        <v>60</v>
      </c>
      <c r="O7" s="932"/>
      <c r="P7" s="932"/>
      <c r="Q7" s="932"/>
      <c r="R7" s="932"/>
      <c r="S7" s="932"/>
      <c r="T7" s="932"/>
      <c r="U7" s="932"/>
      <c r="V7" s="932"/>
      <c r="W7" s="90"/>
    </row>
    <row r="8" spans="1:23" x14ac:dyDescent="0.25">
      <c r="A8" s="88"/>
      <c r="B8" s="452" t="s">
        <v>61</v>
      </c>
      <c r="C8" s="93">
        <f>Preliminares!F5</f>
        <v>0</v>
      </c>
      <c r="D8" s="94"/>
      <c r="E8" s="94"/>
      <c r="F8" s="94"/>
      <c r="G8" s="94"/>
      <c r="H8" s="94"/>
      <c r="I8" s="95"/>
      <c r="J8" s="95"/>
      <c r="K8" s="92"/>
      <c r="L8" s="96"/>
      <c r="M8" s="95"/>
      <c r="N8" s="97" t="s">
        <v>61</v>
      </c>
      <c r="O8" s="93">
        <f>Preliminares!G11</f>
        <v>0</v>
      </c>
      <c r="P8" s="94"/>
      <c r="Q8" s="94"/>
      <c r="R8" s="94"/>
      <c r="S8" s="95"/>
      <c r="T8" s="95"/>
      <c r="U8" s="95"/>
      <c r="V8" s="228"/>
      <c r="W8" s="90"/>
    </row>
    <row r="9" spans="1:23" x14ac:dyDescent="0.25">
      <c r="A9" s="88"/>
      <c r="B9" s="452" t="s">
        <v>62</v>
      </c>
      <c r="C9" s="95"/>
      <c r="D9" s="95"/>
      <c r="E9" s="95"/>
      <c r="F9" s="95"/>
      <c r="G9" s="95"/>
      <c r="H9" s="95"/>
      <c r="I9" s="95"/>
      <c r="J9" s="95"/>
      <c r="K9" s="92"/>
      <c r="L9" s="95"/>
      <c r="M9" s="95"/>
      <c r="N9" s="97" t="s">
        <v>62</v>
      </c>
      <c r="O9" s="95"/>
      <c r="P9" s="95"/>
      <c r="Q9" s="95"/>
      <c r="R9" s="95"/>
      <c r="S9" s="95"/>
      <c r="T9" s="95"/>
      <c r="U9" s="95"/>
      <c r="V9" s="228"/>
      <c r="W9" s="90"/>
    </row>
    <row r="10" spans="1:23" x14ac:dyDescent="0.25">
      <c r="A10" s="88"/>
      <c r="B10" s="453" t="s">
        <v>63</v>
      </c>
      <c r="C10" s="926">
        <f>Preliminares!F35</f>
        <v>42610</v>
      </c>
      <c r="D10" s="926"/>
      <c r="E10" s="712"/>
      <c r="F10" s="99"/>
      <c r="G10" s="99"/>
      <c r="H10" s="99"/>
      <c r="I10" s="99"/>
      <c r="J10" s="99"/>
      <c r="K10" s="98"/>
      <c r="L10" s="100"/>
      <c r="M10" s="99"/>
      <c r="N10" s="101" t="s">
        <v>63</v>
      </c>
      <c r="O10" s="927">
        <f>Preliminares!F35</f>
        <v>42610</v>
      </c>
      <c r="P10" s="927"/>
      <c r="Q10" s="99"/>
      <c r="R10" s="102" t="s">
        <v>64</v>
      </c>
      <c r="S10" s="103"/>
      <c r="T10" s="104">
        <f>Preliminares!G12</f>
        <v>0</v>
      </c>
      <c r="U10" s="252"/>
      <c r="V10" s="229"/>
      <c r="W10" s="90"/>
    </row>
    <row r="11" spans="1:23" x14ac:dyDescent="0.25">
      <c r="A11" s="105"/>
      <c r="B11" s="883" t="s">
        <v>93</v>
      </c>
      <c r="C11" s="886" t="s">
        <v>66</v>
      </c>
      <c r="D11" s="887"/>
      <c r="E11" s="887"/>
      <c r="F11" s="887"/>
      <c r="G11" s="887"/>
      <c r="H11" s="887"/>
      <c r="I11" s="887"/>
      <c r="J11" s="887"/>
      <c r="K11" s="887"/>
      <c r="L11" s="887"/>
      <c r="M11" s="888"/>
      <c r="N11" s="889" t="s">
        <v>94</v>
      </c>
      <c r="O11" s="892" t="s">
        <v>67</v>
      </c>
      <c r="P11" s="893"/>
      <c r="Q11" s="893"/>
      <c r="R11" s="893"/>
      <c r="S11" s="894"/>
      <c r="T11" s="895" t="s">
        <v>95</v>
      </c>
      <c r="U11" s="896"/>
      <c r="V11" s="906" t="s">
        <v>422</v>
      </c>
      <c r="W11" s="106"/>
    </row>
    <row r="12" spans="1:23" x14ac:dyDescent="0.25">
      <c r="A12" s="105"/>
      <c r="B12" s="884"/>
      <c r="C12" s="886" t="s">
        <v>70</v>
      </c>
      <c r="D12" s="887"/>
      <c r="E12" s="887"/>
      <c r="F12" s="887"/>
      <c r="G12" s="888"/>
      <c r="H12" s="892" t="s">
        <v>71</v>
      </c>
      <c r="I12" s="893"/>
      <c r="J12" s="893"/>
      <c r="K12" s="893"/>
      <c r="L12" s="894"/>
      <c r="M12" s="889" t="s">
        <v>419</v>
      </c>
      <c r="N12" s="890"/>
      <c r="O12" s="892" t="s">
        <v>72</v>
      </c>
      <c r="P12" s="893"/>
      <c r="Q12" s="893"/>
      <c r="R12" s="893"/>
      <c r="S12" s="894"/>
      <c r="T12" s="897"/>
      <c r="U12" s="898"/>
      <c r="V12" s="907"/>
      <c r="W12" s="106"/>
    </row>
    <row r="13" spans="1:23" ht="31.5" customHeight="1" x14ac:dyDescent="0.25">
      <c r="A13" s="105"/>
      <c r="B13" s="884"/>
      <c r="C13" s="865" t="s">
        <v>73</v>
      </c>
      <c r="D13" s="902" t="s">
        <v>74</v>
      </c>
      <c r="E13" s="903"/>
      <c r="F13" s="904" t="s">
        <v>75</v>
      </c>
      <c r="G13" s="905"/>
      <c r="H13" s="865" t="s">
        <v>73</v>
      </c>
      <c r="I13" s="902" t="s">
        <v>74</v>
      </c>
      <c r="J13" s="903"/>
      <c r="K13" s="904" t="s">
        <v>75</v>
      </c>
      <c r="L13" s="905"/>
      <c r="M13" s="890"/>
      <c r="N13" s="890"/>
      <c r="O13" s="909" t="s">
        <v>96</v>
      </c>
      <c r="P13" s="910" t="s">
        <v>74</v>
      </c>
      <c r="Q13" s="911"/>
      <c r="R13" s="912" t="s">
        <v>75</v>
      </c>
      <c r="S13" s="913"/>
      <c r="T13" s="899"/>
      <c r="U13" s="900"/>
      <c r="V13" s="907"/>
      <c r="W13" s="106"/>
    </row>
    <row r="14" spans="1:23" ht="38.25" customHeight="1" x14ac:dyDescent="0.25">
      <c r="A14" s="105"/>
      <c r="B14" s="884"/>
      <c r="C14" s="879"/>
      <c r="D14" s="883" t="s">
        <v>76</v>
      </c>
      <c r="E14" s="865" t="s">
        <v>416</v>
      </c>
      <c r="F14" s="865" t="s">
        <v>97</v>
      </c>
      <c r="G14" s="865" t="s">
        <v>98</v>
      </c>
      <c r="H14" s="879"/>
      <c r="I14" s="883" t="s">
        <v>76</v>
      </c>
      <c r="J14" s="865" t="s">
        <v>416</v>
      </c>
      <c r="K14" s="865" t="s">
        <v>99</v>
      </c>
      <c r="L14" s="865" t="s">
        <v>417</v>
      </c>
      <c r="M14" s="890"/>
      <c r="N14" s="891"/>
      <c r="O14" s="909"/>
      <c r="P14" s="233" t="s">
        <v>100</v>
      </c>
      <c r="Q14" s="233" t="s">
        <v>101</v>
      </c>
      <c r="R14" s="865" t="s">
        <v>102</v>
      </c>
      <c r="S14" s="865" t="s">
        <v>420</v>
      </c>
      <c r="T14" s="865" t="s">
        <v>103</v>
      </c>
      <c r="U14" s="865" t="s">
        <v>421</v>
      </c>
      <c r="V14" s="907"/>
      <c r="W14" s="106"/>
    </row>
    <row r="15" spans="1:23" ht="38.25" customHeight="1" x14ac:dyDescent="0.25">
      <c r="A15" s="105"/>
      <c r="B15" s="885"/>
      <c r="C15" s="901"/>
      <c r="D15" s="885"/>
      <c r="E15" s="901"/>
      <c r="F15" s="901"/>
      <c r="G15" s="901"/>
      <c r="H15" s="901"/>
      <c r="I15" s="885"/>
      <c r="J15" s="901"/>
      <c r="K15" s="901"/>
      <c r="L15" s="901"/>
      <c r="M15" s="891"/>
      <c r="N15" s="234" t="s">
        <v>104</v>
      </c>
      <c r="O15" s="235" t="s">
        <v>105</v>
      </c>
      <c r="P15" s="233" t="s">
        <v>106</v>
      </c>
      <c r="Q15" s="233" t="s">
        <v>107</v>
      </c>
      <c r="R15" s="901"/>
      <c r="S15" s="901"/>
      <c r="T15" s="901"/>
      <c r="U15" s="901"/>
      <c r="V15" s="908"/>
      <c r="W15" s="106"/>
    </row>
    <row r="16" spans="1:23" x14ac:dyDescent="0.25">
      <c r="A16" s="105"/>
      <c r="B16" s="107">
        <v>19</v>
      </c>
      <c r="C16" s="107">
        <v>20</v>
      </c>
      <c r="D16" s="107">
        <v>21</v>
      </c>
      <c r="E16" s="107">
        <v>22</v>
      </c>
      <c r="F16" s="107">
        <v>23</v>
      </c>
      <c r="G16" s="107">
        <v>24</v>
      </c>
      <c r="H16" s="107">
        <v>25</v>
      </c>
      <c r="I16" s="107">
        <v>26</v>
      </c>
      <c r="J16" s="107">
        <v>27</v>
      </c>
      <c r="K16" s="107">
        <v>28</v>
      </c>
      <c r="L16" s="107">
        <v>29</v>
      </c>
      <c r="M16" s="107">
        <v>30</v>
      </c>
      <c r="N16" s="107">
        <v>31</v>
      </c>
      <c r="O16" s="108">
        <v>32</v>
      </c>
      <c r="P16" s="108">
        <v>33</v>
      </c>
      <c r="Q16" s="108">
        <v>34</v>
      </c>
      <c r="R16" s="108">
        <v>35</v>
      </c>
      <c r="S16" s="107">
        <v>36</v>
      </c>
      <c r="T16" s="107">
        <v>37</v>
      </c>
      <c r="U16" s="107">
        <v>38</v>
      </c>
      <c r="V16" s="107"/>
      <c r="W16" s="106"/>
    </row>
    <row r="17" spans="1:24" x14ac:dyDescent="0.25">
      <c r="A17" s="109"/>
      <c r="B17" s="454"/>
      <c r="C17" s="110"/>
      <c r="D17" s="110"/>
      <c r="E17" s="110"/>
      <c r="F17" s="111"/>
      <c r="G17" s="111"/>
      <c r="H17" s="112"/>
      <c r="I17" s="110"/>
      <c r="J17" s="110"/>
      <c r="K17" s="111"/>
      <c r="L17" s="111"/>
      <c r="M17" s="111"/>
      <c r="N17" s="113"/>
      <c r="O17" s="114"/>
      <c r="P17" s="114"/>
      <c r="Q17" s="114"/>
      <c r="R17" s="114"/>
      <c r="S17" s="111"/>
      <c r="T17" s="111"/>
      <c r="U17" s="111"/>
      <c r="V17" s="116"/>
      <c r="W17" s="115"/>
    </row>
    <row r="18" spans="1:24" s="215" customFormat="1" x14ac:dyDescent="0.25">
      <c r="A18" s="117"/>
      <c r="B18" s="398" t="s">
        <v>299</v>
      </c>
      <c r="C18" s="219"/>
      <c r="D18" s="219"/>
      <c r="E18" s="219"/>
      <c r="F18" s="220"/>
      <c r="G18" s="220"/>
      <c r="H18" s="221"/>
      <c r="I18" s="219"/>
      <c r="J18" s="219"/>
      <c r="K18" s="220"/>
      <c r="L18" s="220"/>
      <c r="M18" s="220"/>
      <c r="N18" s="222"/>
      <c r="O18" s="223"/>
      <c r="P18" s="223"/>
      <c r="Q18" s="223"/>
      <c r="R18" s="223"/>
      <c r="S18" s="220"/>
      <c r="T18" s="220"/>
      <c r="U18" s="220"/>
      <c r="V18" s="230"/>
      <c r="W18" s="224"/>
      <c r="X18" s="721"/>
    </row>
    <row r="19" spans="1:24" s="567" customFormat="1" x14ac:dyDescent="0.25">
      <c r="A19" s="694"/>
      <c r="B19" s="577" t="s">
        <v>349</v>
      </c>
      <c r="C19" s="562"/>
      <c r="D19" s="562">
        <f>'Anexo II'!E9+'Anexo II'!F9</f>
        <v>58.55</v>
      </c>
      <c r="E19" s="562">
        <f>('Anexo II'!E9*1.2)+('Anexo II'!F9*0.75)</f>
        <v>64.072499999999991</v>
      </c>
      <c r="F19" s="695">
        <f>C19+D19</f>
        <v>58.55</v>
      </c>
      <c r="G19" s="695">
        <f>C19+E19</f>
        <v>64.072499999999991</v>
      </c>
      <c r="H19" s="696"/>
      <c r="I19" s="562"/>
      <c r="J19" s="562"/>
      <c r="K19" s="695"/>
      <c r="L19" s="695"/>
      <c r="M19" s="695">
        <f>G19+L19</f>
        <v>64.072499999999991</v>
      </c>
      <c r="N19" s="697">
        <f t="shared" ref="N19:N36" si="0">M19/M$53</f>
        <v>5.5709671614603091E-3</v>
      </c>
      <c r="O19" s="561">
        <f>N19*'Q-I'!M$36</f>
        <v>23.39093124016663</v>
      </c>
      <c r="P19" s="561">
        <f>N19*'Q-I'!N$36</f>
        <v>53.533150454292169</v>
      </c>
      <c r="Q19" s="561">
        <f>N19*'Q-I'!O$36</f>
        <v>33.396003865415203</v>
      </c>
      <c r="R19" s="561">
        <f>O19+P19</f>
        <v>76.924081694458806</v>
      </c>
      <c r="S19" s="695">
        <f>O19+Q19</f>
        <v>56.786935105581833</v>
      </c>
      <c r="T19" s="695">
        <f>F19+K19+R19</f>
        <v>135.47408169445879</v>
      </c>
      <c r="U19" s="695">
        <f>M19+S19</f>
        <v>120.85943510558182</v>
      </c>
      <c r="V19" s="698">
        <v>2</v>
      </c>
      <c r="W19" s="699"/>
      <c r="X19" s="722"/>
    </row>
    <row r="20" spans="1:24" s="567" customFormat="1" x14ac:dyDescent="0.25">
      <c r="A20" s="694"/>
      <c r="B20" s="577" t="s">
        <v>350</v>
      </c>
      <c r="C20" s="562"/>
      <c r="D20" s="562">
        <f>'Anexo II'!E10+'Anexo II'!F10</f>
        <v>58.12</v>
      </c>
      <c r="E20" s="562">
        <f>('Anexo II'!E10*1.2)+('Anexo II'!F10*0.75)</f>
        <v>63.556499999999993</v>
      </c>
      <c r="F20" s="695">
        <f>C20+D20</f>
        <v>58.12</v>
      </c>
      <c r="G20" s="695">
        <f t="shared" ref="G20:G36" si="1">C20+E20</f>
        <v>63.556499999999993</v>
      </c>
      <c r="H20" s="696"/>
      <c r="I20" s="562"/>
      <c r="J20" s="562"/>
      <c r="K20" s="695"/>
      <c r="L20" s="695"/>
      <c r="M20" s="695">
        <f t="shared" ref="M20:M52" si="2">G20+L20</f>
        <v>63.556499999999993</v>
      </c>
      <c r="N20" s="697">
        <f t="shared" si="0"/>
        <v>5.5261020624659896E-3</v>
      </c>
      <c r="O20" s="561">
        <f>N20*'Q-I'!M$36</f>
        <v>23.2025552517172</v>
      </c>
      <c r="P20" s="561">
        <f>N20*'Q-I'!N$36</f>
        <v>53.102027809875068</v>
      </c>
      <c r="Q20" s="561">
        <f>N20*'Q-I'!O$36</f>
        <v>33.127053254863803</v>
      </c>
      <c r="R20" s="561">
        <f t="shared" ref="R20:R52" si="3">O20+P20</f>
        <v>76.304583061592268</v>
      </c>
      <c r="S20" s="695">
        <f t="shared" ref="S20:S52" si="4">O20+Q20</f>
        <v>56.329608506581003</v>
      </c>
      <c r="T20" s="695">
        <f t="shared" ref="T20:T52" si="5">F20+K20+R20</f>
        <v>134.42458306159227</v>
      </c>
      <c r="U20" s="695">
        <f t="shared" ref="U20:U52" si="6">M20+S20</f>
        <v>119.886108506581</v>
      </c>
      <c r="V20" s="698">
        <v>3</v>
      </c>
      <c r="W20" s="699"/>
      <c r="X20" s="722"/>
    </row>
    <row r="21" spans="1:24" s="567" customFormat="1" x14ac:dyDescent="0.25">
      <c r="A21" s="694"/>
      <c r="B21" s="579">
        <v>4</v>
      </c>
      <c r="C21" s="562"/>
      <c r="D21" s="562">
        <f>'Anexo II'!E12+'Anexo II'!F12</f>
        <v>60.12</v>
      </c>
      <c r="E21" s="562">
        <f>('Anexo II'!E12*1.2)+('Anexo II'!F12*0.75)</f>
        <v>65.956500000000005</v>
      </c>
      <c r="F21" s="695">
        <f>C21+D21</f>
        <v>60.12</v>
      </c>
      <c r="G21" s="695">
        <f t="shared" si="1"/>
        <v>65.956500000000005</v>
      </c>
      <c r="H21" s="696"/>
      <c r="I21" s="562"/>
      <c r="J21" s="562"/>
      <c r="K21" s="695"/>
      <c r="L21" s="695"/>
      <c r="M21" s="695">
        <f t="shared" si="2"/>
        <v>65.956500000000005</v>
      </c>
      <c r="N21" s="697">
        <f t="shared" si="0"/>
        <v>5.7347769415093362E-3</v>
      </c>
      <c r="O21" s="561">
        <f>N21*'Q-I'!M$36</f>
        <v>24.078722639854082</v>
      </c>
      <c r="P21" s="561">
        <f>N21*'Q-I'!N$36</f>
        <v>55.10724941181509</v>
      </c>
      <c r="Q21" s="561">
        <f>N21*'Q-I'!O$36</f>
        <v>34.377986327195885</v>
      </c>
      <c r="R21" s="561">
        <f t="shared" si="3"/>
        <v>79.185972051669168</v>
      </c>
      <c r="S21" s="695">
        <f t="shared" si="4"/>
        <v>58.456708967049963</v>
      </c>
      <c r="T21" s="695">
        <f t="shared" si="5"/>
        <v>139.30597205166916</v>
      </c>
      <c r="U21" s="695">
        <f t="shared" si="6"/>
        <v>124.41320896704997</v>
      </c>
      <c r="V21" s="698">
        <v>1</v>
      </c>
      <c r="W21" s="699"/>
      <c r="X21" s="722"/>
    </row>
    <row r="22" spans="1:24" s="567" customFormat="1" x14ac:dyDescent="0.25">
      <c r="A22" s="694"/>
      <c r="B22" s="579">
        <v>7</v>
      </c>
      <c r="C22" s="562"/>
      <c r="D22" s="562">
        <f>'Anexo II'!E15+'Anexo II'!F15</f>
        <v>58.11</v>
      </c>
      <c r="E22" s="562">
        <f>('Anexo II'!E15*1.2)+('Anexo II'!F15*0.75)</f>
        <v>63.544499999999999</v>
      </c>
      <c r="F22" s="695">
        <f t="shared" ref="F22:F36" si="7">C22+D22</f>
        <v>58.11</v>
      </c>
      <c r="G22" s="695">
        <f t="shared" si="1"/>
        <v>63.544499999999999</v>
      </c>
      <c r="H22" s="696"/>
      <c r="I22" s="562"/>
      <c r="J22" s="562"/>
      <c r="K22" s="695"/>
      <c r="L22" s="695"/>
      <c r="M22" s="695">
        <f t="shared" si="2"/>
        <v>63.544499999999999</v>
      </c>
      <c r="N22" s="697">
        <f t="shared" si="0"/>
        <v>5.5250586880707733E-3</v>
      </c>
      <c r="O22" s="561">
        <f>N22*'Q-I'!M$36</f>
        <v>23.198174414776521</v>
      </c>
      <c r="P22" s="561">
        <f>N22*'Q-I'!N$36</f>
        <v>53.092001701865371</v>
      </c>
      <c r="Q22" s="561">
        <f>N22*'Q-I'!O$36</f>
        <v>33.120798589502151</v>
      </c>
      <c r="R22" s="561">
        <f t="shared" si="3"/>
        <v>76.290176116641888</v>
      </c>
      <c r="S22" s="695">
        <f t="shared" si="4"/>
        <v>56.318973004278675</v>
      </c>
      <c r="T22" s="695">
        <f t="shared" si="5"/>
        <v>134.40017611664189</v>
      </c>
      <c r="U22" s="695">
        <f t="shared" si="6"/>
        <v>119.86347300427867</v>
      </c>
      <c r="V22" s="698">
        <v>1</v>
      </c>
      <c r="W22" s="699"/>
      <c r="X22" s="682">
        <v>7</v>
      </c>
    </row>
    <row r="23" spans="1:24" s="567" customFormat="1" x14ac:dyDescent="0.25">
      <c r="A23" s="694"/>
      <c r="B23" s="579">
        <v>8</v>
      </c>
      <c r="C23" s="562"/>
      <c r="D23" s="562">
        <f>'Anexo II'!E16+'Anexo II'!F16</f>
        <v>88.03</v>
      </c>
      <c r="E23" s="562">
        <f>('Anexo II'!E16*1.2)+('Anexo II'!F16*0.75)</f>
        <v>99.448499999999996</v>
      </c>
      <c r="F23" s="695">
        <f t="shared" si="7"/>
        <v>88.03</v>
      </c>
      <c r="G23" s="695">
        <f t="shared" si="1"/>
        <v>99.448499999999996</v>
      </c>
      <c r="H23" s="696"/>
      <c r="I23" s="562"/>
      <c r="J23" s="562"/>
      <c r="K23" s="695"/>
      <c r="L23" s="695"/>
      <c r="M23" s="695">
        <f t="shared" si="2"/>
        <v>99.448499999999996</v>
      </c>
      <c r="N23" s="697">
        <f t="shared" si="0"/>
        <v>8.6468348785592192E-3</v>
      </c>
      <c r="O23" s="561">
        <f>N23*'Q-I'!M$36</f>
        <v>36.30563854130417</v>
      </c>
      <c r="P23" s="561">
        <f>N23*'Q-I'!N$36</f>
        <v>83.090116866887897</v>
      </c>
      <c r="Q23" s="561">
        <f>N23*'Q-I'!O$36</f>
        <v>51.8347573515899</v>
      </c>
      <c r="R23" s="561">
        <f t="shared" si="3"/>
        <v>119.39575540819206</v>
      </c>
      <c r="S23" s="695">
        <f t="shared" si="4"/>
        <v>88.140395892894077</v>
      </c>
      <c r="T23" s="695">
        <f t="shared" si="5"/>
        <v>207.42575540819206</v>
      </c>
      <c r="U23" s="695">
        <f t="shared" si="6"/>
        <v>187.58889589289407</v>
      </c>
      <c r="V23" s="698">
        <v>1</v>
      </c>
      <c r="W23" s="699"/>
      <c r="X23" s="682"/>
    </row>
    <row r="24" spans="1:24" s="567" customFormat="1" x14ac:dyDescent="0.25">
      <c r="A24" s="694"/>
      <c r="B24" s="579">
        <v>9</v>
      </c>
      <c r="C24" s="562"/>
      <c r="D24" s="562">
        <f>'Anexo II'!E17+'Anexo II'!F17</f>
        <v>57.75</v>
      </c>
      <c r="E24" s="562">
        <f>('Anexo II'!E17*1.2)+('Anexo II'!F17*0.75)</f>
        <v>63.112499999999997</v>
      </c>
      <c r="F24" s="695">
        <f t="shared" si="7"/>
        <v>57.75</v>
      </c>
      <c r="G24" s="695">
        <f t="shared" si="1"/>
        <v>63.112499999999997</v>
      </c>
      <c r="H24" s="696"/>
      <c r="I24" s="562"/>
      <c r="J24" s="562"/>
      <c r="K24" s="695"/>
      <c r="L24" s="695"/>
      <c r="M24" s="695">
        <f t="shared" si="2"/>
        <v>63.112499999999997</v>
      </c>
      <c r="N24" s="697">
        <f t="shared" si="0"/>
        <v>5.4874972098429712E-3</v>
      </c>
      <c r="O24" s="561">
        <f>N24*'Q-I'!M$36</f>
        <v>23.040464284911881</v>
      </c>
      <c r="P24" s="561">
        <f>N24*'Q-I'!N$36</f>
        <v>52.73106181351617</v>
      </c>
      <c r="Q24" s="561">
        <f>N24*'Q-I'!O$36</f>
        <v>32.895630636482373</v>
      </c>
      <c r="R24" s="561">
        <f t="shared" si="3"/>
        <v>75.771526098428055</v>
      </c>
      <c r="S24" s="695">
        <f t="shared" si="4"/>
        <v>55.936094921394258</v>
      </c>
      <c r="T24" s="695">
        <f t="shared" si="5"/>
        <v>133.52152609842807</v>
      </c>
      <c r="U24" s="695">
        <f t="shared" si="6"/>
        <v>119.04859492139425</v>
      </c>
      <c r="V24" s="698">
        <v>1</v>
      </c>
      <c r="W24" s="699"/>
      <c r="X24" s="682"/>
    </row>
    <row r="25" spans="1:24" s="567" customFormat="1" x14ac:dyDescent="0.25">
      <c r="A25" s="694"/>
      <c r="B25" s="577" t="s">
        <v>300</v>
      </c>
      <c r="C25" s="562"/>
      <c r="D25" s="562">
        <f>'Anexo II'!E18+'Anexo II'!F18</f>
        <v>57.33</v>
      </c>
      <c r="E25" s="562">
        <f>('Anexo II'!E18*1.2)+('Anexo II'!F18*0.75)</f>
        <v>62.608499999999999</v>
      </c>
      <c r="F25" s="695">
        <f t="shared" si="7"/>
        <v>57.33</v>
      </c>
      <c r="G25" s="695">
        <f t="shared" si="1"/>
        <v>62.608499999999999</v>
      </c>
      <c r="H25" s="696"/>
      <c r="I25" s="562"/>
      <c r="J25" s="562"/>
      <c r="K25" s="695"/>
      <c r="L25" s="695"/>
      <c r="M25" s="695">
        <f t="shared" si="2"/>
        <v>62.608499999999999</v>
      </c>
      <c r="N25" s="697">
        <f t="shared" si="0"/>
        <v>5.4436754852438688E-3</v>
      </c>
      <c r="O25" s="561">
        <f>N25*'Q-I'!M$36</f>
        <v>22.856469133403138</v>
      </c>
      <c r="P25" s="561">
        <f>N25*'Q-I'!N$36</f>
        <v>52.309965277108766</v>
      </c>
      <c r="Q25" s="561">
        <f>N25*'Q-I'!O$36</f>
        <v>32.63293469129264</v>
      </c>
      <c r="R25" s="561">
        <f t="shared" si="3"/>
        <v>75.166434410511897</v>
      </c>
      <c r="S25" s="695">
        <f t="shared" si="4"/>
        <v>55.489403824695778</v>
      </c>
      <c r="T25" s="695">
        <f t="shared" si="5"/>
        <v>132.49643441051188</v>
      </c>
      <c r="U25" s="695">
        <f t="shared" si="6"/>
        <v>118.09790382469578</v>
      </c>
      <c r="V25" s="698">
        <v>2</v>
      </c>
      <c r="W25" s="699"/>
      <c r="X25" s="682"/>
    </row>
    <row r="26" spans="1:24" s="567" customFormat="1" x14ac:dyDescent="0.25">
      <c r="A26" s="694"/>
      <c r="B26" s="577" t="s">
        <v>301</v>
      </c>
      <c r="C26" s="562"/>
      <c r="D26" s="562">
        <f>'Anexo II'!E20+'Anexo II'!F20</f>
        <v>59.32</v>
      </c>
      <c r="E26" s="562">
        <f>('Anexo II'!E20*1.2)+('Anexo II'!F20*0.75)</f>
        <v>64.996499999999997</v>
      </c>
      <c r="F26" s="695">
        <f t="shared" si="7"/>
        <v>59.32</v>
      </c>
      <c r="G26" s="695">
        <f t="shared" si="1"/>
        <v>64.996499999999997</v>
      </c>
      <c r="H26" s="696"/>
      <c r="I26" s="562"/>
      <c r="J26" s="562"/>
      <c r="K26" s="695"/>
      <c r="L26" s="695"/>
      <c r="M26" s="695">
        <f t="shared" si="2"/>
        <v>64.996499999999997</v>
      </c>
      <c r="N26" s="697">
        <f t="shared" si="0"/>
        <v>5.6513069898919974E-3</v>
      </c>
      <c r="O26" s="561">
        <f>N26*'Q-I'!M$36</f>
        <v>23.728255684599329</v>
      </c>
      <c r="P26" s="561">
        <f>N26*'Q-I'!N$36</f>
        <v>54.305160771039077</v>
      </c>
      <c r="Q26" s="561">
        <f>N26*'Q-I'!O$36</f>
        <v>33.877613098263048</v>
      </c>
      <c r="R26" s="561">
        <f t="shared" si="3"/>
        <v>78.033416455638402</v>
      </c>
      <c r="S26" s="695">
        <f t="shared" si="4"/>
        <v>57.605868782862373</v>
      </c>
      <c r="T26" s="695">
        <f t="shared" si="5"/>
        <v>137.35341645563841</v>
      </c>
      <c r="U26" s="695">
        <f t="shared" si="6"/>
        <v>122.60236878286237</v>
      </c>
      <c r="V26" s="698">
        <v>2</v>
      </c>
      <c r="W26" s="699"/>
      <c r="X26" s="682"/>
    </row>
    <row r="27" spans="1:24" s="567" customFormat="1" x14ac:dyDescent="0.25">
      <c r="A27" s="694"/>
      <c r="B27" s="577">
        <v>13</v>
      </c>
      <c r="C27" s="562"/>
      <c r="D27" s="562">
        <f>'Anexo II'!E21+'Anexo II'!F21</f>
        <v>83.82</v>
      </c>
      <c r="E27" s="562">
        <f>('Anexo II'!E21*1.2)+('Anexo II'!F21*0.75)</f>
        <v>94.396499999999989</v>
      </c>
      <c r="F27" s="695">
        <f t="shared" si="7"/>
        <v>83.82</v>
      </c>
      <c r="G27" s="695">
        <f t="shared" si="1"/>
        <v>94.396499999999989</v>
      </c>
      <c r="H27" s="696"/>
      <c r="I27" s="562"/>
      <c r="J27" s="562"/>
      <c r="K27" s="695"/>
      <c r="L27" s="695"/>
      <c r="M27" s="695">
        <f t="shared" si="2"/>
        <v>94.396499999999989</v>
      </c>
      <c r="N27" s="697">
        <f t="shared" si="0"/>
        <v>8.2075742581729765E-3</v>
      </c>
      <c r="O27" s="561">
        <f>N27*'Q-I'!M$36</f>
        <v>34.461306189276044</v>
      </c>
      <c r="P27" s="561">
        <f>N27*'Q-I'!N$36</f>
        <v>78.869125394804172</v>
      </c>
      <c r="Q27" s="561">
        <f>N27*'Q-I'!O$36</f>
        <v>49.201543234330892</v>
      </c>
      <c r="R27" s="561">
        <f t="shared" si="3"/>
        <v>113.33043158408022</v>
      </c>
      <c r="S27" s="695">
        <f t="shared" si="4"/>
        <v>83.662849423606929</v>
      </c>
      <c r="T27" s="695">
        <f t="shared" si="5"/>
        <v>197.1504315840802</v>
      </c>
      <c r="U27" s="695">
        <f t="shared" si="6"/>
        <v>178.05934942360693</v>
      </c>
      <c r="V27" s="698">
        <v>1</v>
      </c>
      <c r="W27" s="699"/>
      <c r="X27" s="682"/>
    </row>
    <row r="28" spans="1:24" s="567" customFormat="1" x14ac:dyDescent="0.25">
      <c r="A28" s="700"/>
      <c r="B28" s="577">
        <v>14</v>
      </c>
      <c r="C28" s="562"/>
      <c r="D28" s="562">
        <f>'Anexo II'!E22+'Anexo II'!F22</f>
        <v>57.78</v>
      </c>
      <c r="E28" s="562">
        <f>('Anexo II'!E22*1.2)+('Anexo II'!F22*0.75)</f>
        <v>63.148499999999999</v>
      </c>
      <c r="F28" s="695">
        <f t="shared" si="7"/>
        <v>57.78</v>
      </c>
      <c r="G28" s="695">
        <f t="shared" si="1"/>
        <v>63.148499999999999</v>
      </c>
      <c r="H28" s="700"/>
      <c r="I28" s="700"/>
      <c r="J28" s="700"/>
      <c r="K28" s="700"/>
      <c r="L28" s="700"/>
      <c r="M28" s="701">
        <f t="shared" si="2"/>
        <v>63.148499999999999</v>
      </c>
      <c r="N28" s="697">
        <f t="shared" si="0"/>
        <v>5.4906273330286217E-3</v>
      </c>
      <c r="O28" s="561">
        <f>N28*'Q-I'!M$36</f>
        <v>23.053606795733938</v>
      </c>
      <c r="P28" s="561">
        <f>N28*'Q-I'!N$36</f>
        <v>52.761140137545269</v>
      </c>
      <c r="Q28" s="561">
        <f>N28*'Q-I'!O$36</f>
        <v>32.914394632567358</v>
      </c>
      <c r="R28" s="561">
        <f t="shared" si="3"/>
        <v>75.81474693327921</v>
      </c>
      <c r="S28" s="695">
        <f t="shared" si="4"/>
        <v>55.968001428301292</v>
      </c>
      <c r="T28" s="695">
        <f t="shared" si="5"/>
        <v>133.59474693327923</v>
      </c>
      <c r="U28" s="695">
        <f t="shared" si="6"/>
        <v>119.11650142830129</v>
      </c>
      <c r="V28" s="698">
        <v>1</v>
      </c>
      <c r="W28" s="702"/>
      <c r="X28" s="682"/>
    </row>
    <row r="29" spans="1:24" s="567" customFormat="1" x14ac:dyDescent="0.25">
      <c r="A29" s="694"/>
      <c r="B29" s="577" t="s">
        <v>302</v>
      </c>
      <c r="C29" s="562"/>
      <c r="D29" s="562">
        <f>'Anexo II'!E23+'Anexo II'!F23</f>
        <v>57.36</v>
      </c>
      <c r="E29" s="562">
        <f>('Anexo II'!E23*1.2)+('Anexo II'!F23*0.75)</f>
        <v>62.644500000000001</v>
      </c>
      <c r="F29" s="695">
        <f t="shared" si="7"/>
        <v>57.36</v>
      </c>
      <c r="G29" s="695">
        <f t="shared" si="1"/>
        <v>62.644500000000001</v>
      </c>
      <c r="H29" s="696"/>
      <c r="I29" s="562"/>
      <c r="J29" s="562"/>
      <c r="K29" s="695"/>
      <c r="L29" s="695"/>
      <c r="M29" s="695">
        <f t="shared" si="2"/>
        <v>62.644500000000001</v>
      </c>
      <c r="N29" s="697">
        <f t="shared" si="0"/>
        <v>5.4468056084295193E-3</v>
      </c>
      <c r="O29" s="561">
        <f>N29*'Q-I'!M$36</f>
        <v>22.869611644225191</v>
      </c>
      <c r="P29" s="561">
        <f>N29*'Q-I'!N$36</f>
        <v>52.340043601137872</v>
      </c>
      <c r="Q29" s="561">
        <f>N29*'Q-I'!O$36</f>
        <v>32.651698687377625</v>
      </c>
      <c r="R29" s="561">
        <f t="shared" si="3"/>
        <v>75.209655245363066</v>
      </c>
      <c r="S29" s="695">
        <f t="shared" si="4"/>
        <v>55.52131033160282</v>
      </c>
      <c r="T29" s="695">
        <f t="shared" si="5"/>
        <v>132.56965524536307</v>
      </c>
      <c r="U29" s="695">
        <f t="shared" si="6"/>
        <v>118.16581033160281</v>
      </c>
      <c r="V29" s="698">
        <v>2</v>
      </c>
      <c r="W29" s="699"/>
      <c r="X29" s="682"/>
    </row>
    <row r="30" spans="1:24" s="567" customFormat="1" x14ac:dyDescent="0.25">
      <c r="A30" s="694"/>
      <c r="B30" s="577">
        <v>18</v>
      </c>
      <c r="C30" s="562"/>
      <c r="D30" s="562">
        <f>'Anexo II'!E26+'Anexo II'!F26</f>
        <v>83.86</v>
      </c>
      <c r="E30" s="562">
        <f>('Anexo II'!E26*1.2)+('Anexo II'!F26*0.75)</f>
        <v>94.444499999999991</v>
      </c>
      <c r="F30" s="695">
        <f t="shared" si="7"/>
        <v>83.86</v>
      </c>
      <c r="G30" s="695">
        <f t="shared" si="1"/>
        <v>94.444499999999991</v>
      </c>
      <c r="H30" s="696"/>
      <c r="I30" s="562"/>
      <c r="J30" s="562"/>
      <c r="K30" s="695"/>
      <c r="L30" s="695"/>
      <c r="M30" s="695">
        <f t="shared" si="2"/>
        <v>94.444499999999991</v>
      </c>
      <c r="N30" s="697">
        <f t="shared" si="0"/>
        <v>8.2117477557538433E-3</v>
      </c>
      <c r="O30" s="561">
        <f>N30*'Q-I'!M$36</f>
        <v>34.478829537038777</v>
      </c>
      <c r="P30" s="561">
        <f>N30*'Q-I'!N$36</f>
        <v>78.909229826842974</v>
      </c>
      <c r="Q30" s="561">
        <f>N30*'Q-I'!O$36</f>
        <v>49.226561895777529</v>
      </c>
      <c r="R30" s="561">
        <f t="shared" si="3"/>
        <v>113.38805936388175</v>
      </c>
      <c r="S30" s="695">
        <f t="shared" si="4"/>
        <v>83.705391432816299</v>
      </c>
      <c r="T30" s="695">
        <f t="shared" si="5"/>
        <v>197.24805936388174</v>
      </c>
      <c r="U30" s="695">
        <f t="shared" si="6"/>
        <v>178.14989143281628</v>
      </c>
      <c r="V30" s="698">
        <v>1</v>
      </c>
      <c r="W30" s="699"/>
      <c r="X30" s="682"/>
    </row>
    <row r="31" spans="1:24" s="567" customFormat="1" x14ac:dyDescent="0.25">
      <c r="A31" s="694"/>
      <c r="B31" s="577">
        <v>19</v>
      </c>
      <c r="C31" s="562"/>
      <c r="D31" s="562">
        <f>'Anexo II'!E27+'Anexo II'!F27</f>
        <v>57.4</v>
      </c>
      <c r="E31" s="562">
        <f>('Anexo II'!E27*1.2)+('Anexo II'!F27*0.75)</f>
        <v>62.692499999999995</v>
      </c>
      <c r="F31" s="695">
        <f t="shared" si="7"/>
        <v>57.4</v>
      </c>
      <c r="G31" s="695">
        <f t="shared" si="1"/>
        <v>62.692499999999995</v>
      </c>
      <c r="H31" s="696"/>
      <c r="I31" s="562"/>
      <c r="J31" s="562"/>
      <c r="K31" s="695"/>
      <c r="L31" s="695"/>
      <c r="M31" s="695">
        <f t="shared" si="2"/>
        <v>62.692499999999995</v>
      </c>
      <c r="N31" s="697">
        <f t="shared" si="0"/>
        <v>5.4509791060103853E-3</v>
      </c>
      <c r="O31" s="561">
        <f>N31*'Q-I'!M$36</f>
        <v>22.887134991987928</v>
      </c>
      <c r="P31" s="561">
        <f>N31*'Q-I'!N$36</f>
        <v>52.38014803317666</v>
      </c>
      <c r="Q31" s="561">
        <f>N31*'Q-I'!O$36</f>
        <v>32.676717348824262</v>
      </c>
      <c r="R31" s="561">
        <f t="shared" si="3"/>
        <v>75.267283025164588</v>
      </c>
      <c r="S31" s="695">
        <f t="shared" si="4"/>
        <v>55.56385234081219</v>
      </c>
      <c r="T31" s="695">
        <f t="shared" si="5"/>
        <v>132.66728302516458</v>
      </c>
      <c r="U31" s="695">
        <f t="shared" si="6"/>
        <v>118.25635234081219</v>
      </c>
      <c r="V31" s="698">
        <v>1</v>
      </c>
      <c r="W31" s="699"/>
      <c r="X31" s="682"/>
    </row>
    <row r="32" spans="1:24" s="567" customFormat="1" x14ac:dyDescent="0.25">
      <c r="A32" s="694"/>
      <c r="B32" s="577">
        <v>20</v>
      </c>
      <c r="C32" s="562"/>
      <c r="D32" s="562">
        <f>'Anexo II'!E28+'Anexo II'!F28</f>
        <v>56.97</v>
      </c>
      <c r="E32" s="562">
        <f>('Anexo II'!E28*1.2)+('Anexo II'!F28*0.75)</f>
        <v>62.176499999999997</v>
      </c>
      <c r="F32" s="695">
        <f t="shared" si="7"/>
        <v>56.97</v>
      </c>
      <c r="G32" s="695">
        <f t="shared" si="1"/>
        <v>62.176499999999997</v>
      </c>
      <c r="H32" s="696"/>
      <c r="I32" s="562"/>
      <c r="J32" s="562"/>
      <c r="K32" s="695"/>
      <c r="L32" s="695"/>
      <c r="M32" s="695">
        <f t="shared" si="2"/>
        <v>62.176499999999997</v>
      </c>
      <c r="N32" s="697">
        <f t="shared" si="0"/>
        <v>5.4061140070160666E-3</v>
      </c>
      <c r="O32" s="561">
        <f>N32*'Q-I'!M$36</f>
        <v>22.698759003538502</v>
      </c>
      <c r="P32" s="561">
        <f>N32*'Q-I'!N$36</f>
        <v>51.949025388759566</v>
      </c>
      <c r="Q32" s="561">
        <f>N32*'Q-I'!O$36</f>
        <v>32.407766738272869</v>
      </c>
      <c r="R32" s="561">
        <f t="shared" si="3"/>
        <v>74.647784392298064</v>
      </c>
      <c r="S32" s="695">
        <f t="shared" si="4"/>
        <v>55.106525741811367</v>
      </c>
      <c r="T32" s="695">
        <f t="shared" si="5"/>
        <v>131.61778439229806</v>
      </c>
      <c r="U32" s="695">
        <f t="shared" si="6"/>
        <v>117.28302574181137</v>
      </c>
      <c r="V32" s="698">
        <v>1</v>
      </c>
      <c r="W32" s="699"/>
      <c r="X32" s="682"/>
    </row>
    <row r="33" spans="1:24" s="567" customFormat="1" x14ac:dyDescent="0.25">
      <c r="A33" s="694"/>
      <c r="B33" s="577" t="s">
        <v>303</v>
      </c>
      <c r="C33" s="562"/>
      <c r="D33" s="562">
        <f>'Anexo II'!E29+'Anexo II'!F29</f>
        <v>57.39</v>
      </c>
      <c r="E33" s="562">
        <f>('Anexo II'!E29*1.2)+('Anexo II'!F29*0.75)</f>
        <v>62.680500000000002</v>
      </c>
      <c r="F33" s="695">
        <f t="shared" si="7"/>
        <v>57.39</v>
      </c>
      <c r="G33" s="695">
        <f t="shared" si="1"/>
        <v>62.680500000000002</v>
      </c>
      <c r="H33" s="696"/>
      <c r="I33" s="562"/>
      <c r="J33" s="562"/>
      <c r="K33" s="695"/>
      <c r="L33" s="695"/>
      <c r="M33" s="695">
        <f t="shared" si="2"/>
        <v>62.680500000000002</v>
      </c>
      <c r="N33" s="697">
        <f t="shared" si="0"/>
        <v>5.4499357316151699E-3</v>
      </c>
      <c r="O33" s="561">
        <f>N33*'Q-I'!M$36</f>
        <v>22.882754155047248</v>
      </c>
      <c r="P33" s="561">
        <f>N33*'Q-I'!N$36</f>
        <v>52.370121925166977</v>
      </c>
      <c r="Q33" s="561">
        <f>N33*'Q-I'!O$36</f>
        <v>32.67046268346261</v>
      </c>
      <c r="R33" s="561">
        <f t="shared" si="3"/>
        <v>75.252876080214222</v>
      </c>
      <c r="S33" s="695">
        <f t="shared" si="4"/>
        <v>55.553216838509854</v>
      </c>
      <c r="T33" s="695">
        <f t="shared" si="5"/>
        <v>132.64287608021422</v>
      </c>
      <c r="U33" s="695">
        <f t="shared" si="6"/>
        <v>118.23371683850985</v>
      </c>
      <c r="V33" s="698">
        <v>2</v>
      </c>
      <c r="W33" s="699"/>
      <c r="X33" s="682">
        <v>22</v>
      </c>
    </row>
    <row r="34" spans="1:24" s="567" customFormat="1" x14ac:dyDescent="0.25">
      <c r="A34" s="694"/>
      <c r="B34" s="577">
        <v>23</v>
      </c>
      <c r="C34" s="562"/>
      <c r="D34" s="562">
        <f>'Anexo II'!E31+'Anexo II'!F31</f>
        <v>95.82</v>
      </c>
      <c r="E34" s="562">
        <f>('Anexo II'!E31*1.2)+('Anexo II'!F31*0.75)</f>
        <v>108.79649999999999</v>
      </c>
      <c r="F34" s="695">
        <f t="shared" si="7"/>
        <v>95.82</v>
      </c>
      <c r="G34" s="695">
        <f t="shared" si="1"/>
        <v>108.79649999999999</v>
      </c>
      <c r="H34" s="696"/>
      <c r="I34" s="562"/>
      <c r="J34" s="562"/>
      <c r="K34" s="695"/>
      <c r="L34" s="695"/>
      <c r="M34" s="695">
        <f t="shared" si="2"/>
        <v>108.79649999999999</v>
      </c>
      <c r="N34" s="697">
        <f t="shared" si="0"/>
        <v>9.4596235324330494E-3</v>
      </c>
      <c r="O34" s="561">
        <f>N34*'Q-I'!M$36</f>
        <v>39.718310518097297</v>
      </c>
      <c r="P34" s="561">
        <f>N34*'Q-I'!N$36</f>
        <v>90.900455006444233</v>
      </c>
      <c r="Q34" s="561">
        <f>N34*'Q-I'!O$36</f>
        <v>56.70714166832331</v>
      </c>
      <c r="R34" s="561">
        <f t="shared" si="3"/>
        <v>130.61876552454152</v>
      </c>
      <c r="S34" s="695">
        <f t="shared" si="4"/>
        <v>96.425452186420614</v>
      </c>
      <c r="T34" s="695">
        <f t="shared" si="5"/>
        <v>226.43876552454151</v>
      </c>
      <c r="U34" s="695">
        <f t="shared" si="6"/>
        <v>205.22195218642059</v>
      </c>
      <c r="V34" s="698">
        <v>1</v>
      </c>
      <c r="W34" s="699"/>
      <c r="X34" s="682"/>
    </row>
    <row r="35" spans="1:24" s="567" customFormat="1" x14ac:dyDescent="0.25">
      <c r="A35" s="694"/>
      <c r="B35" s="577">
        <v>24</v>
      </c>
      <c r="C35" s="562"/>
      <c r="D35" s="562">
        <f>'Anexo II'!E32+'Anexo II'!F32</f>
        <v>58.92</v>
      </c>
      <c r="E35" s="562">
        <f>('Anexo II'!E32*1.2)+('Anexo II'!F32*0.75)</f>
        <v>64.516500000000008</v>
      </c>
      <c r="F35" s="695">
        <f t="shared" si="7"/>
        <v>58.92</v>
      </c>
      <c r="G35" s="695">
        <f t="shared" si="1"/>
        <v>64.516500000000008</v>
      </c>
      <c r="H35" s="696"/>
      <c r="I35" s="562"/>
      <c r="J35" s="562"/>
      <c r="K35" s="695"/>
      <c r="L35" s="695"/>
      <c r="M35" s="695">
        <f t="shared" si="2"/>
        <v>64.516500000000008</v>
      </c>
      <c r="N35" s="697">
        <f t="shared" si="0"/>
        <v>5.6095720140833293E-3</v>
      </c>
      <c r="O35" s="561">
        <f>N35*'Q-I'!M$36</f>
        <v>23.553022206971956</v>
      </c>
      <c r="P35" s="561">
        <f>N35*'Q-I'!N$36</f>
        <v>53.904116450651081</v>
      </c>
      <c r="Q35" s="561">
        <f>N35*'Q-I'!O$36</f>
        <v>33.62742648379664</v>
      </c>
      <c r="R35" s="561">
        <f t="shared" si="3"/>
        <v>77.457138657623034</v>
      </c>
      <c r="S35" s="695">
        <f t="shared" si="4"/>
        <v>57.1804486907686</v>
      </c>
      <c r="T35" s="695">
        <f t="shared" si="5"/>
        <v>136.37713865762305</v>
      </c>
      <c r="U35" s="695">
        <f t="shared" si="6"/>
        <v>121.69694869076861</v>
      </c>
      <c r="V35" s="698">
        <v>1</v>
      </c>
      <c r="W35" s="699"/>
      <c r="X35" s="682"/>
    </row>
    <row r="36" spans="1:24" s="567" customFormat="1" x14ac:dyDescent="0.25">
      <c r="A36" s="694"/>
      <c r="B36" s="587">
        <v>25</v>
      </c>
      <c r="C36" s="590"/>
      <c r="D36" s="590">
        <f>'Anexo II'!E33+'Anexo II'!F33</f>
        <v>58.3</v>
      </c>
      <c r="E36" s="590">
        <f>('Anexo II'!E33*1.2)+('Anexo II'!F33*0.75)</f>
        <v>63.772499999999994</v>
      </c>
      <c r="F36" s="724">
        <f t="shared" si="7"/>
        <v>58.3</v>
      </c>
      <c r="G36" s="724">
        <f t="shared" si="1"/>
        <v>63.772499999999994</v>
      </c>
      <c r="H36" s="725"/>
      <c r="I36" s="590"/>
      <c r="J36" s="590"/>
      <c r="K36" s="724"/>
      <c r="L36" s="724"/>
      <c r="M36" s="724">
        <f t="shared" si="2"/>
        <v>63.772499999999994</v>
      </c>
      <c r="N36" s="726">
        <f t="shared" si="0"/>
        <v>5.5448828015798911E-3</v>
      </c>
      <c r="O36" s="675">
        <f>N36*'Q-I'!M$36</f>
        <v>23.28141031664952</v>
      </c>
      <c r="P36" s="675">
        <f>N36*'Q-I'!N$36</f>
        <v>53.282497754049672</v>
      </c>
      <c r="Q36" s="675">
        <f>N36*'Q-I'!O$36</f>
        <v>33.239637231373692</v>
      </c>
      <c r="R36" s="675">
        <f t="shared" si="3"/>
        <v>76.563908070699199</v>
      </c>
      <c r="S36" s="724">
        <f t="shared" si="4"/>
        <v>56.521047548023212</v>
      </c>
      <c r="T36" s="724">
        <f t="shared" si="5"/>
        <v>134.86390807069921</v>
      </c>
      <c r="U36" s="724">
        <f t="shared" si="6"/>
        <v>120.29354754802321</v>
      </c>
      <c r="V36" s="727">
        <v>1</v>
      </c>
      <c r="W36" s="699"/>
      <c r="X36" s="682"/>
    </row>
    <row r="37" spans="1:24" s="564" customFormat="1" x14ac:dyDescent="0.25">
      <c r="A37" s="694"/>
      <c r="B37" s="581" t="s">
        <v>304</v>
      </c>
      <c r="C37" s="562"/>
      <c r="D37" s="562"/>
      <c r="E37" s="562"/>
      <c r="F37" s="695"/>
      <c r="G37" s="695"/>
      <c r="H37" s="696"/>
      <c r="I37" s="562"/>
      <c r="J37" s="562"/>
      <c r="K37" s="695"/>
      <c r="L37" s="695"/>
      <c r="M37" s="695"/>
      <c r="N37" s="697"/>
      <c r="O37" s="561"/>
      <c r="P37" s="561"/>
      <c r="Q37" s="561"/>
      <c r="R37" s="561"/>
      <c r="S37" s="695"/>
      <c r="T37" s="695"/>
      <c r="U37" s="695"/>
      <c r="V37" s="698"/>
      <c r="W37" s="699"/>
      <c r="X37" s="682"/>
    </row>
    <row r="38" spans="1:24" s="591" customFormat="1" ht="23.25" x14ac:dyDescent="0.25">
      <c r="A38" s="703"/>
      <c r="B38" s="558" t="s">
        <v>305</v>
      </c>
      <c r="C38" s="582">
        <f>'Anexo II'!E34</f>
        <v>51.83</v>
      </c>
      <c r="D38" s="582">
        <f>'Anexo II'!F34</f>
        <v>13.75</v>
      </c>
      <c r="E38" s="582">
        <f t="shared" ref="E38:E52" si="8">D38*0.75</f>
        <v>10.3125</v>
      </c>
      <c r="F38" s="592">
        <f t="shared" ref="F38" si="9">C38+D38</f>
        <v>65.58</v>
      </c>
      <c r="G38" s="592">
        <f t="shared" ref="G38:G52" si="10">C38+E38</f>
        <v>62.142499999999998</v>
      </c>
      <c r="H38" s="593"/>
      <c r="I38" s="582"/>
      <c r="J38" s="582"/>
      <c r="K38" s="592"/>
      <c r="L38" s="592"/>
      <c r="M38" s="592">
        <f t="shared" si="2"/>
        <v>62.142499999999998</v>
      </c>
      <c r="N38" s="594">
        <f t="shared" ref="N38:N52" si="11">M38/M$53</f>
        <v>5.4031577795629528E-3</v>
      </c>
      <c r="O38" s="595">
        <f>N38*'Q-I'!M$36</f>
        <v>22.686346632206561</v>
      </c>
      <c r="P38" s="595">
        <f>N38*'Q-I'!N$36</f>
        <v>51.920618082732084</v>
      </c>
      <c r="Q38" s="595">
        <f>N38*'Q-I'!O$36</f>
        <v>32.390045186414831</v>
      </c>
      <c r="R38" s="595">
        <f t="shared" si="3"/>
        <v>74.606964714938641</v>
      </c>
      <c r="S38" s="592">
        <f t="shared" si="4"/>
        <v>55.076391818621389</v>
      </c>
      <c r="T38" s="592">
        <f t="shared" si="5"/>
        <v>140.18696471493865</v>
      </c>
      <c r="U38" s="592">
        <f t="shared" si="6"/>
        <v>117.21889181862139</v>
      </c>
      <c r="V38" s="704">
        <v>6</v>
      </c>
      <c r="W38" s="705"/>
      <c r="X38" s="682" t="s">
        <v>323</v>
      </c>
    </row>
    <row r="39" spans="1:24" s="591" customFormat="1" ht="45.75" x14ac:dyDescent="0.25">
      <c r="A39" s="703"/>
      <c r="B39" s="558" t="s">
        <v>403</v>
      </c>
      <c r="C39" s="582">
        <f>'Anexo II'!E35</f>
        <v>63.76</v>
      </c>
      <c r="D39" s="582">
        <f>'Anexo II'!F35</f>
        <v>13.75</v>
      </c>
      <c r="E39" s="582">
        <f t="shared" si="8"/>
        <v>10.3125</v>
      </c>
      <c r="F39" s="592">
        <f t="shared" ref="F39:F52" si="12">C39+D39</f>
        <v>77.509999999999991</v>
      </c>
      <c r="G39" s="592">
        <f t="shared" si="10"/>
        <v>74.072499999999991</v>
      </c>
      <c r="H39" s="593"/>
      <c r="I39" s="582"/>
      <c r="J39" s="582"/>
      <c r="K39" s="592"/>
      <c r="L39" s="592"/>
      <c r="M39" s="592">
        <f t="shared" si="2"/>
        <v>74.072499999999991</v>
      </c>
      <c r="N39" s="594">
        <f t="shared" si="11"/>
        <v>6.4404458241409139E-3</v>
      </c>
      <c r="O39" s="595">
        <f>N39*'Q-I'!M$36</f>
        <v>27.041628690736939</v>
      </c>
      <c r="P39" s="595">
        <f>N39*'Q-I'!N$36</f>
        <v>61.888240462375535</v>
      </c>
      <c r="Q39" s="595">
        <f>N39*'Q-I'!O$36</f>
        <v>38.608225000132151</v>
      </c>
      <c r="R39" s="595">
        <f t="shared" si="3"/>
        <v>88.929869153112477</v>
      </c>
      <c r="S39" s="592">
        <f t="shared" si="4"/>
        <v>65.649853690869094</v>
      </c>
      <c r="T39" s="592">
        <f t="shared" si="5"/>
        <v>166.43986915311245</v>
      </c>
      <c r="U39" s="592">
        <f t="shared" si="6"/>
        <v>139.72235369086908</v>
      </c>
      <c r="V39" s="704">
        <v>12</v>
      </c>
      <c r="W39" s="705"/>
      <c r="X39" s="682" t="s">
        <v>401</v>
      </c>
    </row>
    <row r="40" spans="1:24" s="591" customFormat="1" ht="45.75" x14ac:dyDescent="0.25">
      <c r="A40" s="703"/>
      <c r="B40" s="558" t="s">
        <v>404</v>
      </c>
      <c r="C40" s="582">
        <f>'Anexo II'!E36</f>
        <v>75.87</v>
      </c>
      <c r="D40" s="582">
        <f>'Anexo II'!F36</f>
        <v>13.75</v>
      </c>
      <c r="E40" s="582">
        <f t="shared" si="8"/>
        <v>10.3125</v>
      </c>
      <c r="F40" s="592">
        <f t="shared" si="12"/>
        <v>89.62</v>
      </c>
      <c r="G40" s="592">
        <f t="shared" si="10"/>
        <v>86.182500000000005</v>
      </c>
      <c r="H40" s="593"/>
      <c r="I40" s="582"/>
      <c r="J40" s="582"/>
      <c r="K40" s="592"/>
      <c r="L40" s="592"/>
      <c r="M40" s="592">
        <f t="shared" si="2"/>
        <v>86.182500000000005</v>
      </c>
      <c r="N40" s="594">
        <f t="shared" si="11"/>
        <v>7.4933844846471285E-3</v>
      </c>
      <c r="O40" s="595">
        <f>N40*'Q-I'!M$36</f>
        <v>31.462623303377594</v>
      </c>
      <c r="P40" s="595">
        <f>N40*'Q-I'!N$36</f>
        <v>72.006254462164506</v>
      </c>
      <c r="Q40" s="595">
        <f>N40*'Q-I'!O$36</f>
        <v>44.92022479427439</v>
      </c>
      <c r="R40" s="595">
        <f t="shared" si="3"/>
        <v>103.4688777655421</v>
      </c>
      <c r="S40" s="592">
        <f t="shared" si="4"/>
        <v>76.382848097651987</v>
      </c>
      <c r="T40" s="592">
        <f t="shared" si="5"/>
        <v>193.08887776554212</v>
      </c>
      <c r="U40" s="592">
        <f t="shared" si="6"/>
        <v>162.56534809765199</v>
      </c>
      <c r="V40" s="704">
        <v>12</v>
      </c>
      <c r="W40" s="705"/>
      <c r="X40" s="682" t="s">
        <v>402</v>
      </c>
    </row>
    <row r="41" spans="1:24" s="591" customFormat="1" ht="23.25" x14ac:dyDescent="0.25">
      <c r="A41" s="703"/>
      <c r="B41" s="558" t="s">
        <v>405</v>
      </c>
      <c r="C41" s="582">
        <f>'Anexo II'!E37</f>
        <v>43.64</v>
      </c>
      <c r="D41" s="582">
        <f>'Anexo II'!F37</f>
        <v>13.75</v>
      </c>
      <c r="E41" s="582">
        <f t="shared" si="8"/>
        <v>10.3125</v>
      </c>
      <c r="F41" s="592">
        <f t="shared" si="12"/>
        <v>57.39</v>
      </c>
      <c r="G41" s="592">
        <f t="shared" si="10"/>
        <v>53.952500000000001</v>
      </c>
      <c r="H41" s="593"/>
      <c r="I41" s="582"/>
      <c r="J41" s="582"/>
      <c r="K41" s="592"/>
      <c r="L41" s="592"/>
      <c r="M41" s="592">
        <f t="shared" si="2"/>
        <v>53.952500000000001</v>
      </c>
      <c r="N41" s="594">
        <f t="shared" si="11"/>
        <v>4.6910547548275365E-3</v>
      </c>
      <c r="O41" s="595">
        <f>N41*'Q-I'!M$36</f>
        <v>19.696425420189474</v>
      </c>
      <c r="P41" s="595">
        <f>N41*'Q-I'!N$36</f>
        <v>45.077799366111797</v>
      </c>
      <c r="Q41" s="595">
        <f>N41*'Q-I'!O$36</f>
        <v>28.121236077081644</v>
      </c>
      <c r="R41" s="595">
        <f t="shared" si="3"/>
        <v>64.774224786301275</v>
      </c>
      <c r="S41" s="592">
        <f t="shared" si="4"/>
        <v>47.817661497271118</v>
      </c>
      <c r="T41" s="592">
        <f t="shared" si="5"/>
        <v>122.16422478630128</v>
      </c>
      <c r="U41" s="592">
        <f t="shared" si="6"/>
        <v>101.77016149727112</v>
      </c>
      <c r="V41" s="704">
        <v>6</v>
      </c>
      <c r="W41" s="705"/>
      <c r="X41" s="682"/>
    </row>
    <row r="42" spans="1:24" s="591" customFormat="1" ht="23.25" x14ac:dyDescent="0.25">
      <c r="A42" s="703"/>
      <c r="B42" s="558" t="s">
        <v>406</v>
      </c>
      <c r="C42" s="582">
        <f>'Anexo II'!E40</f>
        <v>63.26</v>
      </c>
      <c r="D42" s="582">
        <f>'Anexo II'!F40</f>
        <v>13.75</v>
      </c>
      <c r="E42" s="582">
        <f t="shared" si="8"/>
        <v>10.3125</v>
      </c>
      <c r="F42" s="592">
        <f t="shared" si="12"/>
        <v>77.009999999999991</v>
      </c>
      <c r="G42" s="592">
        <f t="shared" si="10"/>
        <v>73.572499999999991</v>
      </c>
      <c r="H42" s="593"/>
      <c r="I42" s="582"/>
      <c r="J42" s="582"/>
      <c r="K42" s="592"/>
      <c r="L42" s="592"/>
      <c r="M42" s="592">
        <f t="shared" si="2"/>
        <v>73.572499999999991</v>
      </c>
      <c r="N42" s="594">
        <f t="shared" si="11"/>
        <v>6.3969718910068842E-3</v>
      </c>
      <c r="O42" s="595">
        <f>N42*'Q-I'!M$36</f>
        <v>26.859093818208425</v>
      </c>
      <c r="P42" s="595">
        <f>N42*'Q-I'!N$36</f>
        <v>61.47048596197137</v>
      </c>
      <c r="Q42" s="595">
        <f>N42*'Q-I'!O$36</f>
        <v>38.347613943396311</v>
      </c>
      <c r="R42" s="595">
        <f t="shared" si="3"/>
        <v>88.329579780179799</v>
      </c>
      <c r="S42" s="592">
        <f t="shared" si="4"/>
        <v>65.206707761604733</v>
      </c>
      <c r="T42" s="592">
        <f t="shared" si="5"/>
        <v>165.3395797801798</v>
      </c>
      <c r="U42" s="592">
        <f t="shared" si="6"/>
        <v>138.77920776160471</v>
      </c>
      <c r="V42" s="704">
        <v>6</v>
      </c>
      <c r="W42" s="705"/>
      <c r="X42" s="682" t="s">
        <v>325</v>
      </c>
    </row>
    <row r="43" spans="1:24" s="591" customFormat="1" ht="23.25" x14ac:dyDescent="0.25">
      <c r="A43" s="703"/>
      <c r="B43" s="558" t="s">
        <v>407</v>
      </c>
      <c r="C43" s="582">
        <f>'Anexo II'!E41</f>
        <v>61.96</v>
      </c>
      <c r="D43" s="582">
        <f>'Anexo II'!F41</f>
        <v>13.75</v>
      </c>
      <c r="E43" s="582">
        <f t="shared" si="8"/>
        <v>10.3125</v>
      </c>
      <c r="F43" s="592">
        <f t="shared" si="12"/>
        <v>75.710000000000008</v>
      </c>
      <c r="G43" s="592">
        <f t="shared" si="10"/>
        <v>72.272500000000008</v>
      </c>
      <c r="H43" s="593"/>
      <c r="I43" s="582"/>
      <c r="J43" s="582"/>
      <c r="K43" s="592"/>
      <c r="L43" s="592"/>
      <c r="M43" s="592">
        <f t="shared" si="2"/>
        <v>72.272500000000008</v>
      </c>
      <c r="N43" s="594">
        <f t="shared" si="11"/>
        <v>6.2839396648584067E-3</v>
      </c>
      <c r="O43" s="595">
        <f>N43*'Q-I'!M$36</f>
        <v>26.384503149634291</v>
      </c>
      <c r="P43" s="595">
        <f>N43*'Q-I'!N$36</f>
        <v>60.384324260920543</v>
      </c>
      <c r="Q43" s="595">
        <f>N43*'Q-I'!O$36</f>
        <v>37.670025195883113</v>
      </c>
      <c r="R43" s="595">
        <f t="shared" si="3"/>
        <v>86.768827410554835</v>
      </c>
      <c r="S43" s="592">
        <f t="shared" si="4"/>
        <v>64.054528345517411</v>
      </c>
      <c r="T43" s="592">
        <f t="shared" si="5"/>
        <v>162.47882741055486</v>
      </c>
      <c r="U43" s="592">
        <f t="shared" si="6"/>
        <v>136.32702834551742</v>
      </c>
      <c r="V43" s="704">
        <v>6</v>
      </c>
      <c r="W43" s="705"/>
      <c r="X43" s="682">
        <v>408</v>
      </c>
    </row>
    <row r="44" spans="1:24" s="591" customFormat="1" ht="23.25" x14ac:dyDescent="0.25">
      <c r="A44" s="703"/>
      <c r="B44" s="558" t="s">
        <v>408</v>
      </c>
      <c r="C44" s="582">
        <f>'Anexo II'!E42</f>
        <v>75.599999999999994</v>
      </c>
      <c r="D44" s="582">
        <f>'Anexo II'!F42</f>
        <v>13.75</v>
      </c>
      <c r="E44" s="582">
        <f t="shared" si="8"/>
        <v>10.3125</v>
      </c>
      <c r="F44" s="592">
        <f t="shared" si="12"/>
        <v>89.35</v>
      </c>
      <c r="G44" s="592">
        <f t="shared" si="10"/>
        <v>85.912499999999994</v>
      </c>
      <c r="H44" s="593"/>
      <c r="I44" s="582"/>
      <c r="J44" s="582"/>
      <c r="K44" s="592"/>
      <c r="L44" s="592"/>
      <c r="M44" s="592">
        <f t="shared" si="2"/>
        <v>85.912499999999994</v>
      </c>
      <c r="N44" s="594">
        <f t="shared" si="11"/>
        <v>7.4699085607547516E-3</v>
      </c>
      <c r="O44" s="595">
        <f>N44*'Q-I'!M$36</f>
        <v>31.364054472212192</v>
      </c>
      <c r="P44" s="595">
        <f>N44*'Q-I'!N$36</f>
        <v>71.780667031946251</v>
      </c>
      <c r="Q44" s="595">
        <f>N44*'Q-I'!O$36</f>
        <v>44.77949482363703</v>
      </c>
      <c r="R44" s="595">
        <f t="shared" si="3"/>
        <v>103.14472150415844</v>
      </c>
      <c r="S44" s="592">
        <f t="shared" si="4"/>
        <v>76.143549295849226</v>
      </c>
      <c r="T44" s="592">
        <f t="shared" si="5"/>
        <v>192.49472150415843</v>
      </c>
      <c r="U44" s="592">
        <f t="shared" si="6"/>
        <v>162.05604929584922</v>
      </c>
      <c r="V44" s="704">
        <v>6</v>
      </c>
      <c r="W44" s="705"/>
      <c r="X44" s="682"/>
    </row>
    <row r="45" spans="1:24" s="591" customFormat="1" ht="45.75" x14ac:dyDescent="0.25">
      <c r="A45" s="703"/>
      <c r="B45" s="558" t="s">
        <v>409</v>
      </c>
      <c r="C45" s="582">
        <f>'Anexo II'!E43</f>
        <v>65.489999999999995</v>
      </c>
      <c r="D45" s="582">
        <f>'Anexo II'!F43</f>
        <v>13.75</v>
      </c>
      <c r="E45" s="582">
        <f t="shared" si="8"/>
        <v>10.3125</v>
      </c>
      <c r="F45" s="592">
        <f t="shared" si="12"/>
        <v>79.239999999999995</v>
      </c>
      <c r="G45" s="592">
        <f t="shared" si="10"/>
        <v>75.802499999999995</v>
      </c>
      <c r="H45" s="593"/>
      <c r="I45" s="582"/>
      <c r="J45" s="582"/>
      <c r="K45" s="592"/>
      <c r="L45" s="592"/>
      <c r="M45" s="592">
        <f t="shared" si="2"/>
        <v>75.802499999999995</v>
      </c>
      <c r="N45" s="594">
        <f t="shared" si="11"/>
        <v>6.5908656327846593E-3</v>
      </c>
      <c r="O45" s="595">
        <f>N45*'Q-I'!M$36</f>
        <v>27.673199349685607</v>
      </c>
      <c r="P45" s="595">
        <f>N45*'Q-I'!N$36</f>
        <v>63.33367103377396</v>
      </c>
      <c r="Q45" s="595">
        <f>N45*'Q-I'!O$36</f>
        <v>39.509939256438187</v>
      </c>
      <c r="R45" s="595">
        <f t="shared" si="3"/>
        <v>91.006870383459571</v>
      </c>
      <c r="S45" s="592">
        <f t="shared" si="4"/>
        <v>67.183138606123791</v>
      </c>
      <c r="T45" s="592">
        <f t="shared" si="5"/>
        <v>170.24687038345957</v>
      </c>
      <c r="U45" s="592">
        <f t="shared" si="6"/>
        <v>142.98563860612379</v>
      </c>
      <c r="V45" s="704">
        <v>12</v>
      </c>
      <c r="W45" s="705"/>
      <c r="X45" s="682">
        <v>615</v>
      </c>
    </row>
    <row r="46" spans="1:24" s="591" customFormat="1" ht="23.25" x14ac:dyDescent="0.25">
      <c r="A46" s="703"/>
      <c r="B46" s="558" t="s">
        <v>410</v>
      </c>
      <c r="C46" s="582">
        <f>'Anexo II'!E44</f>
        <v>66.78</v>
      </c>
      <c r="D46" s="582">
        <f>'Anexo II'!F44</f>
        <v>13.75</v>
      </c>
      <c r="E46" s="582">
        <f t="shared" si="8"/>
        <v>10.3125</v>
      </c>
      <c r="F46" s="592">
        <f t="shared" si="12"/>
        <v>80.53</v>
      </c>
      <c r="G46" s="592">
        <f t="shared" si="10"/>
        <v>77.092500000000001</v>
      </c>
      <c r="H46" s="593"/>
      <c r="I46" s="582"/>
      <c r="J46" s="582"/>
      <c r="K46" s="592"/>
      <c r="L46" s="592"/>
      <c r="M46" s="592">
        <f t="shared" si="2"/>
        <v>77.092500000000001</v>
      </c>
      <c r="N46" s="594">
        <f t="shared" si="11"/>
        <v>6.7030283802704581E-3</v>
      </c>
      <c r="O46" s="595">
        <f>N46*'Q-I'!M$36</f>
        <v>28.144139320809181</v>
      </c>
      <c r="P46" s="595">
        <f>N46*'Q-I'!N$36</f>
        <v>64.411477644816728</v>
      </c>
      <c r="Q46" s="595">
        <f>N46*'Q-I'!O$36</f>
        <v>40.18231578281668</v>
      </c>
      <c r="R46" s="595">
        <f t="shared" si="3"/>
        <v>92.555616965625916</v>
      </c>
      <c r="S46" s="592">
        <f t="shared" si="4"/>
        <v>68.326455103625861</v>
      </c>
      <c r="T46" s="592">
        <f t="shared" si="5"/>
        <v>173.08561696562592</v>
      </c>
      <c r="U46" s="592">
        <f t="shared" si="6"/>
        <v>145.41895510362588</v>
      </c>
      <c r="V46" s="704">
        <v>6</v>
      </c>
      <c r="W46" s="705"/>
      <c r="X46" s="682"/>
    </row>
    <row r="47" spans="1:24" s="591" customFormat="1" ht="23.25" x14ac:dyDescent="0.25">
      <c r="A47" s="703"/>
      <c r="B47" s="558" t="s">
        <v>411</v>
      </c>
      <c r="C47" s="582">
        <f>'Anexo II'!E45</f>
        <v>63.78</v>
      </c>
      <c r="D47" s="582">
        <f>'Anexo II'!F45</f>
        <v>13.75</v>
      </c>
      <c r="E47" s="582">
        <f t="shared" si="8"/>
        <v>10.3125</v>
      </c>
      <c r="F47" s="592">
        <f t="shared" si="12"/>
        <v>77.53</v>
      </c>
      <c r="G47" s="592">
        <f t="shared" si="10"/>
        <v>74.092500000000001</v>
      </c>
      <c r="H47" s="593"/>
      <c r="I47" s="582"/>
      <c r="J47" s="582"/>
      <c r="K47" s="592"/>
      <c r="L47" s="592"/>
      <c r="M47" s="592">
        <f t="shared" si="2"/>
        <v>74.092500000000001</v>
      </c>
      <c r="N47" s="594">
        <f t="shared" si="11"/>
        <v>6.4421847814662763E-3</v>
      </c>
      <c r="O47" s="595">
        <f>N47*'Q-I'!M$36</f>
        <v>27.048930085638087</v>
      </c>
      <c r="P47" s="595">
        <f>N47*'Q-I'!N$36</f>
        <v>61.904950642391711</v>
      </c>
      <c r="Q47" s="595">
        <f>N47*'Q-I'!O$36</f>
        <v>38.61864944240159</v>
      </c>
      <c r="R47" s="595">
        <f t="shared" si="3"/>
        <v>88.953880728029802</v>
      </c>
      <c r="S47" s="592">
        <f t="shared" si="4"/>
        <v>65.667579528039681</v>
      </c>
      <c r="T47" s="592">
        <f t="shared" si="5"/>
        <v>166.48388072802982</v>
      </c>
      <c r="U47" s="592">
        <f t="shared" si="6"/>
        <v>139.76007952803968</v>
      </c>
      <c r="V47" s="704">
        <v>6</v>
      </c>
      <c r="W47" s="705"/>
      <c r="X47" s="682"/>
    </row>
    <row r="48" spans="1:24" s="591" customFormat="1" ht="45.75" x14ac:dyDescent="0.25">
      <c r="A48" s="703"/>
      <c r="B48" s="558" t="s">
        <v>412</v>
      </c>
      <c r="C48" s="582">
        <f>'Anexo II'!E46</f>
        <v>65.41</v>
      </c>
      <c r="D48" s="582">
        <f>'Anexo II'!F46</f>
        <v>13.75</v>
      </c>
      <c r="E48" s="582">
        <f t="shared" si="8"/>
        <v>10.3125</v>
      </c>
      <c r="F48" s="592">
        <f t="shared" si="12"/>
        <v>79.16</v>
      </c>
      <c r="G48" s="592">
        <f t="shared" si="10"/>
        <v>75.722499999999997</v>
      </c>
      <c r="H48" s="593"/>
      <c r="I48" s="582"/>
      <c r="J48" s="582"/>
      <c r="K48" s="592"/>
      <c r="L48" s="592"/>
      <c r="M48" s="592">
        <f t="shared" si="2"/>
        <v>75.722499999999997</v>
      </c>
      <c r="N48" s="594">
        <f t="shared" si="11"/>
        <v>6.5839098034832146E-3</v>
      </c>
      <c r="O48" s="595">
        <f>N48*'Q-I'!M$36</f>
        <v>27.643993770081046</v>
      </c>
      <c r="P48" s="595">
        <f>N48*'Q-I'!N$36</f>
        <v>63.266830313709299</v>
      </c>
      <c r="Q48" s="595">
        <f>N48*'Q-I'!O$36</f>
        <v>39.468241487360451</v>
      </c>
      <c r="R48" s="595">
        <f t="shared" si="3"/>
        <v>90.910824083790345</v>
      </c>
      <c r="S48" s="592">
        <f t="shared" si="4"/>
        <v>67.112235257441498</v>
      </c>
      <c r="T48" s="592">
        <f t="shared" si="5"/>
        <v>170.07082408379034</v>
      </c>
      <c r="U48" s="592">
        <f t="shared" si="6"/>
        <v>142.83473525744148</v>
      </c>
      <c r="V48" s="704">
        <v>12</v>
      </c>
      <c r="W48" s="705"/>
      <c r="X48" s="682">
        <v>313</v>
      </c>
    </row>
    <row r="49" spans="1:24" s="591" customFormat="1" ht="23.25" x14ac:dyDescent="0.25">
      <c r="A49" s="703"/>
      <c r="B49" s="558" t="s">
        <v>413</v>
      </c>
      <c r="C49" s="582">
        <f>'Anexo II'!E49</f>
        <v>79.599999999999994</v>
      </c>
      <c r="D49" s="582">
        <f>'Anexo II'!F49</f>
        <v>13.75</v>
      </c>
      <c r="E49" s="582">
        <f t="shared" si="8"/>
        <v>10.3125</v>
      </c>
      <c r="F49" s="592">
        <f t="shared" si="12"/>
        <v>93.35</v>
      </c>
      <c r="G49" s="592">
        <f t="shared" si="10"/>
        <v>89.912499999999994</v>
      </c>
      <c r="H49" s="593"/>
      <c r="I49" s="582"/>
      <c r="J49" s="582"/>
      <c r="K49" s="592"/>
      <c r="L49" s="592"/>
      <c r="M49" s="592">
        <f t="shared" si="2"/>
        <v>89.912499999999994</v>
      </c>
      <c r="N49" s="594">
        <f t="shared" si="11"/>
        <v>7.8177000258269937E-3</v>
      </c>
      <c r="O49" s="595">
        <f>N49*'Q-I'!M$36</f>
        <v>32.824333452440314</v>
      </c>
      <c r="P49" s="595">
        <f>N49*'Q-I'!N$36</f>
        <v>75.122703035179597</v>
      </c>
      <c r="Q49" s="595">
        <f>N49*'Q-I'!O$36</f>
        <v>46.864383277523814</v>
      </c>
      <c r="R49" s="595">
        <f t="shared" si="3"/>
        <v>107.94703648761991</v>
      </c>
      <c r="S49" s="592">
        <f t="shared" si="4"/>
        <v>79.688716729964128</v>
      </c>
      <c r="T49" s="592">
        <f t="shared" si="5"/>
        <v>201.29703648761989</v>
      </c>
      <c r="U49" s="592">
        <f t="shared" si="6"/>
        <v>169.60121672996411</v>
      </c>
      <c r="V49" s="704">
        <v>6</v>
      </c>
      <c r="W49" s="705"/>
      <c r="X49" s="682">
        <v>616</v>
      </c>
    </row>
    <row r="50" spans="1:24" s="591" customFormat="1" ht="23.25" x14ac:dyDescent="0.25">
      <c r="A50" s="703"/>
      <c r="B50" s="558" t="s">
        <v>414</v>
      </c>
      <c r="C50" s="582">
        <f>'Anexo II'!E50</f>
        <v>61.97</v>
      </c>
      <c r="D50" s="582">
        <f>'Anexo II'!F50</f>
        <v>13.75</v>
      </c>
      <c r="E50" s="582">
        <f t="shared" si="8"/>
        <v>10.3125</v>
      </c>
      <c r="F50" s="592">
        <f t="shared" si="12"/>
        <v>75.72</v>
      </c>
      <c r="G50" s="592">
        <f t="shared" si="10"/>
        <v>72.282499999999999</v>
      </c>
      <c r="H50" s="593"/>
      <c r="I50" s="582"/>
      <c r="J50" s="582"/>
      <c r="K50" s="592"/>
      <c r="L50" s="592"/>
      <c r="M50" s="592">
        <f t="shared" si="2"/>
        <v>72.282499999999999</v>
      </c>
      <c r="N50" s="594">
        <f t="shared" si="11"/>
        <v>6.2848091435210862E-3</v>
      </c>
      <c r="O50" s="595">
        <f>N50*'Q-I'!M$36</f>
        <v>26.388153847084858</v>
      </c>
      <c r="P50" s="595">
        <f>N50*'Q-I'!N$36</f>
        <v>60.392679350928617</v>
      </c>
      <c r="Q50" s="595">
        <f>N50*'Q-I'!O$36</f>
        <v>37.675237417017819</v>
      </c>
      <c r="R50" s="595">
        <f t="shared" si="3"/>
        <v>86.780833198013482</v>
      </c>
      <c r="S50" s="592">
        <f t="shared" si="4"/>
        <v>64.063391264102677</v>
      </c>
      <c r="T50" s="592">
        <f t="shared" si="5"/>
        <v>162.50083319801348</v>
      </c>
      <c r="U50" s="592">
        <f t="shared" si="6"/>
        <v>136.34589126410268</v>
      </c>
      <c r="V50" s="704">
        <v>6</v>
      </c>
      <c r="W50" s="705"/>
      <c r="X50" s="682">
        <v>117</v>
      </c>
    </row>
    <row r="51" spans="1:24" s="591" customFormat="1" ht="23.25" x14ac:dyDescent="0.25">
      <c r="A51" s="703"/>
      <c r="B51" s="558" t="s">
        <v>415</v>
      </c>
      <c r="C51" s="582">
        <f>'Anexo II'!E51</f>
        <v>62.57</v>
      </c>
      <c r="D51" s="582">
        <f>'Anexo II'!F51</f>
        <v>13.75</v>
      </c>
      <c r="E51" s="582">
        <f t="shared" si="8"/>
        <v>10.3125</v>
      </c>
      <c r="F51" s="592">
        <f t="shared" si="12"/>
        <v>76.319999999999993</v>
      </c>
      <c r="G51" s="592">
        <f t="shared" si="10"/>
        <v>72.882499999999993</v>
      </c>
      <c r="H51" s="593"/>
      <c r="I51" s="582"/>
      <c r="J51" s="582"/>
      <c r="K51" s="592"/>
      <c r="L51" s="592"/>
      <c r="M51" s="592">
        <f t="shared" si="2"/>
        <v>72.882499999999993</v>
      </c>
      <c r="N51" s="594">
        <f t="shared" si="11"/>
        <v>6.3369778632819222E-3</v>
      </c>
      <c r="O51" s="595">
        <f>N51*'Q-I'!M$36</f>
        <v>26.607195694119074</v>
      </c>
      <c r="P51" s="595">
        <f>N51*'Q-I'!N$36</f>
        <v>60.893984751413619</v>
      </c>
      <c r="Q51" s="595">
        <f>N51*'Q-I'!O$36</f>
        <v>37.987970685100841</v>
      </c>
      <c r="R51" s="595">
        <f t="shared" si="3"/>
        <v>87.501180445532697</v>
      </c>
      <c r="S51" s="592">
        <f t="shared" si="4"/>
        <v>64.595166379219918</v>
      </c>
      <c r="T51" s="592">
        <f t="shared" si="5"/>
        <v>163.82118044553269</v>
      </c>
      <c r="U51" s="592">
        <f t="shared" si="6"/>
        <v>137.4776663792199</v>
      </c>
      <c r="V51" s="704">
        <v>6</v>
      </c>
      <c r="W51" s="705"/>
      <c r="X51" s="682" t="s">
        <v>324</v>
      </c>
    </row>
    <row r="52" spans="1:24" s="591" customFormat="1" x14ac:dyDescent="0.25">
      <c r="A52" s="703"/>
      <c r="B52" s="558">
        <v>701</v>
      </c>
      <c r="C52" s="582">
        <f>'Anexo II'!E52</f>
        <v>1562.5392999999999</v>
      </c>
      <c r="D52" s="582">
        <f>'Anexo II'!F52</f>
        <v>82.5</v>
      </c>
      <c r="E52" s="582">
        <f t="shared" si="8"/>
        <v>61.875</v>
      </c>
      <c r="F52" s="592">
        <f t="shared" si="12"/>
        <v>1645.0392999999999</v>
      </c>
      <c r="G52" s="592">
        <f t="shared" si="10"/>
        <v>1624.4142999999999</v>
      </c>
      <c r="H52" s="593"/>
      <c r="I52" s="582"/>
      <c r="J52" s="582"/>
      <c r="K52" s="592"/>
      <c r="L52" s="592"/>
      <c r="M52" s="592">
        <f t="shared" si="2"/>
        <v>1624.4142999999999</v>
      </c>
      <c r="N52" s="594">
        <f t="shared" si="11"/>
        <v>0.14123935732032519</v>
      </c>
      <c r="O52" s="595">
        <f>N52*'Q-I'!M$36</f>
        <v>593.02451436799583</v>
      </c>
      <c r="P52" s="595">
        <f>N52*'Q-I'!N$36</f>
        <v>1357.2127686917743</v>
      </c>
      <c r="Q52" s="595">
        <f>N52*'Q-I'!O$36</f>
        <v>846.68065459964475</v>
      </c>
      <c r="R52" s="595">
        <f t="shared" si="3"/>
        <v>1950.2372830597701</v>
      </c>
      <c r="S52" s="592">
        <f t="shared" si="4"/>
        <v>1439.7051689676405</v>
      </c>
      <c r="T52" s="592">
        <f t="shared" si="5"/>
        <v>3595.27658305977</v>
      </c>
      <c r="U52" s="592">
        <f t="shared" si="6"/>
        <v>3064.1194689676404</v>
      </c>
      <c r="V52" s="704">
        <v>1</v>
      </c>
      <c r="W52" s="705"/>
      <c r="X52" s="723"/>
    </row>
    <row r="53" spans="1:24" s="564" customFormat="1" x14ac:dyDescent="0.25">
      <c r="A53" s="706"/>
      <c r="B53" s="707" t="s">
        <v>75</v>
      </c>
      <c r="C53" s="708">
        <f t="shared" ref="C53:H53" si="13">(C19*2)+(C20*3)+(C21)+(C22)+(C23)+(C24)+(C25*2)+(C26*2)+(C27)+(C28)+(C29*2)+(C30)+(C31)+(C32)+(C33*2)+(C34)+(C35)+(C36)+(C38*6)+(C39*12)+(C40*12)+(C41*6)+(C42*6)+(C43*6)+(C44*6)+(C45*12)+(C46*6)+(C47*6)+(C48*12)+(C49*6)+(C50*6)+(C51*6)+(C52)</f>
        <v>8594.8392999999996</v>
      </c>
      <c r="D53" s="708">
        <f t="shared" si="13"/>
        <v>3138.64</v>
      </c>
      <c r="E53" s="708">
        <f t="shared" si="13"/>
        <v>2906.3054999999999</v>
      </c>
      <c r="F53" s="708">
        <f t="shared" si="13"/>
        <v>11733.479300000001</v>
      </c>
      <c r="G53" s="708">
        <f t="shared" si="13"/>
        <v>11501.1448</v>
      </c>
      <c r="H53" s="708">
        <f t="shared" si="13"/>
        <v>0</v>
      </c>
      <c r="I53" s="708">
        <f t="shared" ref="I53:L53" si="14">(I19*2)+(I20*3)+(I21)+(I22)+(I23)+(I24)+(I25*2)+(I26*2)+(I27)+(I28)+(I29*2)+(I30)+(I31)+(I32)+(I33*2)+(I34)+(I35)+(I36)+(I38*6)+(I39*12)+(I40*12)+(I41*6)+(I42*6)+(I43*6)+(I44*6)+(I45*12)+(I46*6)+(I47*6)+(I48*12)+(I49*6)+(I50*6)+(I51*6)+(I52)</f>
        <v>0</v>
      </c>
      <c r="J53" s="708">
        <f t="shared" si="14"/>
        <v>0</v>
      </c>
      <c r="K53" s="708">
        <f t="shared" si="14"/>
        <v>0</v>
      </c>
      <c r="L53" s="708">
        <f t="shared" si="14"/>
        <v>0</v>
      </c>
      <c r="M53" s="708">
        <f t="shared" ref="M53" si="15">(M19*2)+(M20*3)+(M21)+(M22)+(M23)+(M24)+(M25*2)+(M26*2)+(M27)+(M28)+(M29*2)+(M30)+(M31)+(M32)+(M33*2)+(M34)+(M35)+(M36)+(M38*6)+(M39*12)+(M40*12)+(M41*6)+(M42*6)+(M43*6)+(M44*6)+(M45*12)+(M46*6)+(M47*6)+(M48*12)+(M49*6)+(M50*6)+(M51*6)+(M52)</f>
        <v>11501.1448</v>
      </c>
      <c r="N53" s="708">
        <f t="shared" ref="N53" si="16">(N19*2)+(N20*3)+(N21)+(N22)+(N23)+(N24)+(N25*2)+(N26*2)+(N27)+(N28)+(N29*2)+(N30)+(N31)+(N32)+(N33*2)+(N34)+(N35)+(N36)+(N38*6)+(N39*12)+(N40*12)+(N41*6)+(N42*6)+(N43*6)+(N44*6)+(N45*12)+(N46*6)+(N47*6)+(N48*12)+(N49*6)+(N50*6)+(N51*6)+(N52)</f>
        <v>1</v>
      </c>
      <c r="O53" s="708">
        <f t="shared" ref="O53" si="17">(O19*2)+(O20*3)+(O21)+(O22)+(O23)+(O24)+(O25*2)+(O26*2)+(O27)+(O28)+(O29*2)+(O30)+(O31)+(O32)+(O33*2)+(O34)+(O35)+(O36)+(O38*6)+(O39*12)+(O40*12)+(O41*6)+(O42*6)+(O43*6)+(O44*6)+(O45*12)+(O46*6)+(O47*6)+(O48*12)+(O49*6)+(O50*6)+(O51*6)+(O52)</f>
        <v>4198.7199999999993</v>
      </c>
      <c r="P53" s="708">
        <f t="shared" ref="P53" si="18">(P19*2)+(P20*3)+(P21)+(P22)+(P23)+(P24)+(P25*2)+(P26*2)+(P27)+(P28)+(P29*2)+(P30)+(P31)+(P32)+(P33*2)+(P34)+(P35)+(P36)+(P38*6)+(P39*12)+(P40*12)+(P41*6)+(P42*6)+(P43*6)+(P44*6)+(P45*12)+(P46*6)+(P47*6)+(P48*12)+(P49*6)+(P50*6)+(P51*6)+(P52)</f>
        <v>9609.31</v>
      </c>
      <c r="Q53" s="708">
        <f t="shared" ref="Q53" si="19">(Q19*2)+(Q20*3)+(Q21)+(Q22)+(Q23)+(Q24)+(Q25*2)+(Q26*2)+(Q27)+(Q28)+(Q29*2)+(Q30)+(Q31)+(Q32)+(Q33*2)+(Q34)+(Q35)+(Q36)+(Q38*6)+(Q39*12)+(Q40*12)+(Q41*6)+(Q42*6)+(Q43*6)+(Q44*6)+(Q45*12)+(Q46*6)+(Q47*6)+(Q48*12)+(Q49*6)+(Q50*6)+(Q51*6)+(Q52)</f>
        <v>5994.6509999999998</v>
      </c>
      <c r="R53" s="708">
        <f t="shared" ref="R53" si="20">(R19*2)+(R20*3)+(R21)+(R22)+(R23)+(R24)+(R25*2)+(R26*2)+(R27)+(R28)+(R29*2)+(R30)+(R31)+(R32)+(R33*2)+(R34)+(R35)+(R36)+(R38*6)+(R39*12)+(R40*12)+(R41*6)+(R42*6)+(R43*6)+(R44*6)+(R45*12)+(R46*6)+(R47*6)+(R48*12)+(R49*6)+(R50*6)+(R51*6)+(R52)</f>
        <v>13808.030000000002</v>
      </c>
      <c r="S53" s="708">
        <f t="shared" ref="S53" si="21">(S19*2)+(S20*3)+(S21)+(S22)+(S23)+(S24)+(S25*2)+(S26*2)+(S27)+(S28)+(S29*2)+(S30)+(S31)+(S32)+(S33*2)+(S34)+(S35)+(S36)+(S38*6)+(S39*12)+(S40*12)+(S41*6)+(S42*6)+(S43*6)+(S44*6)+(S45*12)+(S46*6)+(S47*6)+(S48*12)+(S49*6)+(S50*6)+(S51*6)+(S52)</f>
        <v>10193.371000000001</v>
      </c>
      <c r="T53" s="708">
        <f t="shared" ref="T53" si="22">(T19*2)+(T20*3)+(T21)+(T22)+(T23)+(T24)+(T25*2)+(T26*2)+(T27)+(T28)+(T29*2)+(T30)+(T31)+(T32)+(T33*2)+(T34)+(T35)+(T36)+(T38*6)+(T39*12)+(T40*12)+(T41*6)+(T42*6)+(T43*6)+(T44*6)+(T45*12)+(T46*6)+(T47*6)+(T48*12)+(T49*6)+(T50*6)+(T51*6)+(T52)</f>
        <v>25541.509300000002</v>
      </c>
      <c r="U53" s="708">
        <f t="shared" ref="U53" si="23">(U19*2)+(U20*3)+(U21)+(U22)+(U23)+(U24)+(U25*2)+(U26*2)+(U27)+(U28)+(U29*2)+(U30)+(U31)+(U32)+(U33*2)+(U34)+(U35)+(U36)+(U38*6)+(U39*12)+(U40*12)+(U41*6)+(U42*6)+(U43*6)+(U44*6)+(U45*12)+(U46*6)+(U47*6)+(U48*12)+(U49*6)+(U50*6)+(U51*6)+(U52)</f>
        <v>21694.515800000001</v>
      </c>
      <c r="V53" s="709">
        <f>SUM(V18:V52)</f>
        <v>134</v>
      </c>
      <c r="W53" s="710"/>
      <c r="X53" s="722"/>
    </row>
    <row r="54" spans="1:24" s="403" customFormat="1" x14ac:dyDescent="0.25">
      <c r="A54" s="117"/>
      <c r="B54" s="714" t="s">
        <v>424</v>
      </c>
      <c r="C54" s="715"/>
      <c r="D54" s="716"/>
      <c r="E54" s="716"/>
      <c r="F54" s="717">
        <f>T53</f>
        <v>25541.509300000002</v>
      </c>
      <c r="G54" s="80" t="s">
        <v>89</v>
      </c>
      <c r="H54" s="55"/>
      <c r="I54" s="718" t="s">
        <v>423</v>
      </c>
      <c r="J54" s="715"/>
      <c r="K54" s="715"/>
      <c r="L54" s="715"/>
      <c r="M54" s="715"/>
      <c r="N54" s="716"/>
      <c r="O54" s="716"/>
      <c r="P54" s="719">
        <f>U53</f>
        <v>21694.515800000001</v>
      </c>
      <c r="Q54" s="80" t="s">
        <v>89</v>
      </c>
      <c r="R54" s="98"/>
      <c r="S54" s="98"/>
      <c r="T54" s="98"/>
      <c r="U54" s="98"/>
      <c r="V54" s="231"/>
      <c r="W54" s="118"/>
      <c r="X54" s="722"/>
    </row>
    <row r="55" spans="1:24" s="403" customFormat="1" x14ac:dyDescent="0.25">
      <c r="A55" s="97"/>
      <c r="B55" s="453" t="s">
        <v>91</v>
      </c>
      <c r="C55" s="99"/>
      <c r="D55" s="99"/>
      <c r="E55" s="99"/>
      <c r="F55" s="99"/>
      <c r="G55" s="99"/>
      <c r="H55" s="99"/>
      <c r="I55" s="99"/>
      <c r="J55" s="99"/>
      <c r="K55" s="99"/>
      <c r="L55" s="99"/>
      <c r="M55" s="99"/>
      <c r="N55" s="99"/>
      <c r="O55" s="99"/>
      <c r="P55" s="99"/>
      <c r="Q55" s="99"/>
      <c r="R55" s="99"/>
      <c r="S55" s="99"/>
      <c r="T55" s="99"/>
      <c r="U55" s="99"/>
      <c r="V55" s="229"/>
      <c r="W55" s="90"/>
      <c r="X55" s="722"/>
    </row>
    <row r="56" spans="1:24" ht="3.95" customHeight="1" x14ac:dyDescent="0.25">
      <c r="A56" s="119"/>
      <c r="B56" s="232"/>
      <c r="C56" s="120"/>
      <c r="D56" s="120"/>
      <c r="E56" s="120"/>
      <c r="F56" s="120"/>
      <c r="G56" s="120"/>
      <c r="H56" s="120"/>
      <c r="I56" s="120"/>
      <c r="J56" s="120"/>
      <c r="K56" s="120"/>
      <c r="L56" s="120"/>
      <c r="M56" s="120"/>
      <c r="N56" s="120"/>
      <c r="O56" s="120"/>
      <c r="P56" s="120"/>
      <c r="Q56" s="120"/>
      <c r="R56" s="120"/>
      <c r="S56" s="120"/>
      <c r="T56" s="120"/>
      <c r="U56" s="120"/>
      <c r="V56" s="232"/>
      <c r="W56" s="121"/>
    </row>
  </sheetData>
  <mergeCells count="41">
    <mergeCell ref="C10:D10"/>
    <mergeCell ref="O10:P10"/>
    <mergeCell ref="S5:V5"/>
    <mergeCell ref="B7:J7"/>
    <mergeCell ref="N7:V7"/>
    <mergeCell ref="B2:V2"/>
    <mergeCell ref="B3:V3"/>
    <mergeCell ref="B4:R4"/>
    <mergeCell ref="B5:C6"/>
    <mergeCell ref="D5:R6"/>
    <mergeCell ref="V11:V15"/>
    <mergeCell ref="C12:G12"/>
    <mergeCell ref="H12:L12"/>
    <mergeCell ref="M12:M15"/>
    <mergeCell ref="O12:S12"/>
    <mergeCell ref="F14:F15"/>
    <mergeCell ref="G14:G15"/>
    <mergeCell ref="I14:I15"/>
    <mergeCell ref="R14:R15"/>
    <mergeCell ref="S14:S15"/>
    <mergeCell ref="T14:T15"/>
    <mergeCell ref="U14:U15"/>
    <mergeCell ref="O13:O14"/>
    <mergeCell ref="P13:Q13"/>
    <mergeCell ref="R13:S13"/>
    <mergeCell ref="B11:B15"/>
    <mergeCell ref="C11:M11"/>
    <mergeCell ref="N11:N14"/>
    <mergeCell ref="O11:S11"/>
    <mergeCell ref="T11:U13"/>
    <mergeCell ref="J14:J15"/>
    <mergeCell ref="K14:K15"/>
    <mergeCell ref="C13:C15"/>
    <mergeCell ref="D13:E13"/>
    <mergeCell ref="F13:G13"/>
    <mergeCell ref="H13:H15"/>
    <mergeCell ref="I13:J13"/>
    <mergeCell ref="K13:L13"/>
    <mergeCell ref="L14:L15"/>
    <mergeCell ref="D14:D15"/>
    <mergeCell ref="E14:E15"/>
  </mergeCells>
  <printOptions horizontalCentered="1"/>
  <pageMargins left="0.51181102362204722" right="0.51181102362204722" top="0.47244094488188981" bottom="0.27559055118110237" header="0.47244094488188981" footer="0.27559055118110237"/>
  <pageSetup paperSize="9" scale="85" orientation="landscape" horizontalDpi="4294967293" verticalDpi="4294967293" r:id="rId1"/>
  <rowBreaks count="1" manualBreakCount="1">
    <brk id="36"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tabSelected="1" view="pageBreakPreview" topLeftCell="A66" zoomScale="115" zoomScaleNormal="100" zoomScaleSheetLayoutView="115" workbookViewId="0">
      <selection activeCell="K75" sqref="K75"/>
    </sheetView>
  </sheetViews>
  <sheetFormatPr defaultRowHeight="15" x14ac:dyDescent="0.25"/>
  <cols>
    <col min="1" max="1" width="0.85546875" style="125" customWidth="1"/>
    <col min="2" max="2" width="4.5703125" style="125" customWidth="1"/>
    <col min="3" max="4" width="8.85546875" style="125" customWidth="1"/>
    <col min="5" max="5" width="10" style="125" customWidth="1"/>
    <col min="6" max="6" width="9.140625" style="125" customWidth="1"/>
    <col min="7" max="7" width="12.5703125" style="125" customWidth="1"/>
    <col min="8" max="8" width="11" style="125" customWidth="1"/>
    <col min="9" max="9" width="6.140625" style="125" customWidth="1"/>
    <col min="10" max="10" width="13.140625" style="125" customWidth="1"/>
    <col min="11" max="11" width="2.5703125" style="125" customWidth="1"/>
    <col min="12" max="12" width="12" style="125" customWidth="1"/>
    <col min="13" max="13" width="7.85546875" style="125" customWidth="1"/>
    <col min="14" max="14" width="0.85546875" style="125" customWidth="1"/>
    <col min="15" max="15" width="1.7109375" style="125" customWidth="1"/>
    <col min="16" max="16" width="12.7109375" style="237" bestFit="1" customWidth="1"/>
    <col min="256" max="256" width="1.7109375" customWidth="1"/>
    <col min="257" max="257" width="6.5703125" customWidth="1"/>
    <col min="260" max="260" width="9.28515625" customWidth="1"/>
    <col min="261" max="261" width="9.140625" customWidth="1"/>
    <col min="262" max="262" width="16.140625" customWidth="1"/>
    <col min="263" max="263" width="10.140625" customWidth="1"/>
    <col min="264" max="264" width="6.140625" customWidth="1"/>
    <col min="265" max="265" width="10.140625" customWidth="1"/>
    <col min="266" max="266" width="2.5703125" customWidth="1"/>
    <col min="267" max="267" width="11.85546875" customWidth="1"/>
    <col min="268" max="268" width="7.7109375" customWidth="1"/>
    <col min="269" max="270" width="1.7109375" customWidth="1"/>
    <col min="512" max="512" width="1.7109375" customWidth="1"/>
    <col min="513" max="513" width="6.5703125" customWidth="1"/>
    <col min="516" max="516" width="9.28515625" customWidth="1"/>
    <col min="517" max="517" width="9.140625" customWidth="1"/>
    <col min="518" max="518" width="16.140625" customWidth="1"/>
    <col min="519" max="519" width="10.140625" customWidth="1"/>
    <col min="520" max="520" width="6.140625" customWidth="1"/>
    <col min="521" max="521" width="10.140625" customWidth="1"/>
    <col min="522" max="522" width="2.5703125" customWidth="1"/>
    <col min="523" max="523" width="11.85546875" customWidth="1"/>
    <col min="524" max="524" width="7.7109375" customWidth="1"/>
    <col min="525" max="526" width="1.7109375" customWidth="1"/>
    <col min="768" max="768" width="1.7109375" customWidth="1"/>
    <col min="769" max="769" width="6.5703125" customWidth="1"/>
    <col min="772" max="772" width="9.28515625" customWidth="1"/>
    <col min="773" max="773" width="9.140625" customWidth="1"/>
    <col min="774" max="774" width="16.140625" customWidth="1"/>
    <col min="775" max="775" width="10.140625" customWidth="1"/>
    <col min="776" max="776" width="6.140625" customWidth="1"/>
    <col min="777" max="777" width="10.140625" customWidth="1"/>
    <col min="778" max="778" width="2.5703125" customWidth="1"/>
    <col min="779" max="779" width="11.85546875" customWidth="1"/>
    <col min="780" max="780" width="7.7109375" customWidth="1"/>
    <col min="781" max="782" width="1.7109375" customWidth="1"/>
    <col min="1024" max="1024" width="1.7109375" customWidth="1"/>
    <col min="1025" max="1025" width="6.5703125" customWidth="1"/>
    <col min="1028" max="1028" width="9.28515625" customWidth="1"/>
    <col min="1029" max="1029" width="9.140625" customWidth="1"/>
    <col min="1030" max="1030" width="16.140625" customWidth="1"/>
    <col min="1031" max="1031" width="10.140625" customWidth="1"/>
    <col min="1032" max="1032" width="6.140625" customWidth="1"/>
    <col min="1033" max="1033" width="10.140625" customWidth="1"/>
    <col min="1034" max="1034" width="2.5703125" customWidth="1"/>
    <col min="1035" max="1035" width="11.85546875" customWidth="1"/>
    <col min="1036" max="1036" width="7.7109375" customWidth="1"/>
    <col min="1037" max="1038" width="1.7109375" customWidth="1"/>
    <col min="1280" max="1280" width="1.7109375" customWidth="1"/>
    <col min="1281" max="1281" width="6.5703125" customWidth="1"/>
    <col min="1284" max="1284" width="9.28515625" customWidth="1"/>
    <col min="1285" max="1285" width="9.140625" customWidth="1"/>
    <col min="1286" max="1286" width="16.140625" customWidth="1"/>
    <col min="1287" max="1287" width="10.140625" customWidth="1"/>
    <col min="1288" max="1288" width="6.140625" customWidth="1"/>
    <col min="1289" max="1289" width="10.140625" customWidth="1"/>
    <col min="1290" max="1290" width="2.5703125" customWidth="1"/>
    <col min="1291" max="1291" width="11.85546875" customWidth="1"/>
    <col min="1292" max="1292" width="7.7109375" customWidth="1"/>
    <col min="1293" max="1294" width="1.7109375" customWidth="1"/>
    <col min="1536" max="1536" width="1.7109375" customWidth="1"/>
    <col min="1537" max="1537" width="6.5703125" customWidth="1"/>
    <col min="1540" max="1540" width="9.28515625" customWidth="1"/>
    <col min="1541" max="1541" width="9.140625" customWidth="1"/>
    <col min="1542" max="1542" width="16.140625" customWidth="1"/>
    <col min="1543" max="1543" width="10.140625" customWidth="1"/>
    <col min="1544" max="1544" width="6.140625" customWidth="1"/>
    <col min="1545" max="1545" width="10.140625" customWidth="1"/>
    <col min="1546" max="1546" width="2.5703125" customWidth="1"/>
    <col min="1547" max="1547" width="11.85546875" customWidth="1"/>
    <col min="1548" max="1548" width="7.7109375" customWidth="1"/>
    <col min="1549" max="1550" width="1.7109375" customWidth="1"/>
    <col min="1792" max="1792" width="1.7109375" customWidth="1"/>
    <col min="1793" max="1793" width="6.5703125" customWidth="1"/>
    <col min="1796" max="1796" width="9.28515625" customWidth="1"/>
    <col min="1797" max="1797" width="9.140625" customWidth="1"/>
    <col min="1798" max="1798" width="16.140625" customWidth="1"/>
    <col min="1799" max="1799" width="10.140625" customWidth="1"/>
    <col min="1800" max="1800" width="6.140625" customWidth="1"/>
    <col min="1801" max="1801" width="10.140625" customWidth="1"/>
    <col min="1802" max="1802" width="2.5703125" customWidth="1"/>
    <col min="1803" max="1803" width="11.85546875" customWidth="1"/>
    <col min="1804" max="1804" width="7.7109375" customWidth="1"/>
    <col min="1805" max="1806" width="1.7109375" customWidth="1"/>
    <col min="2048" max="2048" width="1.7109375" customWidth="1"/>
    <col min="2049" max="2049" width="6.5703125" customWidth="1"/>
    <col min="2052" max="2052" width="9.28515625" customWidth="1"/>
    <col min="2053" max="2053" width="9.140625" customWidth="1"/>
    <col min="2054" max="2054" width="16.140625" customWidth="1"/>
    <col min="2055" max="2055" width="10.140625" customWidth="1"/>
    <col min="2056" max="2056" width="6.140625" customWidth="1"/>
    <col min="2057" max="2057" width="10.140625" customWidth="1"/>
    <col min="2058" max="2058" width="2.5703125" customWidth="1"/>
    <col min="2059" max="2059" width="11.85546875" customWidth="1"/>
    <col min="2060" max="2060" width="7.7109375" customWidth="1"/>
    <col min="2061" max="2062" width="1.7109375" customWidth="1"/>
    <col min="2304" max="2304" width="1.7109375" customWidth="1"/>
    <col min="2305" max="2305" width="6.5703125" customWidth="1"/>
    <col min="2308" max="2308" width="9.28515625" customWidth="1"/>
    <col min="2309" max="2309" width="9.140625" customWidth="1"/>
    <col min="2310" max="2310" width="16.140625" customWidth="1"/>
    <col min="2311" max="2311" width="10.140625" customWidth="1"/>
    <col min="2312" max="2312" width="6.140625" customWidth="1"/>
    <col min="2313" max="2313" width="10.140625" customWidth="1"/>
    <col min="2314" max="2314" width="2.5703125" customWidth="1"/>
    <col min="2315" max="2315" width="11.85546875" customWidth="1"/>
    <col min="2316" max="2316" width="7.7109375" customWidth="1"/>
    <col min="2317" max="2318" width="1.7109375" customWidth="1"/>
    <col min="2560" max="2560" width="1.7109375" customWidth="1"/>
    <col min="2561" max="2561" width="6.5703125" customWidth="1"/>
    <col min="2564" max="2564" width="9.28515625" customWidth="1"/>
    <col min="2565" max="2565" width="9.140625" customWidth="1"/>
    <col min="2566" max="2566" width="16.140625" customWidth="1"/>
    <col min="2567" max="2567" width="10.140625" customWidth="1"/>
    <col min="2568" max="2568" width="6.140625" customWidth="1"/>
    <col min="2569" max="2569" width="10.140625" customWidth="1"/>
    <col min="2570" max="2570" width="2.5703125" customWidth="1"/>
    <col min="2571" max="2571" width="11.85546875" customWidth="1"/>
    <col min="2572" max="2572" width="7.7109375" customWidth="1"/>
    <col min="2573" max="2574" width="1.7109375" customWidth="1"/>
    <col min="2816" max="2816" width="1.7109375" customWidth="1"/>
    <col min="2817" max="2817" width="6.5703125" customWidth="1"/>
    <col min="2820" max="2820" width="9.28515625" customWidth="1"/>
    <col min="2821" max="2821" width="9.140625" customWidth="1"/>
    <col min="2822" max="2822" width="16.140625" customWidth="1"/>
    <col min="2823" max="2823" width="10.140625" customWidth="1"/>
    <col min="2824" max="2824" width="6.140625" customWidth="1"/>
    <col min="2825" max="2825" width="10.140625" customWidth="1"/>
    <col min="2826" max="2826" width="2.5703125" customWidth="1"/>
    <col min="2827" max="2827" width="11.85546875" customWidth="1"/>
    <col min="2828" max="2828" width="7.7109375" customWidth="1"/>
    <col min="2829" max="2830" width="1.7109375" customWidth="1"/>
    <col min="3072" max="3072" width="1.7109375" customWidth="1"/>
    <col min="3073" max="3073" width="6.5703125" customWidth="1"/>
    <col min="3076" max="3076" width="9.28515625" customWidth="1"/>
    <col min="3077" max="3077" width="9.140625" customWidth="1"/>
    <col min="3078" max="3078" width="16.140625" customWidth="1"/>
    <col min="3079" max="3079" width="10.140625" customWidth="1"/>
    <col min="3080" max="3080" width="6.140625" customWidth="1"/>
    <col min="3081" max="3081" width="10.140625" customWidth="1"/>
    <col min="3082" max="3082" width="2.5703125" customWidth="1"/>
    <col min="3083" max="3083" width="11.85546875" customWidth="1"/>
    <col min="3084" max="3084" width="7.7109375" customWidth="1"/>
    <col min="3085" max="3086" width="1.7109375" customWidth="1"/>
    <col min="3328" max="3328" width="1.7109375" customWidth="1"/>
    <col min="3329" max="3329" width="6.5703125" customWidth="1"/>
    <col min="3332" max="3332" width="9.28515625" customWidth="1"/>
    <col min="3333" max="3333" width="9.140625" customWidth="1"/>
    <col min="3334" max="3334" width="16.140625" customWidth="1"/>
    <col min="3335" max="3335" width="10.140625" customWidth="1"/>
    <col min="3336" max="3336" width="6.140625" customWidth="1"/>
    <col min="3337" max="3337" width="10.140625" customWidth="1"/>
    <col min="3338" max="3338" width="2.5703125" customWidth="1"/>
    <col min="3339" max="3339" width="11.85546875" customWidth="1"/>
    <col min="3340" max="3340" width="7.7109375" customWidth="1"/>
    <col min="3341" max="3342" width="1.7109375" customWidth="1"/>
    <col min="3584" max="3584" width="1.7109375" customWidth="1"/>
    <col min="3585" max="3585" width="6.5703125" customWidth="1"/>
    <col min="3588" max="3588" width="9.28515625" customWidth="1"/>
    <col min="3589" max="3589" width="9.140625" customWidth="1"/>
    <col min="3590" max="3590" width="16.140625" customWidth="1"/>
    <col min="3591" max="3591" width="10.140625" customWidth="1"/>
    <col min="3592" max="3592" width="6.140625" customWidth="1"/>
    <col min="3593" max="3593" width="10.140625" customWidth="1"/>
    <col min="3594" max="3594" width="2.5703125" customWidth="1"/>
    <col min="3595" max="3595" width="11.85546875" customWidth="1"/>
    <col min="3596" max="3596" width="7.7109375" customWidth="1"/>
    <col min="3597" max="3598" width="1.7109375" customWidth="1"/>
    <col min="3840" max="3840" width="1.7109375" customWidth="1"/>
    <col min="3841" max="3841" width="6.5703125" customWidth="1"/>
    <col min="3844" max="3844" width="9.28515625" customWidth="1"/>
    <col min="3845" max="3845" width="9.140625" customWidth="1"/>
    <col min="3846" max="3846" width="16.140625" customWidth="1"/>
    <col min="3847" max="3847" width="10.140625" customWidth="1"/>
    <col min="3848" max="3848" width="6.140625" customWidth="1"/>
    <col min="3849" max="3849" width="10.140625" customWidth="1"/>
    <col min="3850" max="3850" width="2.5703125" customWidth="1"/>
    <col min="3851" max="3851" width="11.85546875" customWidth="1"/>
    <col min="3852" max="3852" width="7.7109375" customWidth="1"/>
    <col min="3853" max="3854" width="1.7109375" customWidth="1"/>
    <col min="4096" max="4096" width="1.7109375" customWidth="1"/>
    <col min="4097" max="4097" width="6.5703125" customWidth="1"/>
    <col min="4100" max="4100" width="9.28515625" customWidth="1"/>
    <col min="4101" max="4101" width="9.140625" customWidth="1"/>
    <col min="4102" max="4102" width="16.140625" customWidth="1"/>
    <col min="4103" max="4103" width="10.140625" customWidth="1"/>
    <col min="4104" max="4104" width="6.140625" customWidth="1"/>
    <col min="4105" max="4105" width="10.140625" customWidth="1"/>
    <col min="4106" max="4106" width="2.5703125" customWidth="1"/>
    <col min="4107" max="4107" width="11.85546875" customWidth="1"/>
    <col min="4108" max="4108" width="7.7109375" customWidth="1"/>
    <col min="4109" max="4110" width="1.7109375" customWidth="1"/>
    <col min="4352" max="4352" width="1.7109375" customWidth="1"/>
    <col min="4353" max="4353" width="6.5703125" customWidth="1"/>
    <col min="4356" max="4356" width="9.28515625" customWidth="1"/>
    <col min="4357" max="4357" width="9.140625" customWidth="1"/>
    <col min="4358" max="4358" width="16.140625" customWidth="1"/>
    <col min="4359" max="4359" width="10.140625" customWidth="1"/>
    <col min="4360" max="4360" width="6.140625" customWidth="1"/>
    <col min="4361" max="4361" width="10.140625" customWidth="1"/>
    <col min="4362" max="4362" width="2.5703125" customWidth="1"/>
    <col min="4363" max="4363" width="11.85546875" customWidth="1"/>
    <col min="4364" max="4364" width="7.7109375" customWidth="1"/>
    <col min="4365" max="4366" width="1.7109375" customWidth="1"/>
    <col min="4608" max="4608" width="1.7109375" customWidth="1"/>
    <col min="4609" max="4609" width="6.5703125" customWidth="1"/>
    <col min="4612" max="4612" width="9.28515625" customWidth="1"/>
    <col min="4613" max="4613" width="9.140625" customWidth="1"/>
    <col min="4614" max="4614" width="16.140625" customWidth="1"/>
    <col min="4615" max="4615" width="10.140625" customWidth="1"/>
    <col min="4616" max="4616" width="6.140625" customWidth="1"/>
    <col min="4617" max="4617" width="10.140625" customWidth="1"/>
    <col min="4618" max="4618" width="2.5703125" customWidth="1"/>
    <col min="4619" max="4619" width="11.85546875" customWidth="1"/>
    <col min="4620" max="4620" width="7.7109375" customWidth="1"/>
    <col min="4621" max="4622" width="1.7109375" customWidth="1"/>
    <col min="4864" max="4864" width="1.7109375" customWidth="1"/>
    <col min="4865" max="4865" width="6.5703125" customWidth="1"/>
    <col min="4868" max="4868" width="9.28515625" customWidth="1"/>
    <col min="4869" max="4869" width="9.140625" customWidth="1"/>
    <col min="4870" max="4870" width="16.140625" customWidth="1"/>
    <col min="4871" max="4871" width="10.140625" customWidth="1"/>
    <col min="4872" max="4872" width="6.140625" customWidth="1"/>
    <col min="4873" max="4873" width="10.140625" customWidth="1"/>
    <col min="4874" max="4874" width="2.5703125" customWidth="1"/>
    <col min="4875" max="4875" width="11.85546875" customWidth="1"/>
    <col min="4876" max="4876" width="7.7109375" customWidth="1"/>
    <col min="4877" max="4878" width="1.7109375" customWidth="1"/>
    <col min="5120" max="5120" width="1.7109375" customWidth="1"/>
    <col min="5121" max="5121" width="6.5703125" customWidth="1"/>
    <col min="5124" max="5124" width="9.28515625" customWidth="1"/>
    <col min="5125" max="5125" width="9.140625" customWidth="1"/>
    <col min="5126" max="5126" width="16.140625" customWidth="1"/>
    <col min="5127" max="5127" width="10.140625" customWidth="1"/>
    <col min="5128" max="5128" width="6.140625" customWidth="1"/>
    <col min="5129" max="5129" width="10.140625" customWidth="1"/>
    <col min="5130" max="5130" width="2.5703125" customWidth="1"/>
    <col min="5131" max="5131" width="11.85546875" customWidth="1"/>
    <col min="5132" max="5132" width="7.7109375" customWidth="1"/>
    <col min="5133" max="5134" width="1.7109375" customWidth="1"/>
    <col min="5376" max="5376" width="1.7109375" customWidth="1"/>
    <col min="5377" max="5377" width="6.5703125" customWidth="1"/>
    <col min="5380" max="5380" width="9.28515625" customWidth="1"/>
    <col min="5381" max="5381" width="9.140625" customWidth="1"/>
    <col min="5382" max="5382" width="16.140625" customWidth="1"/>
    <col min="5383" max="5383" width="10.140625" customWidth="1"/>
    <col min="5384" max="5384" width="6.140625" customWidth="1"/>
    <col min="5385" max="5385" width="10.140625" customWidth="1"/>
    <col min="5386" max="5386" width="2.5703125" customWidth="1"/>
    <col min="5387" max="5387" width="11.85546875" customWidth="1"/>
    <col min="5388" max="5388" width="7.7109375" customWidth="1"/>
    <col min="5389" max="5390" width="1.7109375" customWidth="1"/>
    <col min="5632" max="5632" width="1.7109375" customWidth="1"/>
    <col min="5633" max="5633" width="6.5703125" customWidth="1"/>
    <col min="5636" max="5636" width="9.28515625" customWidth="1"/>
    <col min="5637" max="5637" width="9.140625" customWidth="1"/>
    <col min="5638" max="5638" width="16.140625" customWidth="1"/>
    <col min="5639" max="5639" width="10.140625" customWidth="1"/>
    <col min="5640" max="5640" width="6.140625" customWidth="1"/>
    <col min="5641" max="5641" width="10.140625" customWidth="1"/>
    <col min="5642" max="5642" width="2.5703125" customWidth="1"/>
    <col min="5643" max="5643" width="11.85546875" customWidth="1"/>
    <col min="5644" max="5644" width="7.7109375" customWidth="1"/>
    <col min="5645" max="5646" width="1.7109375" customWidth="1"/>
    <col min="5888" max="5888" width="1.7109375" customWidth="1"/>
    <col min="5889" max="5889" width="6.5703125" customWidth="1"/>
    <col min="5892" max="5892" width="9.28515625" customWidth="1"/>
    <col min="5893" max="5893" width="9.140625" customWidth="1"/>
    <col min="5894" max="5894" width="16.140625" customWidth="1"/>
    <col min="5895" max="5895" width="10.140625" customWidth="1"/>
    <col min="5896" max="5896" width="6.140625" customWidth="1"/>
    <col min="5897" max="5897" width="10.140625" customWidth="1"/>
    <col min="5898" max="5898" width="2.5703125" customWidth="1"/>
    <col min="5899" max="5899" width="11.85546875" customWidth="1"/>
    <col min="5900" max="5900" width="7.7109375" customWidth="1"/>
    <col min="5901" max="5902" width="1.7109375" customWidth="1"/>
    <col min="6144" max="6144" width="1.7109375" customWidth="1"/>
    <col min="6145" max="6145" width="6.5703125" customWidth="1"/>
    <col min="6148" max="6148" width="9.28515625" customWidth="1"/>
    <col min="6149" max="6149" width="9.140625" customWidth="1"/>
    <col min="6150" max="6150" width="16.140625" customWidth="1"/>
    <col min="6151" max="6151" width="10.140625" customWidth="1"/>
    <col min="6152" max="6152" width="6.140625" customWidth="1"/>
    <col min="6153" max="6153" width="10.140625" customWidth="1"/>
    <col min="6154" max="6154" width="2.5703125" customWidth="1"/>
    <col min="6155" max="6155" width="11.85546875" customWidth="1"/>
    <col min="6156" max="6156" width="7.7109375" customWidth="1"/>
    <col min="6157" max="6158" width="1.7109375" customWidth="1"/>
    <col min="6400" max="6400" width="1.7109375" customWidth="1"/>
    <col min="6401" max="6401" width="6.5703125" customWidth="1"/>
    <col min="6404" max="6404" width="9.28515625" customWidth="1"/>
    <col min="6405" max="6405" width="9.140625" customWidth="1"/>
    <col min="6406" max="6406" width="16.140625" customWidth="1"/>
    <col min="6407" max="6407" width="10.140625" customWidth="1"/>
    <col min="6408" max="6408" width="6.140625" customWidth="1"/>
    <col min="6409" max="6409" width="10.140625" customWidth="1"/>
    <col min="6410" max="6410" width="2.5703125" customWidth="1"/>
    <col min="6411" max="6411" width="11.85546875" customWidth="1"/>
    <col min="6412" max="6412" width="7.7109375" customWidth="1"/>
    <col min="6413" max="6414" width="1.7109375" customWidth="1"/>
    <col min="6656" max="6656" width="1.7109375" customWidth="1"/>
    <col min="6657" max="6657" width="6.5703125" customWidth="1"/>
    <col min="6660" max="6660" width="9.28515625" customWidth="1"/>
    <col min="6661" max="6661" width="9.140625" customWidth="1"/>
    <col min="6662" max="6662" width="16.140625" customWidth="1"/>
    <col min="6663" max="6663" width="10.140625" customWidth="1"/>
    <col min="6664" max="6664" width="6.140625" customWidth="1"/>
    <col min="6665" max="6665" width="10.140625" customWidth="1"/>
    <col min="6666" max="6666" width="2.5703125" customWidth="1"/>
    <col min="6667" max="6667" width="11.85546875" customWidth="1"/>
    <col min="6668" max="6668" width="7.7109375" customWidth="1"/>
    <col min="6669" max="6670" width="1.7109375" customWidth="1"/>
    <col min="6912" max="6912" width="1.7109375" customWidth="1"/>
    <col min="6913" max="6913" width="6.5703125" customWidth="1"/>
    <col min="6916" max="6916" width="9.28515625" customWidth="1"/>
    <col min="6917" max="6917" width="9.140625" customWidth="1"/>
    <col min="6918" max="6918" width="16.140625" customWidth="1"/>
    <col min="6919" max="6919" width="10.140625" customWidth="1"/>
    <col min="6920" max="6920" width="6.140625" customWidth="1"/>
    <col min="6921" max="6921" width="10.140625" customWidth="1"/>
    <col min="6922" max="6922" width="2.5703125" customWidth="1"/>
    <col min="6923" max="6923" width="11.85546875" customWidth="1"/>
    <col min="6924" max="6924" width="7.7109375" customWidth="1"/>
    <col min="6925" max="6926" width="1.7109375" customWidth="1"/>
    <col min="7168" max="7168" width="1.7109375" customWidth="1"/>
    <col min="7169" max="7169" width="6.5703125" customWidth="1"/>
    <col min="7172" max="7172" width="9.28515625" customWidth="1"/>
    <col min="7173" max="7173" width="9.140625" customWidth="1"/>
    <col min="7174" max="7174" width="16.140625" customWidth="1"/>
    <col min="7175" max="7175" width="10.140625" customWidth="1"/>
    <col min="7176" max="7176" width="6.140625" customWidth="1"/>
    <col min="7177" max="7177" width="10.140625" customWidth="1"/>
    <col min="7178" max="7178" width="2.5703125" customWidth="1"/>
    <col min="7179" max="7179" width="11.85546875" customWidth="1"/>
    <col min="7180" max="7180" width="7.7109375" customWidth="1"/>
    <col min="7181" max="7182" width="1.7109375" customWidth="1"/>
    <col min="7424" max="7424" width="1.7109375" customWidth="1"/>
    <col min="7425" max="7425" width="6.5703125" customWidth="1"/>
    <col min="7428" max="7428" width="9.28515625" customWidth="1"/>
    <col min="7429" max="7429" width="9.140625" customWidth="1"/>
    <col min="7430" max="7430" width="16.140625" customWidth="1"/>
    <col min="7431" max="7431" width="10.140625" customWidth="1"/>
    <col min="7432" max="7432" width="6.140625" customWidth="1"/>
    <col min="7433" max="7433" width="10.140625" customWidth="1"/>
    <col min="7434" max="7434" width="2.5703125" customWidth="1"/>
    <col min="7435" max="7435" width="11.85546875" customWidth="1"/>
    <col min="7436" max="7436" width="7.7109375" customWidth="1"/>
    <col min="7437" max="7438" width="1.7109375" customWidth="1"/>
    <col min="7680" max="7680" width="1.7109375" customWidth="1"/>
    <col min="7681" max="7681" width="6.5703125" customWidth="1"/>
    <col min="7684" max="7684" width="9.28515625" customWidth="1"/>
    <col min="7685" max="7685" width="9.140625" customWidth="1"/>
    <col min="7686" max="7686" width="16.140625" customWidth="1"/>
    <col min="7687" max="7687" width="10.140625" customWidth="1"/>
    <col min="7688" max="7688" width="6.140625" customWidth="1"/>
    <col min="7689" max="7689" width="10.140625" customWidth="1"/>
    <col min="7690" max="7690" width="2.5703125" customWidth="1"/>
    <col min="7691" max="7691" width="11.85546875" customWidth="1"/>
    <col min="7692" max="7692" width="7.7109375" customWidth="1"/>
    <col min="7693" max="7694" width="1.7109375" customWidth="1"/>
    <col min="7936" max="7936" width="1.7109375" customWidth="1"/>
    <col min="7937" max="7937" width="6.5703125" customWidth="1"/>
    <col min="7940" max="7940" width="9.28515625" customWidth="1"/>
    <col min="7941" max="7941" width="9.140625" customWidth="1"/>
    <col min="7942" max="7942" width="16.140625" customWidth="1"/>
    <col min="7943" max="7943" width="10.140625" customWidth="1"/>
    <col min="7944" max="7944" width="6.140625" customWidth="1"/>
    <col min="7945" max="7945" width="10.140625" customWidth="1"/>
    <col min="7946" max="7946" width="2.5703125" customWidth="1"/>
    <col min="7947" max="7947" width="11.85546875" customWidth="1"/>
    <col min="7948" max="7948" width="7.7109375" customWidth="1"/>
    <col min="7949" max="7950" width="1.7109375" customWidth="1"/>
    <col min="8192" max="8192" width="1.7109375" customWidth="1"/>
    <col min="8193" max="8193" width="6.5703125" customWidth="1"/>
    <col min="8196" max="8196" width="9.28515625" customWidth="1"/>
    <col min="8197" max="8197" width="9.140625" customWidth="1"/>
    <col min="8198" max="8198" width="16.140625" customWidth="1"/>
    <col min="8199" max="8199" width="10.140625" customWidth="1"/>
    <col min="8200" max="8200" width="6.140625" customWidth="1"/>
    <col min="8201" max="8201" width="10.140625" customWidth="1"/>
    <col min="8202" max="8202" width="2.5703125" customWidth="1"/>
    <col min="8203" max="8203" width="11.85546875" customWidth="1"/>
    <col min="8204" max="8204" width="7.7109375" customWidth="1"/>
    <col min="8205" max="8206" width="1.7109375" customWidth="1"/>
    <col min="8448" max="8448" width="1.7109375" customWidth="1"/>
    <col min="8449" max="8449" width="6.5703125" customWidth="1"/>
    <col min="8452" max="8452" width="9.28515625" customWidth="1"/>
    <col min="8453" max="8453" width="9.140625" customWidth="1"/>
    <col min="8454" max="8454" width="16.140625" customWidth="1"/>
    <col min="8455" max="8455" width="10.140625" customWidth="1"/>
    <col min="8456" max="8456" width="6.140625" customWidth="1"/>
    <col min="8457" max="8457" width="10.140625" customWidth="1"/>
    <col min="8458" max="8458" width="2.5703125" customWidth="1"/>
    <col min="8459" max="8459" width="11.85546875" customWidth="1"/>
    <col min="8460" max="8460" width="7.7109375" customWidth="1"/>
    <col min="8461" max="8462" width="1.7109375" customWidth="1"/>
    <col min="8704" max="8704" width="1.7109375" customWidth="1"/>
    <col min="8705" max="8705" width="6.5703125" customWidth="1"/>
    <col min="8708" max="8708" width="9.28515625" customWidth="1"/>
    <col min="8709" max="8709" width="9.140625" customWidth="1"/>
    <col min="8710" max="8710" width="16.140625" customWidth="1"/>
    <col min="8711" max="8711" width="10.140625" customWidth="1"/>
    <col min="8712" max="8712" width="6.140625" customWidth="1"/>
    <col min="8713" max="8713" width="10.140625" customWidth="1"/>
    <col min="8714" max="8714" width="2.5703125" customWidth="1"/>
    <col min="8715" max="8715" width="11.85546875" customWidth="1"/>
    <col min="8716" max="8716" width="7.7109375" customWidth="1"/>
    <col min="8717" max="8718" width="1.7109375" customWidth="1"/>
    <col min="8960" max="8960" width="1.7109375" customWidth="1"/>
    <col min="8961" max="8961" width="6.5703125" customWidth="1"/>
    <col min="8964" max="8964" width="9.28515625" customWidth="1"/>
    <col min="8965" max="8965" width="9.140625" customWidth="1"/>
    <col min="8966" max="8966" width="16.140625" customWidth="1"/>
    <col min="8967" max="8967" width="10.140625" customWidth="1"/>
    <col min="8968" max="8968" width="6.140625" customWidth="1"/>
    <col min="8969" max="8969" width="10.140625" customWidth="1"/>
    <col min="8970" max="8970" width="2.5703125" customWidth="1"/>
    <col min="8971" max="8971" width="11.85546875" customWidth="1"/>
    <col min="8972" max="8972" width="7.7109375" customWidth="1"/>
    <col min="8973" max="8974" width="1.7109375" customWidth="1"/>
    <col min="9216" max="9216" width="1.7109375" customWidth="1"/>
    <col min="9217" max="9217" width="6.5703125" customWidth="1"/>
    <col min="9220" max="9220" width="9.28515625" customWidth="1"/>
    <col min="9221" max="9221" width="9.140625" customWidth="1"/>
    <col min="9222" max="9222" width="16.140625" customWidth="1"/>
    <col min="9223" max="9223" width="10.140625" customWidth="1"/>
    <col min="9224" max="9224" width="6.140625" customWidth="1"/>
    <col min="9225" max="9225" width="10.140625" customWidth="1"/>
    <col min="9226" max="9226" width="2.5703125" customWidth="1"/>
    <col min="9227" max="9227" width="11.85546875" customWidth="1"/>
    <col min="9228" max="9228" width="7.7109375" customWidth="1"/>
    <col min="9229" max="9230" width="1.7109375" customWidth="1"/>
    <col min="9472" max="9472" width="1.7109375" customWidth="1"/>
    <col min="9473" max="9473" width="6.5703125" customWidth="1"/>
    <col min="9476" max="9476" width="9.28515625" customWidth="1"/>
    <col min="9477" max="9477" width="9.140625" customWidth="1"/>
    <col min="9478" max="9478" width="16.140625" customWidth="1"/>
    <col min="9479" max="9479" width="10.140625" customWidth="1"/>
    <col min="9480" max="9480" width="6.140625" customWidth="1"/>
    <col min="9481" max="9481" width="10.140625" customWidth="1"/>
    <col min="9482" max="9482" width="2.5703125" customWidth="1"/>
    <col min="9483" max="9483" width="11.85546875" customWidth="1"/>
    <col min="9484" max="9484" width="7.7109375" customWidth="1"/>
    <col min="9485" max="9486" width="1.7109375" customWidth="1"/>
    <col min="9728" max="9728" width="1.7109375" customWidth="1"/>
    <col min="9729" max="9729" width="6.5703125" customWidth="1"/>
    <col min="9732" max="9732" width="9.28515625" customWidth="1"/>
    <col min="9733" max="9733" width="9.140625" customWidth="1"/>
    <col min="9734" max="9734" width="16.140625" customWidth="1"/>
    <col min="9735" max="9735" width="10.140625" customWidth="1"/>
    <col min="9736" max="9736" width="6.140625" customWidth="1"/>
    <col min="9737" max="9737" width="10.140625" customWidth="1"/>
    <col min="9738" max="9738" width="2.5703125" customWidth="1"/>
    <col min="9739" max="9739" width="11.85546875" customWidth="1"/>
    <col min="9740" max="9740" width="7.7109375" customWidth="1"/>
    <col min="9741" max="9742" width="1.7109375" customWidth="1"/>
    <col min="9984" max="9984" width="1.7109375" customWidth="1"/>
    <col min="9985" max="9985" width="6.5703125" customWidth="1"/>
    <col min="9988" max="9988" width="9.28515625" customWidth="1"/>
    <col min="9989" max="9989" width="9.140625" customWidth="1"/>
    <col min="9990" max="9990" width="16.140625" customWidth="1"/>
    <col min="9991" max="9991" width="10.140625" customWidth="1"/>
    <col min="9992" max="9992" width="6.140625" customWidth="1"/>
    <col min="9993" max="9993" width="10.140625" customWidth="1"/>
    <col min="9994" max="9994" width="2.5703125" customWidth="1"/>
    <col min="9995" max="9995" width="11.85546875" customWidth="1"/>
    <col min="9996" max="9996" width="7.7109375" customWidth="1"/>
    <col min="9997" max="9998" width="1.7109375" customWidth="1"/>
    <col min="10240" max="10240" width="1.7109375" customWidth="1"/>
    <col min="10241" max="10241" width="6.5703125" customWidth="1"/>
    <col min="10244" max="10244" width="9.28515625" customWidth="1"/>
    <col min="10245" max="10245" width="9.140625" customWidth="1"/>
    <col min="10246" max="10246" width="16.140625" customWidth="1"/>
    <col min="10247" max="10247" width="10.140625" customWidth="1"/>
    <col min="10248" max="10248" width="6.140625" customWidth="1"/>
    <col min="10249" max="10249" width="10.140625" customWidth="1"/>
    <col min="10250" max="10250" width="2.5703125" customWidth="1"/>
    <col min="10251" max="10251" width="11.85546875" customWidth="1"/>
    <col min="10252" max="10252" width="7.7109375" customWidth="1"/>
    <col min="10253" max="10254" width="1.7109375" customWidth="1"/>
    <col min="10496" max="10496" width="1.7109375" customWidth="1"/>
    <col min="10497" max="10497" width="6.5703125" customWidth="1"/>
    <col min="10500" max="10500" width="9.28515625" customWidth="1"/>
    <col min="10501" max="10501" width="9.140625" customWidth="1"/>
    <col min="10502" max="10502" width="16.140625" customWidth="1"/>
    <col min="10503" max="10503" width="10.140625" customWidth="1"/>
    <col min="10504" max="10504" width="6.140625" customWidth="1"/>
    <col min="10505" max="10505" width="10.140625" customWidth="1"/>
    <col min="10506" max="10506" width="2.5703125" customWidth="1"/>
    <col min="10507" max="10507" width="11.85546875" customWidth="1"/>
    <col min="10508" max="10508" width="7.7109375" customWidth="1"/>
    <col min="10509" max="10510" width="1.7109375" customWidth="1"/>
    <col min="10752" max="10752" width="1.7109375" customWidth="1"/>
    <col min="10753" max="10753" width="6.5703125" customWidth="1"/>
    <col min="10756" max="10756" width="9.28515625" customWidth="1"/>
    <col min="10757" max="10757" width="9.140625" customWidth="1"/>
    <col min="10758" max="10758" width="16.140625" customWidth="1"/>
    <col min="10759" max="10759" width="10.140625" customWidth="1"/>
    <col min="10760" max="10760" width="6.140625" customWidth="1"/>
    <col min="10761" max="10761" width="10.140625" customWidth="1"/>
    <col min="10762" max="10762" width="2.5703125" customWidth="1"/>
    <col min="10763" max="10763" width="11.85546875" customWidth="1"/>
    <col min="10764" max="10764" width="7.7109375" customWidth="1"/>
    <col min="10765" max="10766" width="1.7109375" customWidth="1"/>
    <col min="11008" max="11008" width="1.7109375" customWidth="1"/>
    <col min="11009" max="11009" width="6.5703125" customWidth="1"/>
    <col min="11012" max="11012" width="9.28515625" customWidth="1"/>
    <col min="11013" max="11013" width="9.140625" customWidth="1"/>
    <col min="11014" max="11014" width="16.140625" customWidth="1"/>
    <col min="11015" max="11015" width="10.140625" customWidth="1"/>
    <col min="11016" max="11016" width="6.140625" customWidth="1"/>
    <col min="11017" max="11017" width="10.140625" customWidth="1"/>
    <col min="11018" max="11018" width="2.5703125" customWidth="1"/>
    <col min="11019" max="11019" width="11.85546875" customWidth="1"/>
    <col min="11020" max="11020" width="7.7109375" customWidth="1"/>
    <col min="11021" max="11022" width="1.7109375" customWidth="1"/>
    <col min="11264" max="11264" width="1.7109375" customWidth="1"/>
    <col min="11265" max="11265" width="6.5703125" customWidth="1"/>
    <col min="11268" max="11268" width="9.28515625" customWidth="1"/>
    <col min="11269" max="11269" width="9.140625" customWidth="1"/>
    <col min="11270" max="11270" width="16.140625" customWidth="1"/>
    <col min="11271" max="11271" width="10.140625" customWidth="1"/>
    <col min="11272" max="11272" width="6.140625" customWidth="1"/>
    <col min="11273" max="11273" width="10.140625" customWidth="1"/>
    <col min="11274" max="11274" width="2.5703125" customWidth="1"/>
    <col min="11275" max="11275" width="11.85546875" customWidth="1"/>
    <col min="11276" max="11276" width="7.7109375" customWidth="1"/>
    <col min="11277" max="11278" width="1.7109375" customWidth="1"/>
    <col min="11520" max="11520" width="1.7109375" customWidth="1"/>
    <col min="11521" max="11521" width="6.5703125" customWidth="1"/>
    <col min="11524" max="11524" width="9.28515625" customWidth="1"/>
    <col min="11525" max="11525" width="9.140625" customWidth="1"/>
    <col min="11526" max="11526" width="16.140625" customWidth="1"/>
    <col min="11527" max="11527" width="10.140625" customWidth="1"/>
    <col min="11528" max="11528" width="6.140625" customWidth="1"/>
    <col min="11529" max="11529" width="10.140625" customWidth="1"/>
    <col min="11530" max="11530" width="2.5703125" customWidth="1"/>
    <col min="11531" max="11531" width="11.85546875" customWidth="1"/>
    <col min="11532" max="11532" width="7.7109375" customWidth="1"/>
    <col min="11533" max="11534" width="1.7109375" customWidth="1"/>
    <col min="11776" max="11776" width="1.7109375" customWidth="1"/>
    <col min="11777" max="11777" width="6.5703125" customWidth="1"/>
    <col min="11780" max="11780" width="9.28515625" customWidth="1"/>
    <col min="11781" max="11781" width="9.140625" customWidth="1"/>
    <col min="11782" max="11782" width="16.140625" customWidth="1"/>
    <col min="11783" max="11783" width="10.140625" customWidth="1"/>
    <col min="11784" max="11784" width="6.140625" customWidth="1"/>
    <col min="11785" max="11785" width="10.140625" customWidth="1"/>
    <col min="11786" max="11786" width="2.5703125" customWidth="1"/>
    <col min="11787" max="11787" width="11.85546875" customWidth="1"/>
    <col min="11788" max="11788" width="7.7109375" customWidth="1"/>
    <col min="11789" max="11790" width="1.7109375" customWidth="1"/>
    <col min="12032" max="12032" width="1.7109375" customWidth="1"/>
    <col min="12033" max="12033" width="6.5703125" customWidth="1"/>
    <col min="12036" max="12036" width="9.28515625" customWidth="1"/>
    <col min="12037" max="12037" width="9.140625" customWidth="1"/>
    <col min="12038" max="12038" width="16.140625" customWidth="1"/>
    <col min="12039" max="12039" width="10.140625" customWidth="1"/>
    <col min="12040" max="12040" width="6.140625" customWidth="1"/>
    <col min="12041" max="12041" width="10.140625" customWidth="1"/>
    <col min="12042" max="12042" width="2.5703125" customWidth="1"/>
    <col min="12043" max="12043" width="11.85546875" customWidth="1"/>
    <col min="12044" max="12044" width="7.7109375" customWidth="1"/>
    <col min="12045" max="12046" width="1.7109375" customWidth="1"/>
    <col min="12288" max="12288" width="1.7109375" customWidth="1"/>
    <col min="12289" max="12289" width="6.5703125" customWidth="1"/>
    <col min="12292" max="12292" width="9.28515625" customWidth="1"/>
    <col min="12293" max="12293" width="9.140625" customWidth="1"/>
    <col min="12294" max="12294" width="16.140625" customWidth="1"/>
    <col min="12295" max="12295" width="10.140625" customWidth="1"/>
    <col min="12296" max="12296" width="6.140625" customWidth="1"/>
    <col min="12297" max="12297" width="10.140625" customWidth="1"/>
    <col min="12298" max="12298" width="2.5703125" customWidth="1"/>
    <col min="12299" max="12299" width="11.85546875" customWidth="1"/>
    <col min="12300" max="12300" width="7.7109375" customWidth="1"/>
    <col min="12301" max="12302" width="1.7109375" customWidth="1"/>
    <col min="12544" max="12544" width="1.7109375" customWidth="1"/>
    <col min="12545" max="12545" width="6.5703125" customWidth="1"/>
    <col min="12548" max="12548" width="9.28515625" customWidth="1"/>
    <col min="12549" max="12549" width="9.140625" customWidth="1"/>
    <col min="12550" max="12550" width="16.140625" customWidth="1"/>
    <col min="12551" max="12551" width="10.140625" customWidth="1"/>
    <col min="12552" max="12552" width="6.140625" customWidth="1"/>
    <col min="12553" max="12553" width="10.140625" customWidth="1"/>
    <col min="12554" max="12554" width="2.5703125" customWidth="1"/>
    <col min="12555" max="12555" width="11.85546875" customWidth="1"/>
    <col min="12556" max="12556" width="7.7109375" customWidth="1"/>
    <col min="12557" max="12558" width="1.7109375" customWidth="1"/>
    <col min="12800" max="12800" width="1.7109375" customWidth="1"/>
    <col min="12801" max="12801" width="6.5703125" customWidth="1"/>
    <col min="12804" max="12804" width="9.28515625" customWidth="1"/>
    <col min="12805" max="12805" width="9.140625" customWidth="1"/>
    <col min="12806" max="12806" width="16.140625" customWidth="1"/>
    <col min="12807" max="12807" width="10.140625" customWidth="1"/>
    <col min="12808" max="12808" width="6.140625" customWidth="1"/>
    <col min="12809" max="12809" width="10.140625" customWidth="1"/>
    <col min="12810" max="12810" width="2.5703125" customWidth="1"/>
    <col min="12811" max="12811" width="11.85546875" customWidth="1"/>
    <col min="12812" max="12812" width="7.7109375" customWidth="1"/>
    <col min="12813" max="12814" width="1.7109375" customWidth="1"/>
    <col min="13056" max="13056" width="1.7109375" customWidth="1"/>
    <col min="13057" max="13057" width="6.5703125" customWidth="1"/>
    <col min="13060" max="13060" width="9.28515625" customWidth="1"/>
    <col min="13061" max="13061" width="9.140625" customWidth="1"/>
    <col min="13062" max="13062" width="16.140625" customWidth="1"/>
    <col min="13063" max="13063" width="10.140625" customWidth="1"/>
    <col min="13064" max="13064" width="6.140625" customWidth="1"/>
    <col min="13065" max="13065" width="10.140625" customWidth="1"/>
    <col min="13066" max="13066" width="2.5703125" customWidth="1"/>
    <col min="13067" max="13067" width="11.85546875" customWidth="1"/>
    <col min="13068" max="13068" width="7.7109375" customWidth="1"/>
    <col min="13069" max="13070" width="1.7109375" customWidth="1"/>
    <col min="13312" max="13312" width="1.7109375" customWidth="1"/>
    <col min="13313" max="13313" width="6.5703125" customWidth="1"/>
    <col min="13316" max="13316" width="9.28515625" customWidth="1"/>
    <col min="13317" max="13317" width="9.140625" customWidth="1"/>
    <col min="13318" max="13318" width="16.140625" customWidth="1"/>
    <col min="13319" max="13319" width="10.140625" customWidth="1"/>
    <col min="13320" max="13320" width="6.140625" customWidth="1"/>
    <col min="13321" max="13321" width="10.140625" customWidth="1"/>
    <col min="13322" max="13322" width="2.5703125" customWidth="1"/>
    <col min="13323" max="13323" width="11.85546875" customWidth="1"/>
    <col min="13324" max="13324" width="7.7109375" customWidth="1"/>
    <col min="13325" max="13326" width="1.7109375" customWidth="1"/>
    <col min="13568" max="13568" width="1.7109375" customWidth="1"/>
    <col min="13569" max="13569" width="6.5703125" customWidth="1"/>
    <col min="13572" max="13572" width="9.28515625" customWidth="1"/>
    <col min="13573" max="13573" width="9.140625" customWidth="1"/>
    <col min="13574" max="13574" width="16.140625" customWidth="1"/>
    <col min="13575" max="13575" width="10.140625" customWidth="1"/>
    <col min="13576" max="13576" width="6.140625" customWidth="1"/>
    <col min="13577" max="13577" width="10.140625" customWidth="1"/>
    <col min="13578" max="13578" width="2.5703125" customWidth="1"/>
    <col min="13579" max="13579" width="11.85546875" customWidth="1"/>
    <col min="13580" max="13580" width="7.7109375" customWidth="1"/>
    <col min="13581" max="13582" width="1.7109375" customWidth="1"/>
    <col min="13824" max="13824" width="1.7109375" customWidth="1"/>
    <col min="13825" max="13825" width="6.5703125" customWidth="1"/>
    <col min="13828" max="13828" width="9.28515625" customWidth="1"/>
    <col min="13829" max="13829" width="9.140625" customWidth="1"/>
    <col min="13830" max="13830" width="16.140625" customWidth="1"/>
    <col min="13831" max="13831" width="10.140625" customWidth="1"/>
    <col min="13832" max="13832" width="6.140625" customWidth="1"/>
    <col min="13833" max="13833" width="10.140625" customWidth="1"/>
    <col min="13834" max="13834" width="2.5703125" customWidth="1"/>
    <col min="13835" max="13835" width="11.85546875" customWidth="1"/>
    <col min="13836" max="13836" width="7.7109375" customWidth="1"/>
    <col min="13837" max="13838" width="1.7109375" customWidth="1"/>
    <col min="14080" max="14080" width="1.7109375" customWidth="1"/>
    <col min="14081" max="14081" width="6.5703125" customWidth="1"/>
    <col min="14084" max="14084" width="9.28515625" customWidth="1"/>
    <col min="14085" max="14085" width="9.140625" customWidth="1"/>
    <col min="14086" max="14086" width="16.140625" customWidth="1"/>
    <col min="14087" max="14087" width="10.140625" customWidth="1"/>
    <col min="14088" max="14088" width="6.140625" customWidth="1"/>
    <col min="14089" max="14089" width="10.140625" customWidth="1"/>
    <col min="14090" max="14090" width="2.5703125" customWidth="1"/>
    <col min="14091" max="14091" width="11.85546875" customWidth="1"/>
    <col min="14092" max="14092" width="7.7109375" customWidth="1"/>
    <col min="14093" max="14094" width="1.7109375" customWidth="1"/>
    <col min="14336" max="14336" width="1.7109375" customWidth="1"/>
    <col min="14337" max="14337" width="6.5703125" customWidth="1"/>
    <col min="14340" max="14340" width="9.28515625" customWidth="1"/>
    <col min="14341" max="14341" width="9.140625" customWidth="1"/>
    <col min="14342" max="14342" width="16.140625" customWidth="1"/>
    <col min="14343" max="14343" width="10.140625" customWidth="1"/>
    <col min="14344" max="14344" width="6.140625" customWidth="1"/>
    <col min="14345" max="14345" width="10.140625" customWidth="1"/>
    <col min="14346" max="14346" width="2.5703125" customWidth="1"/>
    <col min="14347" max="14347" width="11.85546875" customWidth="1"/>
    <col min="14348" max="14348" width="7.7109375" customWidth="1"/>
    <col min="14349" max="14350" width="1.7109375" customWidth="1"/>
    <col min="14592" max="14592" width="1.7109375" customWidth="1"/>
    <col min="14593" max="14593" width="6.5703125" customWidth="1"/>
    <col min="14596" max="14596" width="9.28515625" customWidth="1"/>
    <col min="14597" max="14597" width="9.140625" customWidth="1"/>
    <col min="14598" max="14598" width="16.140625" customWidth="1"/>
    <col min="14599" max="14599" width="10.140625" customWidth="1"/>
    <col min="14600" max="14600" width="6.140625" customWidth="1"/>
    <col min="14601" max="14601" width="10.140625" customWidth="1"/>
    <col min="14602" max="14602" width="2.5703125" customWidth="1"/>
    <col min="14603" max="14603" width="11.85546875" customWidth="1"/>
    <col min="14604" max="14604" width="7.7109375" customWidth="1"/>
    <col min="14605" max="14606" width="1.7109375" customWidth="1"/>
    <col min="14848" max="14848" width="1.7109375" customWidth="1"/>
    <col min="14849" max="14849" width="6.5703125" customWidth="1"/>
    <col min="14852" max="14852" width="9.28515625" customWidth="1"/>
    <col min="14853" max="14853" width="9.140625" customWidth="1"/>
    <col min="14854" max="14854" width="16.140625" customWidth="1"/>
    <col min="14855" max="14855" width="10.140625" customWidth="1"/>
    <col min="14856" max="14856" width="6.140625" customWidth="1"/>
    <col min="14857" max="14857" width="10.140625" customWidth="1"/>
    <col min="14858" max="14858" width="2.5703125" customWidth="1"/>
    <col min="14859" max="14859" width="11.85546875" customWidth="1"/>
    <col min="14860" max="14860" width="7.7109375" customWidth="1"/>
    <col min="14861" max="14862" width="1.7109375" customWidth="1"/>
    <col min="15104" max="15104" width="1.7109375" customWidth="1"/>
    <col min="15105" max="15105" width="6.5703125" customWidth="1"/>
    <col min="15108" max="15108" width="9.28515625" customWidth="1"/>
    <col min="15109" max="15109" width="9.140625" customWidth="1"/>
    <col min="15110" max="15110" width="16.140625" customWidth="1"/>
    <col min="15111" max="15111" width="10.140625" customWidth="1"/>
    <col min="15112" max="15112" width="6.140625" customWidth="1"/>
    <col min="15113" max="15113" width="10.140625" customWidth="1"/>
    <col min="15114" max="15114" width="2.5703125" customWidth="1"/>
    <col min="15115" max="15115" width="11.85546875" customWidth="1"/>
    <col min="15116" max="15116" width="7.7109375" customWidth="1"/>
    <col min="15117" max="15118" width="1.7109375" customWidth="1"/>
    <col min="15360" max="15360" width="1.7109375" customWidth="1"/>
    <col min="15361" max="15361" width="6.5703125" customWidth="1"/>
    <col min="15364" max="15364" width="9.28515625" customWidth="1"/>
    <col min="15365" max="15365" width="9.140625" customWidth="1"/>
    <col min="15366" max="15366" width="16.140625" customWidth="1"/>
    <col min="15367" max="15367" width="10.140625" customWidth="1"/>
    <col min="15368" max="15368" width="6.140625" customWidth="1"/>
    <col min="15369" max="15369" width="10.140625" customWidth="1"/>
    <col min="15370" max="15370" width="2.5703125" customWidth="1"/>
    <col min="15371" max="15371" width="11.85546875" customWidth="1"/>
    <col min="15372" max="15372" width="7.7109375" customWidth="1"/>
    <col min="15373" max="15374" width="1.7109375" customWidth="1"/>
    <col min="15616" max="15616" width="1.7109375" customWidth="1"/>
    <col min="15617" max="15617" width="6.5703125" customWidth="1"/>
    <col min="15620" max="15620" width="9.28515625" customWidth="1"/>
    <col min="15621" max="15621" width="9.140625" customWidth="1"/>
    <col min="15622" max="15622" width="16.140625" customWidth="1"/>
    <col min="15623" max="15623" width="10.140625" customWidth="1"/>
    <col min="15624" max="15624" width="6.140625" customWidth="1"/>
    <col min="15625" max="15625" width="10.140625" customWidth="1"/>
    <col min="15626" max="15626" width="2.5703125" customWidth="1"/>
    <col min="15627" max="15627" width="11.85546875" customWidth="1"/>
    <col min="15628" max="15628" width="7.7109375" customWidth="1"/>
    <col min="15629" max="15630" width="1.7109375" customWidth="1"/>
    <col min="15872" max="15872" width="1.7109375" customWidth="1"/>
    <col min="15873" max="15873" width="6.5703125" customWidth="1"/>
    <col min="15876" max="15876" width="9.28515625" customWidth="1"/>
    <col min="15877" max="15877" width="9.140625" customWidth="1"/>
    <col min="15878" max="15878" width="16.140625" customWidth="1"/>
    <col min="15879" max="15879" width="10.140625" customWidth="1"/>
    <col min="15880" max="15880" width="6.140625" customWidth="1"/>
    <col min="15881" max="15881" width="10.140625" customWidth="1"/>
    <col min="15882" max="15882" width="2.5703125" customWidth="1"/>
    <col min="15883" max="15883" width="11.85546875" customWidth="1"/>
    <col min="15884" max="15884" width="7.7109375" customWidth="1"/>
    <col min="15885" max="15886" width="1.7109375" customWidth="1"/>
    <col min="16128" max="16128" width="1.7109375" customWidth="1"/>
    <col min="16129" max="16129" width="6.5703125" customWidth="1"/>
    <col min="16132" max="16132" width="9.28515625" customWidth="1"/>
    <col min="16133" max="16133" width="9.140625" customWidth="1"/>
    <col min="16134" max="16134" width="16.140625" customWidth="1"/>
    <col min="16135" max="16135" width="10.140625" customWidth="1"/>
    <col min="16136" max="16136" width="6.140625" customWidth="1"/>
    <col min="16137" max="16137" width="10.140625" customWidth="1"/>
    <col min="16138" max="16138" width="2.5703125" customWidth="1"/>
    <col min="16139" max="16139" width="11.85546875" customWidth="1"/>
    <col min="16140" max="16140" width="7.7109375" customWidth="1"/>
    <col min="16141" max="16142" width="1.7109375" customWidth="1"/>
  </cols>
  <sheetData>
    <row r="1" spans="1:15" ht="5.0999999999999996" customHeight="1" x14ac:dyDescent="0.25">
      <c r="A1" s="122"/>
      <c r="B1" s="123"/>
      <c r="C1" s="123"/>
      <c r="D1" s="123"/>
      <c r="E1" s="123"/>
      <c r="F1" s="123"/>
      <c r="G1" s="123"/>
      <c r="H1" s="123"/>
      <c r="I1" s="123"/>
      <c r="J1" s="123"/>
      <c r="K1" s="123"/>
      <c r="L1" s="123"/>
      <c r="M1" s="123"/>
      <c r="N1" s="124"/>
    </row>
    <row r="2" spans="1:15" x14ac:dyDescent="0.25">
      <c r="A2" s="126"/>
      <c r="B2" s="914" t="s">
        <v>108</v>
      </c>
      <c r="C2" s="914"/>
      <c r="D2" s="914"/>
      <c r="E2" s="914"/>
      <c r="F2" s="914"/>
      <c r="G2" s="914"/>
      <c r="H2" s="914"/>
      <c r="I2" s="914"/>
      <c r="J2" s="914"/>
      <c r="K2" s="914"/>
      <c r="L2" s="914"/>
      <c r="M2" s="914"/>
      <c r="N2" s="127"/>
      <c r="O2" s="128"/>
    </row>
    <row r="3" spans="1:15" x14ac:dyDescent="0.25">
      <c r="A3" s="126"/>
      <c r="B3" s="915" t="s">
        <v>54</v>
      </c>
      <c r="C3" s="915"/>
      <c r="D3" s="915"/>
      <c r="E3" s="915"/>
      <c r="F3" s="915"/>
      <c r="G3" s="915"/>
      <c r="H3" s="915"/>
      <c r="I3" s="915"/>
      <c r="J3" s="915"/>
      <c r="K3" s="915"/>
      <c r="L3" s="915"/>
      <c r="M3" s="915"/>
      <c r="N3" s="127"/>
      <c r="O3" s="128"/>
    </row>
    <row r="4" spans="1:15" x14ac:dyDescent="0.25">
      <c r="A4" s="126"/>
      <c r="B4" s="916" t="s">
        <v>529</v>
      </c>
      <c r="C4" s="916"/>
      <c r="D4" s="916"/>
      <c r="E4" s="916"/>
      <c r="F4" s="916"/>
      <c r="G4" s="916"/>
      <c r="H4" s="916"/>
      <c r="I4" s="916"/>
      <c r="J4" s="916"/>
      <c r="K4" s="917"/>
      <c r="L4" s="728" t="s">
        <v>425</v>
      </c>
      <c r="M4" s="729"/>
      <c r="N4" s="127"/>
      <c r="O4" s="128"/>
    </row>
    <row r="5" spans="1:15" ht="9.75" customHeight="1" x14ac:dyDescent="0.25">
      <c r="A5" s="126"/>
      <c r="B5" s="956" t="s">
        <v>57</v>
      </c>
      <c r="C5" s="957"/>
      <c r="D5" s="962"/>
      <c r="E5" s="963"/>
      <c r="F5" s="963"/>
      <c r="G5" s="963"/>
      <c r="H5" s="963"/>
      <c r="I5" s="963"/>
      <c r="J5" s="963"/>
      <c r="K5" s="964"/>
      <c r="L5" s="971"/>
      <c r="M5" s="972"/>
      <c r="N5" s="127"/>
      <c r="O5" s="128"/>
    </row>
    <row r="6" spans="1:15" ht="9.75" customHeight="1" x14ac:dyDescent="0.25">
      <c r="A6" s="126"/>
      <c r="B6" s="958"/>
      <c r="C6" s="959"/>
      <c r="D6" s="965"/>
      <c r="E6" s="966"/>
      <c r="F6" s="966"/>
      <c r="G6" s="966"/>
      <c r="H6" s="966"/>
      <c r="I6" s="966"/>
      <c r="J6" s="966"/>
      <c r="K6" s="967"/>
      <c r="L6" s="973"/>
      <c r="M6" s="974"/>
      <c r="N6" s="127"/>
      <c r="O6" s="128"/>
    </row>
    <row r="7" spans="1:15" x14ac:dyDescent="0.25">
      <c r="A7" s="126"/>
      <c r="B7" s="960"/>
      <c r="C7" s="961"/>
      <c r="D7" s="968"/>
      <c r="E7" s="969"/>
      <c r="F7" s="969"/>
      <c r="G7" s="969"/>
      <c r="H7" s="969"/>
      <c r="I7" s="969"/>
      <c r="J7" s="969"/>
      <c r="K7" s="970"/>
      <c r="L7" s="44" t="s">
        <v>59</v>
      </c>
      <c r="M7" s="730"/>
      <c r="N7" s="127"/>
      <c r="O7" s="128"/>
    </row>
    <row r="8" spans="1:15" x14ac:dyDescent="0.25">
      <c r="A8" s="126"/>
      <c r="B8" s="25"/>
      <c r="C8" s="914" t="s">
        <v>4</v>
      </c>
      <c r="D8" s="914"/>
      <c r="E8" s="914"/>
      <c r="F8" s="914"/>
      <c r="G8" s="945" t="s">
        <v>60</v>
      </c>
      <c r="H8" s="914"/>
      <c r="I8" s="914"/>
      <c r="J8" s="914"/>
      <c r="K8" s="914"/>
      <c r="L8" s="914"/>
      <c r="M8" s="914"/>
      <c r="N8" s="127"/>
      <c r="O8" s="128"/>
    </row>
    <row r="9" spans="1:15" x14ac:dyDescent="0.25">
      <c r="A9" s="126"/>
      <c r="B9" s="25" t="s">
        <v>61</v>
      </c>
      <c r="C9" s="946"/>
      <c r="D9" s="946"/>
      <c r="E9" s="946"/>
      <c r="F9" s="947"/>
      <c r="G9" s="130" t="s">
        <v>61</v>
      </c>
      <c r="H9" s="131"/>
      <c r="I9" s="25"/>
      <c r="J9" s="25"/>
      <c r="K9" s="25"/>
      <c r="L9" s="25"/>
      <c r="M9" s="25"/>
      <c r="N9" s="127"/>
      <c r="O9" s="128"/>
    </row>
    <row r="10" spans="1:15" x14ac:dyDescent="0.25">
      <c r="A10" s="126"/>
      <c r="B10" s="25" t="s">
        <v>62</v>
      </c>
      <c r="C10" s="132"/>
      <c r="D10" s="132"/>
      <c r="E10" s="25"/>
      <c r="F10" s="25"/>
      <c r="G10" s="130" t="s">
        <v>62</v>
      </c>
      <c r="H10" s="25"/>
      <c r="I10" s="25"/>
      <c r="J10" s="25"/>
      <c r="K10" s="25"/>
      <c r="L10" s="25"/>
      <c r="M10" s="25"/>
      <c r="N10" s="127"/>
      <c r="O10" s="128"/>
    </row>
    <row r="11" spans="1:15" x14ac:dyDescent="0.25">
      <c r="A11" s="126"/>
      <c r="B11" s="133" t="s">
        <v>63</v>
      </c>
      <c r="C11" s="823">
        <v>42844</v>
      </c>
      <c r="D11" s="134"/>
      <c r="E11" s="133"/>
      <c r="F11" s="133"/>
      <c r="G11" s="135" t="s">
        <v>63</v>
      </c>
      <c r="H11" s="60">
        <v>42844</v>
      </c>
      <c r="I11" s="136" t="s">
        <v>64</v>
      </c>
      <c r="J11" s="55"/>
      <c r="K11" s="948"/>
      <c r="L11" s="948"/>
      <c r="M11" s="948"/>
      <c r="N11" s="127"/>
      <c r="O11" s="128"/>
    </row>
    <row r="12" spans="1:15" x14ac:dyDescent="0.25">
      <c r="A12" s="126"/>
      <c r="B12" s="934" t="s">
        <v>109</v>
      </c>
      <c r="C12" s="137" t="s">
        <v>110</v>
      </c>
      <c r="D12" s="25"/>
      <c r="E12" s="25"/>
      <c r="F12" s="25"/>
      <c r="G12" s="25"/>
      <c r="H12" s="25"/>
      <c r="I12" s="25"/>
      <c r="J12" s="25"/>
      <c r="K12" s="25"/>
      <c r="L12" s="25"/>
      <c r="M12" s="25"/>
      <c r="N12" s="127"/>
      <c r="O12" s="128"/>
    </row>
    <row r="13" spans="1:15" x14ac:dyDescent="0.25">
      <c r="A13" s="126"/>
      <c r="B13" s="935"/>
      <c r="C13" s="939" t="s">
        <v>111</v>
      </c>
      <c r="D13" s="916"/>
      <c r="E13" s="916"/>
      <c r="F13" s="916"/>
      <c r="G13" s="939" t="s">
        <v>112</v>
      </c>
      <c r="H13" s="916"/>
      <c r="I13" s="916"/>
      <c r="J13" s="916"/>
      <c r="K13" s="916"/>
      <c r="L13" s="916"/>
      <c r="M13" s="916"/>
      <c r="N13" s="127"/>
      <c r="O13" s="128"/>
    </row>
    <row r="14" spans="1:15" x14ac:dyDescent="0.25">
      <c r="A14" s="126"/>
      <c r="B14" s="935"/>
      <c r="C14" s="950" t="s">
        <v>113</v>
      </c>
      <c r="D14" s="950" t="s">
        <v>114</v>
      </c>
      <c r="E14" s="950" t="s">
        <v>115</v>
      </c>
      <c r="F14" s="936" t="s">
        <v>426</v>
      </c>
      <c r="G14" s="917" t="s">
        <v>116</v>
      </c>
      <c r="H14" s="937"/>
      <c r="I14" s="937"/>
      <c r="J14" s="937"/>
      <c r="K14" s="937"/>
      <c r="L14" s="937"/>
      <c r="M14" s="937"/>
      <c r="N14" s="127"/>
      <c r="O14" s="128"/>
    </row>
    <row r="15" spans="1:15" x14ac:dyDescent="0.25">
      <c r="A15" s="126"/>
      <c r="B15" s="935"/>
      <c r="C15" s="951"/>
      <c r="D15" s="951"/>
      <c r="E15" s="951"/>
      <c r="F15" s="936"/>
      <c r="G15" s="917" t="s">
        <v>327</v>
      </c>
      <c r="H15" s="939"/>
      <c r="I15" s="943" t="s">
        <v>344</v>
      </c>
      <c r="J15" s="943"/>
      <c r="K15" s="943"/>
      <c r="L15" s="943"/>
      <c r="M15" s="943"/>
      <c r="N15" s="127"/>
      <c r="O15" s="128"/>
    </row>
    <row r="16" spans="1:15" x14ac:dyDescent="0.25">
      <c r="A16" s="126"/>
      <c r="B16" s="935"/>
      <c r="C16" s="951"/>
      <c r="D16" s="951"/>
      <c r="E16" s="951"/>
      <c r="F16" s="936"/>
      <c r="G16" s="940">
        <v>1</v>
      </c>
      <c r="H16" s="941"/>
      <c r="I16" s="942" t="s">
        <v>251</v>
      </c>
      <c r="J16" s="942"/>
      <c r="K16" s="942" t="s">
        <v>345</v>
      </c>
      <c r="L16" s="942"/>
      <c r="M16" s="942"/>
      <c r="N16" s="127"/>
      <c r="O16" s="128"/>
    </row>
    <row r="17" spans="1:16" x14ac:dyDescent="0.25">
      <c r="A17" s="126"/>
      <c r="B17" s="935"/>
      <c r="C17" s="952"/>
      <c r="D17" s="952"/>
      <c r="E17" s="952"/>
      <c r="F17" s="936"/>
      <c r="G17" s="469"/>
      <c r="H17" s="469"/>
      <c r="I17" s="944">
        <v>1</v>
      </c>
      <c r="J17" s="944"/>
      <c r="K17" s="953">
        <v>1</v>
      </c>
      <c r="L17" s="954"/>
      <c r="M17" s="955"/>
      <c r="N17" s="127"/>
      <c r="O17" s="128"/>
    </row>
    <row r="18" spans="1:16" x14ac:dyDescent="0.25">
      <c r="A18" s="138"/>
      <c r="B18" s="935"/>
      <c r="C18" s="28" t="str">
        <f>Preliminares!G21</f>
        <v xml:space="preserve">CSL - 16 </v>
      </c>
      <c r="D18" s="139" t="s">
        <v>372</v>
      </c>
      <c r="E18" s="468">
        <f>'Q-I'!T36</f>
        <v>13</v>
      </c>
      <c r="F18" s="472">
        <f>H27/134</f>
        <v>166.29456343283582</v>
      </c>
      <c r="G18" s="470"/>
      <c r="H18" s="470"/>
      <c r="I18" s="471"/>
      <c r="J18" s="471"/>
      <c r="K18" s="938"/>
      <c r="L18" s="938"/>
      <c r="M18" s="471"/>
      <c r="N18" s="140"/>
    </row>
    <row r="19" spans="1:16" x14ac:dyDescent="0.25">
      <c r="A19" s="138"/>
      <c r="B19" s="935"/>
      <c r="C19" s="141" t="s">
        <v>117</v>
      </c>
      <c r="D19" s="23"/>
      <c r="E19" s="23"/>
      <c r="F19" s="23"/>
      <c r="G19" s="142" t="s">
        <v>118</v>
      </c>
      <c r="H19" s="143"/>
      <c r="I19" s="23"/>
      <c r="J19" s="23"/>
      <c r="K19" s="23"/>
      <c r="L19" s="144"/>
      <c r="M19" s="23"/>
      <c r="N19" s="140"/>
    </row>
    <row r="20" spans="1:16" s="238" customFormat="1" x14ac:dyDescent="0.25">
      <c r="A20" s="138"/>
      <c r="B20" s="935"/>
      <c r="C20" s="145" t="s">
        <v>119</v>
      </c>
      <c r="D20" s="13"/>
      <c r="E20" s="13"/>
      <c r="F20" s="619">
        <v>42736</v>
      </c>
      <c r="G20" s="620"/>
      <c r="H20" s="621"/>
      <c r="I20" s="13"/>
      <c r="J20" s="146" t="s">
        <v>391</v>
      </c>
      <c r="K20" s="87" t="s">
        <v>120</v>
      </c>
      <c r="L20" s="622">
        <v>1722.89</v>
      </c>
      <c r="M20" s="147"/>
      <c r="N20" s="140"/>
      <c r="O20" s="125"/>
      <c r="P20" s="623"/>
    </row>
    <row r="21" spans="1:16" x14ac:dyDescent="0.25">
      <c r="A21" s="138"/>
      <c r="B21" s="935"/>
      <c r="C21" s="141" t="s">
        <v>121</v>
      </c>
      <c r="D21" s="23"/>
      <c r="E21" s="23"/>
      <c r="F21" s="23"/>
      <c r="G21" s="23"/>
      <c r="H21" s="23"/>
      <c r="I21" s="148"/>
      <c r="J21" s="148"/>
      <c r="K21" s="148"/>
      <c r="L21" s="144"/>
      <c r="M21" s="23"/>
      <c r="N21" s="140"/>
    </row>
    <row r="22" spans="1:16" s="254" customFormat="1" ht="12.95" customHeight="1" x14ac:dyDescent="0.2">
      <c r="A22" s="574"/>
      <c r="B22" s="935"/>
      <c r="C22" s="732"/>
      <c r="D22" s="744" t="s">
        <v>122</v>
      </c>
      <c r="E22" s="733"/>
      <c r="F22" s="733"/>
      <c r="G22" s="744"/>
      <c r="H22" s="678">
        <f>'Q-I'!F36</f>
        <v>11633.140000000001</v>
      </c>
      <c r="I22" s="742" t="s">
        <v>123</v>
      </c>
      <c r="J22" s="744"/>
      <c r="K22" s="742"/>
      <c r="L22" s="752">
        <f>(H22/H$24)*100</f>
        <v>45.725648623864387</v>
      </c>
      <c r="M22" s="742" t="s">
        <v>124</v>
      </c>
      <c r="N22" s="576"/>
      <c r="O22" s="734"/>
      <c r="P22" s="753"/>
    </row>
    <row r="23" spans="1:16" s="254" customFormat="1" ht="12.95" customHeight="1" x14ac:dyDescent="0.2">
      <c r="A23" s="574"/>
      <c r="B23" s="935"/>
      <c r="C23" s="732"/>
      <c r="D23" s="744" t="s">
        <v>125</v>
      </c>
      <c r="E23" s="733"/>
      <c r="F23" s="733"/>
      <c r="G23" s="744"/>
      <c r="H23" s="678">
        <f>'Q-I'!P36</f>
        <v>13808.03</v>
      </c>
      <c r="I23" s="742" t="s">
        <v>123</v>
      </c>
      <c r="J23" s="744"/>
      <c r="K23" s="742"/>
      <c r="L23" s="752">
        <f>(H23/H$24)*100</f>
        <v>54.274351376135613</v>
      </c>
      <c r="M23" s="742" t="s">
        <v>124</v>
      </c>
      <c r="N23" s="576"/>
      <c r="O23" s="734"/>
      <c r="P23" s="753"/>
    </row>
    <row r="24" spans="1:16" s="254" customFormat="1" ht="12.95" customHeight="1" x14ac:dyDescent="0.2">
      <c r="A24" s="574"/>
      <c r="B24" s="935"/>
      <c r="C24" s="732"/>
      <c r="D24" s="744" t="s">
        <v>126</v>
      </c>
      <c r="E24" s="733"/>
      <c r="F24" s="733"/>
      <c r="G24" s="744"/>
      <c r="H24" s="678">
        <f>H22+H23</f>
        <v>25441.170000000002</v>
      </c>
      <c r="I24" s="742" t="s">
        <v>123</v>
      </c>
      <c r="J24" s="744"/>
      <c r="K24" s="742"/>
      <c r="L24" s="752">
        <v>100</v>
      </c>
      <c r="M24" s="742" t="s">
        <v>124</v>
      </c>
      <c r="N24" s="576"/>
      <c r="O24" s="734"/>
      <c r="P24" s="753"/>
    </row>
    <row r="25" spans="1:16" s="254" customFormat="1" ht="12.95" customHeight="1" x14ac:dyDescent="0.2">
      <c r="A25" s="574"/>
      <c r="B25" s="935"/>
      <c r="C25" s="732"/>
      <c r="D25" s="744" t="s">
        <v>127</v>
      </c>
      <c r="E25" s="733"/>
      <c r="F25" s="733"/>
      <c r="G25" s="744"/>
      <c r="H25" s="678">
        <f>'Q-I'!G36</f>
        <v>12090.100499999999</v>
      </c>
      <c r="I25" s="742" t="s">
        <v>123</v>
      </c>
      <c r="J25" s="744"/>
      <c r="K25" s="742"/>
      <c r="L25" s="752">
        <f>(H25/H$27)*100</f>
        <v>54.255911158187352</v>
      </c>
      <c r="M25" s="742" t="s">
        <v>124</v>
      </c>
      <c r="N25" s="576"/>
      <c r="O25" s="734"/>
      <c r="P25" s="753"/>
    </row>
    <row r="26" spans="1:16" s="254" customFormat="1" ht="12.95" customHeight="1" x14ac:dyDescent="0.2">
      <c r="A26" s="574"/>
      <c r="B26" s="935"/>
      <c r="C26" s="732"/>
      <c r="D26" s="744" t="s">
        <v>128</v>
      </c>
      <c r="E26" s="733"/>
      <c r="F26" s="733"/>
      <c r="G26" s="744"/>
      <c r="H26" s="678">
        <f>'Q-I'!Q36</f>
        <v>10193.371000000001</v>
      </c>
      <c r="I26" s="742" t="s">
        <v>123</v>
      </c>
      <c r="J26" s="744"/>
      <c r="K26" s="742"/>
      <c r="L26" s="752">
        <f>(H26/H$27)*100</f>
        <v>45.744088841812648</v>
      </c>
      <c r="M26" s="742" t="s">
        <v>124</v>
      </c>
      <c r="N26" s="576"/>
      <c r="O26" s="734"/>
      <c r="P26" s="753"/>
    </row>
    <row r="27" spans="1:16" s="254" customFormat="1" ht="12.95" customHeight="1" x14ac:dyDescent="0.2">
      <c r="A27" s="574"/>
      <c r="B27" s="935"/>
      <c r="C27" s="732"/>
      <c r="D27" s="744" t="s">
        <v>129</v>
      </c>
      <c r="E27" s="733"/>
      <c r="F27" s="733"/>
      <c r="G27" s="744"/>
      <c r="H27" s="678">
        <f>H25+H26</f>
        <v>22283.4715</v>
      </c>
      <c r="I27" s="742" t="s">
        <v>123</v>
      </c>
      <c r="J27" s="744"/>
      <c r="K27" s="742"/>
      <c r="L27" s="752">
        <v>100</v>
      </c>
      <c r="M27" s="742" t="s">
        <v>124</v>
      </c>
      <c r="N27" s="576"/>
      <c r="O27" s="734"/>
      <c r="P27" s="753"/>
    </row>
    <row r="28" spans="1:16" s="254" customFormat="1" ht="12.95" customHeight="1" x14ac:dyDescent="0.2">
      <c r="A28" s="574"/>
      <c r="B28" s="949"/>
      <c r="C28" s="739"/>
      <c r="D28" s="754" t="s">
        <v>130</v>
      </c>
      <c r="E28" s="755"/>
      <c r="F28" s="755"/>
      <c r="G28" s="754"/>
      <c r="H28" s="756"/>
      <c r="I28" s="754"/>
      <c r="J28" s="754"/>
      <c r="K28" s="757"/>
      <c r="L28" s="758"/>
      <c r="M28" s="757"/>
      <c r="N28" s="576"/>
      <c r="O28" s="734"/>
      <c r="P28" s="753"/>
    </row>
    <row r="29" spans="1:16" x14ac:dyDescent="0.25">
      <c r="A29" s="138"/>
      <c r="B29" s="934" t="s">
        <v>215</v>
      </c>
      <c r="C29" s="145" t="s">
        <v>131</v>
      </c>
      <c r="D29" s="13"/>
      <c r="E29" s="13"/>
      <c r="F29" s="13"/>
      <c r="G29" s="13"/>
      <c r="H29" s="13"/>
      <c r="I29" s="146"/>
      <c r="J29" s="146"/>
      <c r="K29" s="87" t="s">
        <v>132</v>
      </c>
      <c r="L29" s="150">
        <f>H27*L20</f>
        <v>38391970.212635003</v>
      </c>
      <c r="M29" s="147"/>
      <c r="N29" s="140"/>
    </row>
    <row r="30" spans="1:16" x14ac:dyDescent="0.25">
      <c r="A30" s="138"/>
      <c r="B30" s="935"/>
      <c r="C30" s="731"/>
      <c r="D30" s="151" t="s">
        <v>133</v>
      </c>
      <c r="E30" s="151"/>
      <c r="F30" s="151"/>
      <c r="G30" s="151"/>
      <c r="H30" s="151"/>
      <c r="I30" s="152"/>
      <c r="J30" s="152"/>
      <c r="K30" s="152"/>
      <c r="L30" s="153"/>
      <c r="M30" s="14"/>
      <c r="N30" s="140"/>
    </row>
    <row r="31" spans="1:16" s="567" customFormat="1" ht="12.95" customHeight="1" x14ac:dyDescent="0.25">
      <c r="A31" s="574"/>
      <c r="B31" s="935"/>
      <c r="C31" s="738"/>
      <c r="D31" s="733" t="s">
        <v>427</v>
      </c>
      <c r="E31" s="734"/>
      <c r="F31" s="733"/>
      <c r="G31" s="733"/>
      <c r="H31" s="733"/>
      <c r="I31" s="742"/>
      <c r="J31" s="748">
        <f>L$29*L31%</f>
        <v>23035182.127581</v>
      </c>
      <c r="K31" s="741"/>
      <c r="L31" s="749">
        <v>60</v>
      </c>
      <c r="M31" s="750" t="s">
        <v>124</v>
      </c>
      <c r="N31" s="576"/>
      <c r="O31" s="734"/>
      <c r="P31" s="735"/>
    </row>
    <row r="32" spans="1:16" s="567" customFormat="1" ht="12.95" customHeight="1" x14ac:dyDescent="0.25">
      <c r="A32" s="574"/>
      <c r="B32" s="935"/>
      <c r="C32" s="738"/>
      <c r="D32" s="733" t="s">
        <v>428</v>
      </c>
      <c r="E32" s="734"/>
      <c r="F32" s="733"/>
      <c r="G32" s="733"/>
      <c r="H32" s="733"/>
      <c r="I32" s="742"/>
      <c r="J32" s="748">
        <f>L$29*L32%</f>
        <v>15356788.085054003</v>
      </c>
      <c r="K32" s="741"/>
      <c r="L32" s="749">
        <v>40</v>
      </c>
      <c r="M32" s="751" t="s">
        <v>124</v>
      </c>
      <c r="N32" s="576"/>
      <c r="O32" s="734"/>
      <c r="P32" s="735"/>
    </row>
    <row r="33" spans="1:16" x14ac:dyDescent="0.25">
      <c r="A33" s="138"/>
      <c r="B33" s="935"/>
      <c r="C33" s="145" t="s">
        <v>134</v>
      </c>
      <c r="D33" s="13"/>
      <c r="E33" s="13"/>
      <c r="F33" s="13"/>
      <c r="G33" s="13"/>
      <c r="H33" s="13"/>
      <c r="I33" s="146"/>
      <c r="J33" s="146"/>
      <c r="K33" s="146"/>
      <c r="L33" s="155"/>
      <c r="M33" s="147"/>
      <c r="N33" s="140"/>
    </row>
    <row r="34" spans="1:16" s="567" customFormat="1" ht="12.95" customHeight="1" x14ac:dyDescent="0.25">
      <c r="A34" s="574"/>
      <c r="B34" s="935"/>
      <c r="C34" s="732"/>
      <c r="D34" s="740" t="s">
        <v>396</v>
      </c>
      <c r="E34" s="733"/>
      <c r="F34" s="733"/>
      <c r="G34" s="733"/>
      <c r="H34" s="733"/>
      <c r="I34" s="741"/>
      <c r="J34" s="741"/>
      <c r="K34" s="742" t="s">
        <v>132</v>
      </c>
      <c r="L34" s="743">
        <v>4927232</v>
      </c>
      <c r="M34" s="733"/>
      <c r="N34" s="576"/>
      <c r="O34" s="734"/>
      <c r="P34" s="735"/>
    </row>
    <row r="35" spans="1:16" s="567" customFormat="1" ht="12.95" customHeight="1" x14ac:dyDescent="0.25">
      <c r="A35" s="574"/>
      <c r="B35" s="935"/>
      <c r="C35" s="732"/>
      <c r="D35" s="744" t="s">
        <v>397</v>
      </c>
      <c r="E35" s="733"/>
      <c r="F35" s="745"/>
      <c r="G35" s="745"/>
      <c r="H35" s="745"/>
      <c r="I35" s="746"/>
      <c r="J35" s="746"/>
      <c r="K35" s="742" t="s">
        <v>132</v>
      </c>
      <c r="L35" s="743">
        <v>3290002.43</v>
      </c>
      <c r="M35" s="733"/>
      <c r="N35" s="576"/>
      <c r="O35" s="734"/>
      <c r="P35" s="735"/>
    </row>
    <row r="36" spans="1:16" s="567" customFormat="1" ht="12.95" customHeight="1" x14ac:dyDescent="0.25">
      <c r="A36" s="574"/>
      <c r="B36" s="935"/>
      <c r="C36" s="732"/>
      <c r="D36" s="733" t="s">
        <v>398</v>
      </c>
      <c r="E36" s="733"/>
      <c r="F36" s="745"/>
      <c r="G36" s="745"/>
      <c r="H36" s="745"/>
      <c r="I36" s="746"/>
      <c r="J36" s="746"/>
      <c r="K36" s="742" t="s">
        <v>132</v>
      </c>
      <c r="L36" s="747">
        <v>962339.59</v>
      </c>
      <c r="M36" s="733"/>
      <c r="N36" s="576"/>
      <c r="O36" s="734"/>
      <c r="P36" s="735"/>
    </row>
    <row r="37" spans="1:16" s="567" customFormat="1" ht="12.95" customHeight="1" x14ac:dyDescent="0.25">
      <c r="A37" s="574"/>
      <c r="B37" s="935"/>
      <c r="C37" s="732"/>
      <c r="D37" s="733" t="s">
        <v>399</v>
      </c>
      <c r="E37" s="733"/>
      <c r="F37" s="745"/>
      <c r="G37" s="745"/>
      <c r="H37" s="745"/>
      <c r="I37" s="746"/>
      <c r="J37" s="746"/>
      <c r="K37" s="742"/>
      <c r="L37" s="747"/>
      <c r="M37" s="733"/>
      <c r="N37" s="576"/>
      <c r="O37" s="734"/>
      <c r="P37" s="735"/>
    </row>
    <row r="38" spans="1:16" s="567" customFormat="1" ht="12.95" customHeight="1" x14ac:dyDescent="0.25">
      <c r="A38" s="574"/>
      <c r="B38" s="935"/>
      <c r="C38" s="732"/>
      <c r="D38" s="733" t="s">
        <v>238</v>
      </c>
      <c r="E38" s="734"/>
      <c r="F38" s="745"/>
      <c r="G38" s="745"/>
      <c r="H38" s="745"/>
      <c r="I38" s="746"/>
      <c r="J38" s="746"/>
      <c r="K38" s="742" t="s">
        <v>132</v>
      </c>
      <c r="L38" s="747">
        <v>23619.72</v>
      </c>
      <c r="M38" s="733"/>
      <c r="N38" s="576"/>
      <c r="O38" s="734"/>
      <c r="P38" s="735"/>
    </row>
    <row r="39" spans="1:16" s="567" customFormat="1" ht="12.95" customHeight="1" x14ac:dyDescent="0.25">
      <c r="A39" s="574"/>
      <c r="B39" s="935"/>
      <c r="C39" s="732"/>
      <c r="D39" s="733" t="s">
        <v>395</v>
      </c>
      <c r="E39" s="734"/>
      <c r="F39" s="745"/>
      <c r="G39" s="745"/>
      <c r="H39" s="745"/>
      <c r="I39" s="746"/>
      <c r="J39" s="746"/>
      <c r="K39" s="742" t="s">
        <v>132</v>
      </c>
      <c r="L39" s="743">
        <v>1824130.06</v>
      </c>
      <c r="M39" s="733"/>
      <c r="N39" s="736"/>
      <c r="O39" s="734"/>
      <c r="P39" s="735"/>
    </row>
    <row r="40" spans="1:16" s="567" customFormat="1" ht="12.95" customHeight="1" x14ac:dyDescent="0.25">
      <c r="A40" s="574"/>
      <c r="B40" s="935"/>
      <c r="C40" s="732"/>
      <c r="D40" s="733" t="s">
        <v>387</v>
      </c>
      <c r="E40" s="734"/>
      <c r="F40" s="745"/>
      <c r="G40" s="745"/>
      <c r="H40" s="745"/>
      <c r="I40" s="746"/>
      <c r="J40" s="746"/>
      <c r="K40" s="742" t="s">
        <v>132</v>
      </c>
      <c r="L40" s="743">
        <v>223670.65</v>
      </c>
      <c r="M40" s="733"/>
      <c r="N40" s="736"/>
      <c r="O40" s="734"/>
      <c r="P40" s="735"/>
    </row>
    <row r="41" spans="1:16" s="567" customFormat="1" ht="12.95" customHeight="1" x14ac:dyDescent="0.25">
      <c r="A41" s="574"/>
      <c r="B41" s="935"/>
      <c r="C41" s="732"/>
      <c r="D41" s="733" t="s">
        <v>381</v>
      </c>
      <c r="E41" s="734"/>
      <c r="F41" s="745"/>
      <c r="G41" s="745"/>
      <c r="H41" s="745"/>
      <c r="I41" s="746"/>
      <c r="J41" s="746"/>
      <c r="K41" s="742" t="s">
        <v>132</v>
      </c>
      <c r="L41" s="743">
        <v>186000</v>
      </c>
      <c r="M41" s="733"/>
      <c r="N41" s="576"/>
      <c r="O41" s="734"/>
      <c r="P41" s="735"/>
    </row>
    <row r="42" spans="1:16" s="567" customFormat="1" ht="12.95" customHeight="1" x14ac:dyDescent="0.25">
      <c r="A42" s="574"/>
      <c r="B42" s="935"/>
      <c r="C42" s="732"/>
      <c r="D42" s="733" t="s">
        <v>382</v>
      </c>
      <c r="E42" s="734"/>
      <c r="F42" s="745"/>
      <c r="G42" s="745"/>
      <c r="H42" s="745"/>
      <c r="I42" s="746"/>
      <c r="J42" s="746"/>
      <c r="K42" s="742" t="s">
        <v>132</v>
      </c>
      <c r="L42" s="743">
        <v>71916.789999999994</v>
      </c>
      <c r="M42" s="733"/>
      <c r="N42" s="576"/>
      <c r="O42" s="734"/>
      <c r="P42" s="735"/>
    </row>
    <row r="43" spans="1:16" s="567" customFormat="1" ht="12.95" customHeight="1" x14ac:dyDescent="0.25">
      <c r="A43" s="574"/>
      <c r="B43" s="935"/>
      <c r="C43" s="732"/>
      <c r="D43" s="733" t="s">
        <v>383</v>
      </c>
      <c r="E43" s="734"/>
      <c r="F43" s="745"/>
      <c r="G43" s="745"/>
      <c r="H43" s="745"/>
      <c r="I43" s="746"/>
      <c r="J43" s="746"/>
      <c r="K43" s="742" t="s">
        <v>132</v>
      </c>
      <c r="L43" s="743">
        <v>350948.75</v>
      </c>
      <c r="M43" s="733"/>
      <c r="N43" s="576"/>
      <c r="O43" s="734"/>
      <c r="P43" s="735"/>
    </row>
    <row r="44" spans="1:16" s="567" customFormat="1" ht="12.95" customHeight="1" x14ac:dyDescent="0.25">
      <c r="A44" s="574"/>
      <c r="B44" s="935"/>
      <c r="C44" s="732"/>
      <c r="D44" s="733" t="s">
        <v>384</v>
      </c>
      <c r="E44" s="734"/>
      <c r="F44" s="745"/>
      <c r="G44" s="745"/>
      <c r="H44" s="745"/>
      <c r="I44" s="746"/>
      <c r="J44" s="746"/>
      <c r="K44" s="742" t="s">
        <v>132</v>
      </c>
      <c r="L44" s="743">
        <f>2517831.75+'[1]Apuração do INDICE  alto 16  '!$AK$64</f>
        <v>3073075.1574237989</v>
      </c>
      <c r="M44" s="733"/>
      <c r="N44" s="576"/>
      <c r="O44" s="734"/>
      <c r="P44" s="735"/>
    </row>
    <row r="45" spans="1:16" s="567" customFormat="1" ht="12.95" customHeight="1" x14ac:dyDescent="0.25">
      <c r="A45" s="574"/>
      <c r="B45" s="935"/>
      <c r="C45" s="732"/>
      <c r="D45" s="733" t="s">
        <v>385</v>
      </c>
      <c r="E45" s="734"/>
      <c r="F45" s="745"/>
      <c r="G45" s="745"/>
      <c r="H45" s="745"/>
      <c r="I45" s="746"/>
      <c r="J45" s="746"/>
      <c r="K45" s="742" t="s">
        <v>132</v>
      </c>
      <c r="L45" s="743">
        <v>723635.28</v>
      </c>
      <c r="M45" s="733"/>
      <c r="N45" s="576"/>
      <c r="O45" s="734"/>
      <c r="P45" s="735"/>
    </row>
    <row r="46" spans="1:16" s="567" customFormat="1" ht="12.95" customHeight="1" x14ac:dyDescent="0.25">
      <c r="A46" s="574"/>
      <c r="B46" s="935"/>
      <c r="C46" s="732"/>
      <c r="D46" s="733" t="s">
        <v>386</v>
      </c>
      <c r="E46" s="734"/>
      <c r="F46" s="745"/>
      <c r="G46" s="745"/>
      <c r="H46" s="745"/>
      <c r="I46" s="746"/>
      <c r="J46" s="746"/>
      <c r="K46" s="742" t="s">
        <v>132</v>
      </c>
      <c r="L46" s="743">
        <v>608324.63</v>
      </c>
      <c r="M46" s="733"/>
      <c r="N46" s="576"/>
      <c r="O46" s="734"/>
      <c r="P46" s="735"/>
    </row>
    <row r="47" spans="1:16" s="567" customFormat="1" ht="12.95" customHeight="1" x14ac:dyDescent="0.25">
      <c r="A47" s="574"/>
      <c r="B47" s="935"/>
      <c r="C47" s="737"/>
      <c r="D47" s="733" t="s">
        <v>239</v>
      </c>
      <c r="E47" s="733"/>
      <c r="F47" s="745"/>
      <c r="G47" s="745"/>
      <c r="H47" s="745"/>
      <c r="I47" s="746"/>
      <c r="J47" s="746"/>
      <c r="K47" s="742"/>
      <c r="L47" s="743"/>
      <c r="M47" s="733"/>
      <c r="N47" s="576"/>
      <c r="O47" s="734"/>
      <c r="P47" s="735"/>
    </row>
    <row r="48" spans="1:16" s="567" customFormat="1" ht="12.95" customHeight="1" x14ac:dyDescent="0.25">
      <c r="A48" s="574"/>
      <c r="B48" s="935"/>
      <c r="C48" s="732"/>
      <c r="D48" s="733" t="s">
        <v>240</v>
      </c>
      <c r="E48" s="734"/>
      <c r="F48" s="745"/>
      <c r="G48" s="745"/>
      <c r="H48" s="745"/>
      <c r="I48" s="746"/>
      <c r="J48" s="746"/>
      <c r="K48" s="742" t="s">
        <v>132</v>
      </c>
      <c r="L48" s="743">
        <v>548141.31999999995</v>
      </c>
      <c r="M48" s="733"/>
      <c r="N48" s="576"/>
      <c r="O48" s="734"/>
      <c r="P48" s="735"/>
    </row>
    <row r="49" spans="1:16" s="567" customFormat="1" ht="12.95" customHeight="1" x14ac:dyDescent="0.25">
      <c r="A49" s="574"/>
      <c r="B49" s="935"/>
      <c r="C49" s="732"/>
      <c r="D49" s="733" t="s">
        <v>252</v>
      </c>
      <c r="E49" s="734"/>
      <c r="F49" s="745"/>
      <c r="G49" s="745"/>
      <c r="H49" s="745"/>
      <c r="I49" s="746"/>
      <c r="J49" s="746"/>
      <c r="K49" s="742" t="s">
        <v>132</v>
      </c>
      <c r="L49" s="743">
        <v>197737.58</v>
      </c>
      <c r="M49" s="733"/>
      <c r="N49" s="576"/>
      <c r="O49" s="734"/>
      <c r="P49" s="735"/>
    </row>
    <row r="50" spans="1:16" s="567" customFormat="1" ht="12.95" customHeight="1" x14ac:dyDescent="0.25">
      <c r="A50" s="574"/>
      <c r="B50" s="935"/>
      <c r="C50" s="732"/>
      <c r="D50" s="733" t="s">
        <v>253</v>
      </c>
      <c r="E50" s="734"/>
      <c r="F50" s="745"/>
      <c r="G50" s="745"/>
      <c r="H50" s="745"/>
      <c r="I50" s="746"/>
      <c r="J50" s="746"/>
      <c r="K50" s="742" t="s">
        <v>132</v>
      </c>
      <c r="L50" s="743">
        <v>652700.84</v>
      </c>
      <c r="M50" s="733"/>
      <c r="N50" s="576"/>
      <c r="O50" s="734"/>
      <c r="P50" s="735"/>
    </row>
    <row r="51" spans="1:16" s="567" customFormat="1" ht="12.95" customHeight="1" x14ac:dyDescent="0.25">
      <c r="A51" s="574"/>
      <c r="B51" s="935"/>
      <c r="C51" s="732"/>
      <c r="D51" s="733" t="s">
        <v>254</v>
      </c>
      <c r="E51" s="734"/>
      <c r="F51" s="745"/>
      <c r="G51" s="745"/>
      <c r="H51" s="745"/>
      <c r="I51" s="746"/>
      <c r="J51" s="746"/>
      <c r="K51" s="742"/>
      <c r="L51" s="743"/>
      <c r="M51" s="733"/>
      <c r="N51" s="576"/>
      <c r="O51" s="734"/>
      <c r="P51" s="735"/>
    </row>
    <row r="52" spans="1:16" s="567" customFormat="1" ht="12.95" customHeight="1" x14ac:dyDescent="0.25">
      <c r="A52" s="574"/>
      <c r="B52" s="935"/>
      <c r="C52" s="732"/>
      <c r="D52" s="733" t="s">
        <v>530</v>
      </c>
      <c r="E52" s="734"/>
      <c r="F52" s="745"/>
      <c r="G52" s="745"/>
      <c r="H52" s="745"/>
      <c r="I52" s="746"/>
      <c r="J52" s="746"/>
      <c r="K52" s="742" t="s">
        <v>132</v>
      </c>
      <c r="L52" s="743">
        <v>1062546.82</v>
      </c>
      <c r="M52" s="733"/>
      <c r="N52" s="576"/>
      <c r="O52" s="734"/>
      <c r="P52" s="735"/>
    </row>
    <row r="53" spans="1:16" s="567" customFormat="1" ht="12.95" customHeight="1" x14ac:dyDescent="0.25">
      <c r="A53" s="574"/>
      <c r="B53" s="935"/>
      <c r="C53" s="732"/>
      <c r="D53" s="733" t="s">
        <v>531</v>
      </c>
      <c r="E53" s="734"/>
      <c r="F53" s="745"/>
      <c r="G53" s="745"/>
      <c r="H53" s="745"/>
      <c r="I53" s="746"/>
      <c r="J53" s="746"/>
      <c r="K53" s="742" t="s">
        <v>132</v>
      </c>
      <c r="L53" s="743">
        <v>433899.38</v>
      </c>
      <c r="M53" s="733"/>
      <c r="N53" s="576"/>
      <c r="O53" s="734"/>
      <c r="P53" s="735"/>
    </row>
    <row r="54" spans="1:16" s="567" customFormat="1" ht="12.95" customHeight="1" x14ac:dyDescent="0.25">
      <c r="A54" s="574"/>
      <c r="B54" s="935"/>
      <c r="C54" s="732"/>
      <c r="D54" s="733" t="s">
        <v>532</v>
      </c>
      <c r="E54" s="734"/>
      <c r="F54" s="745"/>
      <c r="G54" s="745"/>
      <c r="H54" s="745"/>
      <c r="I54" s="746"/>
      <c r="J54" s="746"/>
      <c r="K54" s="742" t="s">
        <v>132</v>
      </c>
      <c r="L54" s="743">
        <v>500400</v>
      </c>
      <c r="M54" s="733"/>
      <c r="N54" s="576"/>
      <c r="O54" s="734"/>
      <c r="P54" s="735"/>
    </row>
    <row r="55" spans="1:16" s="567" customFormat="1" ht="12.95" customHeight="1" x14ac:dyDescent="0.25">
      <c r="A55" s="574"/>
      <c r="B55" s="935"/>
      <c r="C55" s="732"/>
      <c r="D55" s="733" t="s">
        <v>535</v>
      </c>
      <c r="E55" s="734"/>
      <c r="F55" s="745"/>
      <c r="G55" s="745"/>
      <c r="H55" s="745"/>
      <c r="I55" s="746"/>
      <c r="J55" s="746"/>
      <c r="K55" s="742" t="s">
        <v>132</v>
      </c>
      <c r="L55" s="743">
        <v>93581.06</v>
      </c>
      <c r="M55" s="733"/>
      <c r="N55" s="576"/>
      <c r="O55" s="734"/>
      <c r="P55" s="735"/>
    </row>
    <row r="56" spans="1:16" s="567" customFormat="1" ht="12.95" customHeight="1" x14ac:dyDescent="0.25">
      <c r="A56" s="574"/>
      <c r="B56" s="935"/>
      <c r="C56" s="732"/>
      <c r="D56" s="733" t="s">
        <v>533</v>
      </c>
      <c r="E56" s="734"/>
      <c r="F56" s="745"/>
      <c r="G56" s="745"/>
      <c r="H56" s="745"/>
      <c r="I56" s="746"/>
      <c r="J56" s="746"/>
      <c r="K56" s="742" t="s">
        <v>132</v>
      </c>
      <c r="L56" s="743">
        <v>142809.04999999999</v>
      </c>
      <c r="M56" s="733"/>
      <c r="N56" s="576"/>
      <c r="O56" s="734"/>
      <c r="P56" s="735"/>
    </row>
    <row r="57" spans="1:16" s="567" customFormat="1" ht="12.95" customHeight="1" x14ac:dyDescent="0.25">
      <c r="A57" s="574"/>
      <c r="B57" s="935"/>
      <c r="C57" s="732"/>
      <c r="D57" s="733" t="s">
        <v>534</v>
      </c>
      <c r="E57" s="734"/>
      <c r="F57" s="745"/>
      <c r="G57" s="745"/>
      <c r="H57" s="745"/>
      <c r="I57" s="746"/>
      <c r="J57" s="746"/>
      <c r="K57" s="742" t="s">
        <v>132</v>
      </c>
      <c r="L57" s="743">
        <v>36788.86</v>
      </c>
      <c r="M57" s="733"/>
      <c r="N57" s="576"/>
      <c r="O57" s="734"/>
      <c r="P57" s="735"/>
    </row>
    <row r="58" spans="1:16" s="567" customFormat="1" ht="12.95" customHeight="1" x14ac:dyDescent="0.25">
      <c r="A58" s="574"/>
      <c r="B58" s="935"/>
      <c r="C58" s="732"/>
      <c r="D58" s="733" t="s">
        <v>536</v>
      </c>
      <c r="E58" s="734"/>
      <c r="F58" s="745"/>
      <c r="G58" s="745"/>
      <c r="H58" s="745"/>
      <c r="I58" s="746"/>
      <c r="J58" s="746"/>
      <c r="K58" s="742" t="s">
        <v>132</v>
      </c>
      <c r="L58" s="743">
        <v>187488.49863034257</v>
      </c>
      <c r="M58" s="733"/>
      <c r="N58" s="576"/>
      <c r="O58" s="734"/>
      <c r="P58" s="735"/>
    </row>
    <row r="59" spans="1:16" s="567" customFormat="1" ht="12.95" customHeight="1" x14ac:dyDescent="0.25">
      <c r="A59" s="574"/>
      <c r="B59" s="935"/>
      <c r="C59" s="732"/>
      <c r="D59" s="733" t="s">
        <v>537</v>
      </c>
      <c r="E59" s="734"/>
      <c r="F59" s="745"/>
      <c r="G59" s="745"/>
      <c r="H59" s="745"/>
      <c r="I59" s="746"/>
      <c r="J59" s="746"/>
      <c r="K59" s="742" t="s">
        <v>132</v>
      </c>
      <c r="L59" s="743">
        <v>400000</v>
      </c>
      <c r="M59" s="733"/>
      <c r="N59" s="576"/>
      <c r="O59" s="734"/>
      <c r="P59" s="735"/>
    </row>
    <row r="60" spans="1:16" s="567" customFormat="1" ht="12.95" customHeight="1" x14ac:dyDescent="0.25">
      <c r="A60" s="574"/>
      <c r="B60" s="935"/>
      <c r="C60" s="732"/>
      <c r="D60" s="733" t="s">
        <v>538</v>
      </c>
      <c r="E60" s="734"/>
      <c r="F60" s="745"/>
      <c r="G60" s="745"/>
      <c r="H60" s="745"/>
      <c r="I60" s="746"/>
      <c r="J60" s="746"/>
      <c r="K60" s="742" t="s">
        <v>132</v>
      </c>
      <c r="L60" s="743">
        <v>91083</v>
      </c>
      <c r="M60" s="733"/>
      <c r="N60" s="576"/>
      <c r="O60" s="734"/>
      <c r="P60" s="735"/>
    </row>
    <row r="61" spans="1:16" s="567" customFormat="1" ht="12.95" customHeight="1" x14ac:dyDescent="0.25">
      <c r="A61" s="574"/>
      <c r="B61" s="935"/>
      <c r="C61" s="732"/>
      <c r="D61" s="733" t="s">
        <v>539</v>
      </c>
      <c r="E61" s="734"/>
      <c r="F61" s="745"/>
      <c r="G61" s="745"/>
      <c r="H61" s="745"/>
      <c r="I61" s="746"/>
      <c r="J61" s="746"/>
      <c r="K61" s="742" t="s">
        <v>132</v>
      </c>
      <c r="L61" s="743">
        <v>165361.37020131006</v>
      </c>
      <c r="M61" s="733"/>
      <c r="N61" s="576"/>
      <c r="O61" s="734"/>
      <c r="P61" s="735"/>
    </row>
    <row r="62" spans="1:16" s="567" customFormat="1" ht="12.95" customHeight="1" x14ac:dyDescent="0.25">
      <c r="A62" s="574"/>
      <c r="B62" s="935"/>
      <c r="C62" s="732"/>
      <c r="D62" s="733" t="s">
        <v>540</v>
      </c>
      <c r="K62" s="742" t="s">
        <v>132</v>
      </c>
      <c r="L62" s="743">
        <f>48000+460704+99884+43200+201715+100932.37+5127167.08</f>
        <v>6081602.4500000002</v>
      </c>
      <c r="M62" s="733"/>
      <c r="N62" s="576"/>
      <c r="O62" s="734"/>
      <c r="P62" s="735"/>
    </row>
    <row r="63" spans="1:16" s="567" customFormat="1" ht="12.95" customHeight="1" x14ac:dyDescent="0.25">
      <c r="A63" s="574"/>
      <c r="B63" s="935"/>
      <c r="C63" s="732"/>
      <c r="D63" s="733" t="s">
        <v>541</v>
      </c>
      <c r="K63" s="742" t="s">
        <v>132</v>
      </c>
      <c r="L63" s="743">
        <v>834056</v>
      </c>
      <c r="M63" s="733"/>
      <c r="N63" s="576"/>
      <c r="O63" s="734"/>
      <c r="P63" s="735"/>
    </row>
    <row r="64" spans="1:16" x14ac:dyDescent="0.25">
      <c r="A64" s="138"/>
      <c r="B64" s="935"/>
      <c r="C64" s="145" t="s">
        <v>135</v>
      </c>
      <c r="D64" s="13"/>
      <c r="E64" s="13"/>
      <c r="F64" s="13"/>
      <c r="G64" s="13"/>
      <c r="H64" s="13"/>
      <c r="I64" s="146"/>
      <c r="J64" s="146"/>
      <c r="K64" s="87" t="s">
        <v>132</v>
      </c>
      <c r="L64" s="157">
        <f>SUM(L34:L63)</f>
        <v>27693091.286255445</v>
      </c>
      <c r="M64" s="13"/>
      <c r="N64" s="140"/>
    </row>
    <row r="65" spans="1:14" x14ac:dyDescent="0.25">
      <c r="A65" s="138"/>
      <c r="B65" s="935"/>
      <c r="C65" s="145" t="s">
        <v>136</v>
      </c>
      <c r="D65" s="13"/>
      <c r="E65" s="13"/>
      <c r="F65" s="13"/>
      <c r="G65" s="13"/>
      <c r="H65" s="13"/>
      <c r="I65" s="146"/>
      <c r="J65" s="146"/>
      <c r="K65" s="87" t="s">
        <v>132</v>
      </c>
      <c r="L65" s="158">
        <v>1000</v>
      </c>
      <c r="M65" s="13"/>
      <c r="N65" s="140"/>
    </row>
    <row r="66" spans="1:14" x14ac:dyDescent="0.25">
      <c r="A66" s="138"/>
      <c r="B66" s="935"/>
      <c r="C66" s="141" t="s">
        <v>137</v>
      </c>
      <c r="D66" s="23"/>
      <c r="E66" s="23"/>
      <c r="F66" s="23"/>
      <c r="G66" s="23"/>
      <c r="H66" s="23"/>
      <c r="I66" s="154"/>
      <c r="J66" s="154"/>
      <c r="K66" s="143"/>
      <c r="L66" s="159"/>
      <c r="M66" s="23"/>
      <c r="N66" s="140"/>
    </row>
    <row r="67" spans="1:14" ht="12.95" customHeight="1" x14ac:dyDescent="0.25">
      <c r="A67" s="138"/>
      <c r="B67" s="935"/>
      <c r="C67" s="141"/>
      <c r="D67" s="23" t="s">
        <v>138</v>
      </c>
      <c r="E67" s="23"/>
      <c r="F67" s="23"/>
      <c r="G67" s="23"/>
      <c r="H67" s="23"/>
      <c r="I67" s="154"/>
      <c r="J67" s="154"/>
      <c r="K67" s="143" t="s">
        <v>132</v>
      </c>
      <c r="L67" s="156">
        <v>100063.8</v>
      </c>
      <c r="M67" s="23"/>
      <c r="N67" s="140"/>
    </row>
    <row r="68" spans="1:14" ht="12.95" customHeight="1" x14ac:dyDescent="0.25">
      <c r="A68" s="138"/>
      <c r="B68" s="935"/>
      <c r="C68" s="141"/>
      <c r="D68" s="23" t="s">
        <v>139</v>
      </c>
      <c r="E68" s="23"/>
      <c r="F68" s="23"/>
      <c r="G68" s="23"/>
      <c r="H68" s="23"/>
      <c r="I68" s="154"/>
      <c r="J68" s="154"/>
      <c r="K68" s="143" t="s">
        <v>132</v>
      </c>
      <c r="L68" s="156">
        <v>263476.07</v>
      </c>
      <c r="M68" s="23"/>
      <c r="N68" s="140"/>
    </row>
    <row r="69" spans="1:14" ht="12.95" customHeight="1" x14ac:dyDescent="0.25">
      <c r="A69" s="138"/>
      <c r="B69" s="935"/>
      <c r="C69" s="141"/>
      <c r="D69" s="23" t="s">
        <v>140</v>
      </c>
      <c r="E69" s="23"/>
      <c r="F69" s="23"/>
      <c r="G69" s="23"/>
      <c r="H69" s="23"/>
      <c r="I69" s="154"/>
      <c r="J69" s="154"/>
      <c r="K69" s="143" t="s">
        <v>132</v>
      </c>
      <c r="L69" s="156">
        <v>84020.71</v>
      </c>
      <c r="M69" s="23"/>
      <c r="N69" s="140"/>
    </row>
    <row r="70" spans="1:14" ht="12.95" customHeight="1" x14ac:dyDescent="0.25">
      <c r="A70" s="138"/>
      <c r="B70" s="935"/>
      <c r="C70" s="141"/>
      <c r="D70" s="23" t="s">
        <v>141</v>
      </c>
      <c r="E70" s="23"/>
      <c r="F70" s="23"/>
      <c r="G70" s="23"/>
      <c r="H70" s="23"/>
      <c r="I70" s="154"/>
      <c r="J70" s="154"/>
      <c r="K70" s="143" t="s">
        <v>132</v>
      </c>
      <c r="L70" s="156">
        <v>77399.415847965851</v>
      </c>
      <c r="M70" s="23"/>
      <c r="N70" s="140"/>
    </row>
    <row r="71" spans="1:14" x14ac:dyDescent="0.25">
      <c r="A71" s="138"/>
      <c r="B71" s="935"/>
      <c r="C71" s="145" t="s">
        <v>142</v>
      </c>
      <c r="D71" s="13"/>
      <c r="E71" s="13"/>
      <c r="F71" s="13"/>
      <c r="G71" s="13"/>
      <c r="H71" s="13"/>
      <c r="I71" s="146"/>
      <c r="J71" s="146"/>
      <c r="K71" s="87" t="s">
        <v>132</v>
      </c>
      <c r="L71" s="157">
        <f>SUM(L64:L70)</f>
        <v>28219051.282103412</v>
      </c>
      <c r="M71" s="13"/>
      <c r="N71" s="140"/>
    </row>
    <row r="72" spans="1:14" x14ac:dyDescent="0.25">
      <c r="A72" s="138"/>
      <c r="B72" s="935"/>
      <c r="C72" s="145" t="s">
        <v>214</v>
      </c>
      <c r="D72" s="13"/>
      <c r="E72" s="13"/>
      <c r="F72" s="13"/>
      <c r="G72" s="13"/>
      <c r="H72" s="13"/>
      <c r="I72" s="146"/>
      <c r="J72" s="146"/>
      <c r="K72" s="87" t="s">
        <v>132</v>
      </c>
      <c r="L72" s="157">
        <f>(L71+L29-L34-L63)*0.2</f>
        <v>12169946.698947683</v>
      </c>
      <c r="M72" s="13"/>
      <c r="N72" s="140"/>
    </row>
    <row r="73" spans="1:14" x14ac:dyDescent="0.25">
      <c r="A73" s="138"/>
      <c r="B73" s="935"/>
      <c r="C73" s="145" t="s">
        <v>143</v>
      </c>
      <c r="D73" s="13"/>
      <c r="E73" s="13"/>
      <c r="F73" s="13"/>
      <c r="G73" s="13"/>
      <c r="H73" s="13"/>
      <c r="I73" s="146"/>
      <c r="J73" s="146"/>
      <c r="K73" s="87" t="s">
        <v>132</v>
      </c>
      <c r="L73" s="157"/>
      <c r="M73" s="13"/>
      <c r="N73" s="140"/>
    </row>
    <row r="74" spans="1:14" x14ac:dyDescent="0.25">
      <c r="A74" s="138"/>
      <c r="B74" s="935"/>
      <c r="C74" s="145" t="s">
        <v>144</v>
      </c>
      <c r="D74" s="13"/>
      <c r="E74" s="13"/>
      <c r="F74" s="13"/>
      <c r="G74" s="13"/>
      <c r="H74" s="13"/>
      <c r="I74" s="146"/>
      <c r="J74" s="146"/>
      <c r="K74" s="87" t="s">
        <v>132</v>
      </c>
      <c r="L74" s="399">
        <f>SUM(L71:L73)+L29</f>
        <v>78780968.193686098</v>
      </c>
      <c r="M74" s="13"/>
      <c r="N74" s="140"/>
    </row>
    <row r="75" spans="1:14" x14ac:dyDescent="0.25">
      <c r="A75" s="138"/>
      <c r="B75" s="935"/>
      <c r="C75" s="145" t="s">
        <v>145</v>
      </c>
      <c r="D75" s="13"/>
      <c r="E75" s="13"/>
      <c r="F75" s="13"/>
      <c r="G75" s="13"/>
      <c r="H75" s="13"/>
      <c r="I75" s="146"/>
      <c r="J75" s="146"/>
      <c r="K75" s="87" t="s">
        <v>132</v>
      </c>
      <c r="L75" s="155">
        <f>ROUND(L74/H27,2)</f>
        <v>3535.4</v>
      </c>
      <c r="M75" s="13" t="s">
        <v>146</v>
      </c>
      <c r="N75" s="140"/>
    </row>
    <row r="76" spans="1:14" ht="5.0999999999999996" customHeight="1" x14ac:dyDescent="0.25">
      <c r="A76" s="160"/>
      <c r="B76" s="161"/>
      <c r="C76" s="161"/>
      <c r="D76" s="161"/>
      <c r="E76" s="161"/>
      <c r="F76" s="161"/>
      <c r="G76" s="161"/>
      <c r="H76" s="161"/>
      <c r="I76" s="161"/>
      <c r="J76" s="161"/>
      <c r="K76" s="161"/>
      <c r="L76" s="162"/>
      <c r="M76" s="161"/>
      <c r="N76" s="163"/>
    </row>
    <row r="77" spans="1:14" x14ac:dyDescent="0.25">
      <c r="L77" s="404"/>
    </row>
    <row r="78" spans="1:14" x14ac:dyDescent="0.25">
      <c r="L78" s="633">
        <f>L74-L34</f>
        <v>73853736.193686098</v>
      </c>
    </row>
    <row r="79" spans="1:14" x14ac:dyDescent="0.25">
      <c r="L79" s="413"/>
    </row>
    <row r="80" spans="1:14" x14ac:dyDescent="0.25">
      <c r="L80" s="933"/>
      <c r="M80" s="933"/>
    </row>
    <row r="81" spans="12:12" x14ac:dyDescent="0.25">
      <c r="L81" s="414"/>
    </row>
  </sheetData>
  <mergeCells count="28">
    <mergeCell ref="B2:M2"/>
    <mergeCell ref="B3:M3"/>
    <mergeCell ref="B4:K4"/>
    <mergeCell ref="B5:C7"/>
    <mergeCell ref="D5:K7"/>
    <mergeCell ref="L5:M6"/>
    <mergeCell ref="C8:F8"/>
    <mergeCell ref="G8:M8"/>
    <mergeCell ref="C9:F9"/>
    <mergeCell ref="K11:M11"/>
    <mergeCell ref="B12:B28"/>
    <mergeCell ref="C13:F13"/>
    <mergeCell ref="G13:M13"/>
    <mergeCell ref="C14:C17"/>
    <mergeCell ref="D14:D17"/>
    <mergeCell ref="E14:E17"/>
    <mergeCell ref="K17:M17"/>
    <mergeCell ref="L80:M80"/>
    <mergeCell ref="B29:B75"/>
    <mergeCell ref="F14:F17"/>
    <mergeCell ref="G14:M14"/>
    <mergeCell ref="K18:L18"/>
    <mergeCell ref="G15:H15"/>
    <mergeCell ref="G16:H16"/>
    <mergeCell ref="I16:J16"/>
    <mergeCell ref="K16:M16"/>
    <mergeCell ref="I15:M15"/>
    <mergeCell ref="I17:J17"/>
  </mergeCells>
  <printOptions horizontalCentered="1"/>
  <pageMargins left="0.51181102362204722" right="0.51181102362204722" top="0.59055118110236227" bottom="0.59055118110236227" header="0.31496062992125984" footer="0.31496062992125984"/>
  <pageSetup paperSize="9" scale="85"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view="pageBreakPreview" zoomScaleNormal="100" zoomScaleSheetLayoutView="100" workbookViewId="0">
      <selection activeCell="J1" sqref="J1"/>
    </sheetView>
  </sheetViews>
  <sheetFormatPr defaultRowHeight="15" x14ac:dyDescent="0.25"/>
  <cols>
    <col min="1" max="1" width="1.7109375" style="403" customWidth="1"/>
    <col min="2" max="2" width="23" style="688" customWidth="1"/>
    <col min="3" max="5" width="11.28515625" style="403" customWidth="1"/>
    <col min="6" max="8" width="9.7109375" style="403" customWidth="1"/>
    <col min="9" max="9" width="11.28515625" style="403" customWidth="1"/>
    <col min="10" max="15" width="9.7109375" style="403" customWidth="1"/>
    <col min="16" max="16" width="1.7109375" style="403" customWidth="1"/>
    <col min="17" max="17" width="16.5703125" style="682" bestFit="1" customWidth="1"/>
    <col min="18" max="18" width="12.7109375" style="682" bestFit="1" customWidth="1"/>
    <col min="19" max="19" width="9.140625" style="403"/>
    <col min="20" max="20" width="11.7109375" style="677" bestFit="1" customWidth="1"/>
    <col min="21" max="256" width="9.140625" style="403"/>
    <col min="257" max="257" width="1.7109375" style="403" customWidth="1"/>
    <col min="258" max="259" width="9.140625" style="403"/>
    <col min="260" max="260" width="12.28515625" style="403" customWidth="1"/>
    <col min="261" max="264" width="9.140625" style="403"/>
    <col min="265" max="265" width="12" style="403" customWidth="1"/>
    <col min="266" max="268" width="9.140625" style="403"/>
    <col min="269" max="269" width="10.140625" style="403" customWidth="1"/>
    <col min="270" max="270" width="10" style="403" customWidth="1"/>
    <col min="271" max="271" width="10.42578125" style="403" customWidth="1"/>
    <col min="272" max="272" width="1.7109375" style="403" customWidth="1"/>
    <col min="273" max="512" width="9.140625" style="403"/>
    <col min="513" max="513" width="1.7109375" style="403" customWidth="1"/>
    <col min="514" max="515" width="9.140625" style="403"/>
    <col min="516" max="516" width="12.28515625" style="403" customWidth="1"/>
    <col min="517" max="520" width="9.140625" style="403"/>
    <col min="521" max="521" width="12" style="403" customWidth="1"/>
    <col min="522" max="524" width="9.140625" style="403"/>
    <col min="525" max="525" width="10.140625" style="403" customWidth="1"/>
    <col min="526" max="526" width="10" style="403" customWidth="1"/>
    <col min="527" max="527" width="10.42578125" style="403" customWidth="1"/>
    <col min="528" max="528" width="1.7109375" style="403" customWidth="1"/>
    <col min="529" max="768" width="9.140625" style="403"/>
    <col min="769" max="769" width="1.7109375" style="403" customWidth="1"/>
    <col min="770" max="771" width="9.140625" style="403"/>
    <col min="772" max="772" width="12.28515625" style="403" customWidth="1"/>
    <col min="773" max="776" width="9.140625" style="403"/>
    <col min="777" max="777" width="12" style="403" customWidth="1"/>
    <col min="778" max="780" width="9.140625" style="403"/>
    <col min="781" max="781" width="10.140625" style="403" customWidth="1"/>
    <col min="782" max="782" width="10" style="403" customWidth="1"/>
    <col min="783" max="783" width="10.42578125" style="403" customWidth="1"/>
    <col min="784" max="784" width="1.7109375" style="403" customWidth="1"/>
    <col min="785" max="1024" width="9.140625" style="403"/>
    <col min="1025" max="1025" width="1.7109375" style="403" customWidth="1"/>
    <col min="1026" max="1027" width="9.140625" style="403"/>
    <col min="1028" max="1028" width="12.28515625" style="403" customWidth="1"/>
    <col min="1029" max="1032" width="9.140625" style="403"/>
    <col min="1033" max="1033" width="12" style="403" customWidth="1"/>
    <col min="1034" max="1036" width="9.140625" style="403"/>
    <col min="1037" max="1037" width="10.140625" style="403" customWidth="1"/>
    <col min="1038" max="1038" width="10" style="403" customWidth="1"/>
    <col min="1039" max="1039" width="10.42578125" style="403" customWidth="1"/>
    <col min="1040" max="1040" width="1.7109375" style="403" customWidth="1"/>
    <col min="1041" max="1280" width="9.140625" style="403"/>
    <col min="1281" max="1281" width="1.7109375" style="403" customWidth="1"/>
    <col min="1282" max="1283" width="9.140625" style="403"/>
    <col min="1284" max="1284" width="12.28515625" style="403" customWidth="1"/>
    <col min="1285" max="1288" width="9.140625" style="403"/>
    <col min="1289" max="1289" width="12" style="403" customWidth="1"/>
    <col min="1290" max="1292" width="9.140625" style="403"/>
    <col min="1293" max="1293" width="10.140625" style="403" customWidth="1"/>
    <col min="1294" max="1294" width="10" style="403" customWidth="1"/>
    <col min="1295" max="1295" width="10.42578125" style="403" customWidth="1"/>
    <col min="1296" max="1296" width="1.7109375" style="403" customWidth="1"/>
    <col min="1297" max="1536" width="9.140625" style="403"/>
    <col min="1537" max="1537" width="1.7109375" style="403" customWidth="1"/>
    <col min="1538" max="1539" width="9.140625" style="403"/>
    <col min="1540" max="1540" width="12.28515625" style="403" customWidth="1"/>
    <col min="1541" max="1544" width="9.140625" style="403"/>
    <col min="1545" max="1545" width="12" style="403" customWidth="1"/>
    <col min="1546" max="1548" width="9.140625" style="403"/>
    <col min="1549" max="1549" width="10.140625" style="403" customWidth="1"/>
    <col min="1550" max="1550" width="10" style="403" customWidth="1"/>
    <col min="1551" max="1551" width="10.42578125" style="403" customWidth="1"/>
    <col min="1552" max="1552" width="1.7109375" style="403" customWidth="1"/>
    <col min="1553" max="1792" width="9.140625" style="403"/>
    <col min="1793" max="1793" width="1.7109375" style="403" customWidth="1"/>
    <col min="1794" max="1795" width="9.140625" style="403"/>
    <col min="1796" max="1796" width="12.28515625" style="403" customWidth="1"/>
    <col min="1797" max="1800" width="9.140625" style="403"/>
    <col min="1801" max="1801" width="12" style="403" customWidth="1"/>
    <col min="1802" max="1804" width="9.140625" style="403"/>
    <col min="1805" max="1805" width="10.140625" style="403" customWidth="1"/>
    <col min="1806" max="1806" width="10" style="403" customWidth="1"/>
    <col min="1807" max="1807" width="10.42578125" style="403" customWidth="1"/>
    <col min="1808" max="1808" width="1.7109375" style="403" customWidth="1"/>
    <col min="1809" max="2048" width="9.140625" style="403"/>
    <col min="2049" max="2049" width="1.7109375" style="403" customWidth="1"/>
    <col min="2050" max="2051" width="9.140625" style="403"/>
    <col min="2052" max="2052" width="12.28515625" style="403" customWidth="1"/>
    <col min="2053" max="2056" width="9.140625" style="403"/>
    <col min="2057" max="2057" width="12" style="403" customWidth="1"/>
    <col min="2058" max="2060" width="9.140625" style="403"/>
    <col min="2061" max="2061" width="10.140625" style="403" customWidth="1"/>
    <col min="2062" max="2062" width="10" style="403" customWidth="1"/>
    <col min="2063" max="2063" width="10.42578125" style="403" customWidth="1"/>
    <col min="2064" max="2064" width="1.7109375" style="403" customWidth="1"/>
    <col min="2065" max="2304" width="9.140625" style="403"/>
    <col min="2305" max="2305" width="1.7109375" style="403" customWidth="1"/>
    <col min="2306" max="2307" width="9.140625" style="403"/>
    <col min="2308" max="2308" width="12.28515625" style="403" customWidth="1"/>
    <col min="2309" max="2312" width="9.140625" style="403"/>
    <col min="2313" max="2313" width="12" style="403" customWidth="1"/>
    <col min="2314" max="2316" width="9.140625" style="403"/>
    <col min="2317" max="2317" width="10.140625" style="403" customWidth="1"/>
    <col min="2318" max="2318" width="10" style="403" customWidth="1"/>
    <col min="2319" max="2319" width="10.42578125" style="403" customWidth="1"/>
    <col min="2320" max="2320" width="1.7109375" style="403" customWidth="1"/>
    <col min="2321" max="2560" width="9.140625" style="403"/>
    <col min="2561" max="2561" width="1.7109375" style="403" customWidth="1"/>
    <col min="2562" max="2563" width="9.140625" style="403"/>
    <col min="2564" max="2564" width="12.28515625" style="403" customWidth="1"/>
    <col min="2565" max="2568" width="9.140625" style="403"/>
    <col min="2569" max="2569" width="12" style="403" customWidth="1"/>
    <col min="2570" max="2572" width="9.140625" style="403"/>
    <col min="2573" max="2573" width="10.140625" style="403" customWidth="1"/>
    <col min="2574" max="2574" width="10" style="403" customWidth="1"/>
    <col min="2575" max="2575" width="10.42578125" style="403" customWidth="1"/>
    <col min="2576" max="2576" width="1.7109375" style="403" customWidth="1"/>
    <col min="2577" max="2816" width="9.140625" style="403"/>
    <col min="2817" max="2817" width="1.7109375" style="403" customWidth="1"/>
    <col min="2818" max="2819" width="9.140625" style="403"/>
    <col min="2820" max="2820" width="12.28515625" style="403" customWidth="1"/>
    <col min="2821" max="2824" width="9.140625" style="403"/>
    <col min="2825" max="2825" width="12" style="403" customWidth="1"/>
    <col min="2826" max="2828" width="9.140625" style="403"/>
    <col min="2829" max="2829" width="10.140625" style="403" customWidth="1"/>
    <col min="2830" max="2830" width="10" style="403" customWidth="1"/>
    <col min="2831" max="2831" width="10.42578125" style="403" customWidth="1"/>
    <col min="2832" max="2832" width="1.7109375" style="403" customWidth="1"/>
    <col min="2833" max="3072" width="9.140625" style="403"/>
    <col min="3073" max="3073" width="1.7109375" style="403" customWidth="1"/>
    <col min="3074" max="3075" width="9.140625" style="403"/>
    <col min="3076" max="3076" width="12.28515625" style="403" customWidth="1"/>
    <col min="3077" max="3080" width="9.140625" style="403"/>
    <col min="3081" max="3081" width="12" style="403" customWidth="1"/>
    <col min="3082" max="3084" width="9.140625" style="403"/>
    <col min="3085" max="3085" width="10.140625" style="403" customWidth="1"/>
    <col min="3086" max="3086" width="10" style="403" customWidth="1"/>
    <col min="3087" max="3087" width="10.42578125" style="403" customWidth="1"/>
    <col min="3088" max="3088" width="1.7109375" style="403" customWidth="1"/>
    <col min="3089" max="3328" width="9.140625" style="403"/>
    <col min="3329" max="3329" width="1.7109375" style="403" customWidth="1"/>
    <col min="3330" max="3331" width="9.140625" style="403"/>
    <col min="3332" max="3332" width="12.28515625" style="403" customWidth="1"/>
    <col min="3333" max="3336" width="9.140625" style="403"/>
    <col min="3337" max="3337" width="12" style="403" customWidth="1"/>
    <col min="3338" max="3340" width="9.140625" style="403"/>
    <col min="3341" max="3341" width="10.140625" style="403" customWidth="1"/>
    <col min="3342" max="3342" width="10" style="403" customWidth="1"/>
    <col min="3343" max="3343" width="10.42578125" style="403" customWidth="1"/>
    <col min="3344" max="3344" width="1.7109375" style="403" customWidth="1"/>
    <col min="3345" max="3584" width="9.140625" style="403"/>
    <col min="3585" max="3585" width="1.7109375" style="403" customWidth="1"/>
    <col min="3586" max="3587" width="9.140625" style="403"/>
    <col min="3588" max="3588" width="12.28515625" style="403" customWidth="1"/>
    <col min="3589" max="3592" width="9.140625" style="403"/>
    <col min="3593" max="3593" width="12" style="403" customWidth="1"/>
    <col min="3594" max="3596" width="9.140625" style="403"/>
    <col min="3597" max="3597" width="10.140625" style="403" customWidth="1"/>
    <col min="3598" max="3598" width="10" style="403" customWidth="1"/>
    <col min="3599" max="3599" width="10.42578125" style="403" customWidth="1"/>
    <col min="3600" max="3600" width="1.7109375" style="403" customWidth="1"/>
    <col min="3601" max="3840" width="9.140625" style="403"/>
    <col min="3841" max="3841" width="1.7109375" style="403" customWidth="1"/>
    <col min="3842" max="3843" width="9.140625" style="403"/>
    <col min="3844" max="3844" width="12.28515625" style="403" customWidth="1"/>
    <col min="3845" max="3848" width="9.140625" style="403"/>
    <col min="3849" max="3849" width="12" style="403" customWidth="1"/>
    <col min="3850" max="3852" width="9.140625" style="403"/>
    <col min="3853" max="3853" width="10.140625" style="403" customWidth="1"/>
    <col min="3854" max="3854" width="10" style="403" customWidth="1"/>
    <col min="3855" max="3855" width="10.42578125" style="403" customWidth="1"/>
    <col min="3856" max="3856" width="1.7109375" style="403" customWidth="1"/>
    <col min="3857" max="4096" width="9.140625" style="403"/>
    <col min="4097" max="4097" width="1.7109375" style="403" customWidth="1"/>
    <col min="4098" max="4099" width="9.140625" style="403"/>
    <col min="4100" max="4100" width="12.28515625" style="403" customWidth="1"/>
    <col min="4101" max="4104" width="9.140625" style="403"/>
    <col min="4105" max="4105" width="12" style="403" customWidth="1"/>
    <col min="4106" max="4108" width="9.140625" style="403"/>
    <col min="4109" max="4109" width="10.140625" style="403" customWidth="1"/>
    <col min="4110" max="4110" width="10" style="403" customWidth="1"/>
    <col min="4111" max="4111" width="10.42578125" style="403" customWidth="1"/>
    <col min="4112" max="4112" width="1.7109375" style="403" customWidth="1"/>
    <col min="4113" max="4352" width="9.140625" style="403"/>
    <col min="4353" max="4353" width="1.7109375" style="403" customWidth="1"/>
    <col min="4354" max="4355" width="9.140625" style="403"/>
    <col min="4356" max="4356" width="12.28515625" style="403" customWidth="1"/>
    <col min="4357" max="4360" width="9.140625" style="403"/>
    <col min="4361" max="4361" width="12" style="403" customWidth="1"/>
    <col min="4362" max="4364" width="9.140625" style="403"/>
    <col min="4365" max="4365" width="10.140625" style="403" customWidth="1"/>
    <col min="4366" max="4366" width="10" style="403" customWidth="1"/>
    <col min="4367" max="4367" width="10.42578125" style="403" customWidth="1"/>
    <col min="4368" max="4368" width="1.7109375" style="403" customWidth="1"/>
    <col min="4369" max="4608" width="9.140625" style="403"/>
    <col min="4609" max="4609" width="1.7109375" style="403" customWidth="1"/>
    <col min="4610" max="4611" width="9.140625" style="403"/>
    <col min="4612" max="4612" width="12.28515625" style="403" customWidth="1"/>
    <col min="4613" max="4616" width="9.140625" style="403"/>
    <col min="4617" max="4617" width="12" style="403" customWidth="1"/>
    <col min="4618" max="4620" width="9.140625" style="403"/>
    <col min="4621" max="4621" width="10.140625" style="403" customWidth="1"/>
    <col min="4622" max="4622" width="10" style="403" customWidth="1"/>
    <col min="4623" max="4623" width="10.42578125" style="403" customWidth="1"/>
    <col min="4624" max="4624" width="1.7109375" style="403" customWidth="1"/>
    <col min="4625" max="4864" width="9.140625" style="403"/>
    <col min="4865" max="4865" width="1.7109375" style="403" customWidth="1"/>
    <col min="4866" max="4867" width="9.140625" style="403"/>
    <col min="4868" max="4868" width="12.28515625" style="403" customWidth="1"/>
    <col min="4869" max="4872" width="9.140625" style="403"/>
    <col min="4873" max="4873" width="12" style="403" customWidth="1"/>
    <col min="4874" max="4876" width="9.140625" style="403"/>
    <col min="4877" max="4877" width="10.140625" style="403" customWidth="1"/>
    <col min="4878" max="4878" width="10" style="403" customWidth="1"/>
    <col min="4879" max="4879" width="10.42578125" style="403" customWidth="1"/>
    <col min="4880" max="4880" width="1.7109375" style="403" customWidth="1"/>
    <col min="4881" max="5120" width="9.140625" style="403"/>
    <col min="5121" max="5121" width="1.7109375" style="403" customWidth="1"/>
    <col min="5122" max="5123" width="9.140625" style="403"/>
    <col min="5124" max="5124" width="12.28515625" style="403" customWidth="1"/>
    <col min="5125" max="5128" width="9.140625" style="403"/>
    <col min="5129" max="5129" width="12" style="403" customWidth="1"/>
    <col min="5130" max="5132" width="9.140625" style="403"/>
    <col min="5133" max="5133" width="10.140625" style="403" customWidth="1"/>
    <col min="5134" max="5134" width="10" style="403" customWidth="1"/>
    <col min="5135" max="5135" width="10.42578125" style="403" customWidth="1"/>
    <col min="5136" max="5136" width="1.7109375" style="403" customWidth="1"/>
    <col min="5137" max="5376" width="9.140625" style="403"/>
    <col min="5377" max="5377" width="1.7109375" style="403" customWidth="1"/>
    <col min="5378" max="5379" width="9.140625" style="403"/>
    <col min="5380" max="5380" width="12.28515625" style="403" customWidth="1"/>
    <col min="5381" max="5384" width="9.140625" style="403"/>
    <col min="5385" max="5385" width="12" style="403" customWidth="1"/>
    <col min="5386" max="5388" width="9.140625" style="403"/>
    <col min="5389" max="5389" width="10.140625" style="403" customWidth="1"/>
    <col min="5390" max="5390" width="10" style="403" customWidth="1"/>
    <col min="5391" max="5391" width="10.42578125" style="403" customWidth="1"/>
    <col min="5392" max="5392" width="1.7109375" style="403" customWidth="1"/>
    <col min="5393" max="5632" width="9.140625" style="403"/>
    <col min="5633" max="5633" width="1.7109375" style="403" customWidth="1"/>
    <col min="5634" max="5635" width="9.140625" style="403"/>
    <col min="5636" max="5636" width="12.28515625" style="403" customWidth="1"/>
    <col min="5637" max="5640" width="9.140625" style="403"/>
    <col min="5641" max="5641" width="12" style="403" customWidth="1"/>
    <col min="5642" max="5644" width="9.140625" style="403"/>
    <col min="5645" max="5645" width="10.140625" style="403" customWidth="1"/>
    <col min="5646" max="5646" width="10" style="403" customWidth="1"/>
    <col min="5647" max="5647" width="10.42578125" style="403" customWidth="1"/>
    <col min="5648" max="5648" width="1.7109375" style="403" customWidth="1"/>
    <col min="5649" max="5888" width="9.140625" style="403"/>
    <col min="5889" max="5889" width="1.7109375" style="403" customWidth="1"/>
    <col min="5890" max="5891" width="9.140625" style="403"/>
    <col min="5892" max="5892" width="12.28515625" style="403" customWidth="1"/>
    <col min="5893" max="5896" width="9.140625" style="403"/>
    <col min="5897" max="5897" width="12" style="403" customWidth="1"/>
    <col min="5898" max="5900" width="9.140625" style="403"/>
    <col min="5901" max="5901" width="10.140625" style="403" customWidth="1"/>
    <col min="5902" max="5902" width="10" style="403" customWidth="1"/>
    <col min="5903" max="5903" width="10.42578125" style="403" customWidth="1"/>
    <col min="5904" max="5904" width="1.7109375" style="403" customWidth="1"/>
    <col min="5905" max="6144" width="9.140625" style="403"/>
    <col min="6145" max="6145" width="1.7109375" style="403" customWidth="1"/>
    <col min="6146" max="6147" width="9.140625" style="403"/>
    <col min="6148" max="6148" width="12.28515625" style="403" customWidth="1"/>
    <col min="6149" max="6152" width="9.140625" style="403"/>
    <col min="6153" max="6153" width="12" style="403" customWidth="1"/>
    <col min="6154" max="6156" width="9.140625" style="403"/>
    <col min="6157" max="6157" width="10.140625" style="403" customWidth="1"/>
    <col min="6158" max="6158" width="10" style="403" customWidth="1"/>
    <col min="6159" max="6159" width="10.42578125" style="403" customWidth="1"/>
    <col min="6160" max="6160" width="1.7109375" style="403" customWidth="1"/>
    <col min="6161" max="6400" width="9.140625" style="403"/>
    <col min="6401" max="6401" width="1.7109375" style="403" customWidth="1"/>
    <col min="6402" max="6403" width="9.140625" style="403"/>
    <col min="6404" max="6404" width="12.28515625" style="403" customWidth="1"/>
    <col min="6405" max="6408" width="9.140625" style="403"/>
    <col min="6409" max="6409" width="12" style="403" customWidth="1"/>
    <col min="6410" max="6412" width="9.140625" style="403"/>
    <col min="6413" max="6413" width="10.140625" style="403" customWidth="1"/>
    <col min="6414" max="6414" width="10" style="403" customWidth="1"/>
    <col min="6415" max="6415" width="10.42578125" style="403" customWidth="1"/>
    <col min="6416" max="6416" width="1.7109375" style="403" customWidth="1"/>
    <col min="6417" max="6656" width="9.140625" style="403"/>
    <col min="6657" max="6657" width="1.7109375" style="403" customWidth="1"/>
    <col min="6658" max="6659" width="9.140625" style="403"/>
    <col min="6660" max="6660" width="12.28515625" style="403" customWidth="1"/>
    <col min="6661" max="6664" width="9.140625" style="403"/>
    <col min="6665" max="6665" width="12" style="403" customWidth="1"/>
    <col min="6666" max="6668" width="9.140625" style="403"/>
    <col min="6669" max="6669" width="10.140625" style="403" customWidth="1"/>
    <col min="6670" max="6670" width="10" style="403" customWidth="1"/>
    <col min="6671" max="6671" width="10.42578125" style="403" customWidth="1"/>
    <col min="6672" max="6672" width="1.7109375" style="403" customWidth="1"/>
    <col min="6673" max="6912" width="9.140625" style="403"/>
    <col min="6913" max="6913" width="1.7109375" style="403" customWidth="1"/>
    <col min="6914" max="6915" width="9.140625" style="403"/>
    <col min="6916" max="6916" width="12.28515625" style="403" customWidth="1"/>
    <col min="6917" max="6920" width="9.140625" style="403"/>
    <col min="6921" max="6921" width="12" style="403" customWidth="1"/>
    <col min="6922" max="6924" width="9.140625" style="403"/>
    <col min="6925" max="6925" width="10.140625" style="403" customWidth="1"/>
    <col min="6926" max="6926" width="10" style="403" customWidth="1"/>
    <col min="6927" max="6927" width="10.42578125" style="403" customWidth="1"/>
    <col min="6928" max="6928" width="1.7109375" style="403" customWidth="1"/>
    <col min="6929" max="7168" width="9.140625" style="403"/>
    <col min="7169" max="7169" width="1.7109375" style="403" customWidth="1"/>
    <col min="7170" max="7171" width="9.140625" style="403"/>
    <col min="7172" max="7172" width="12.28515625" style="403" customWidth="1"/>
    <col min="7173" max="7176" width="9.140625" style="403"/>
    <col min="7177" max="7177" width="12" style="403" customWidth="1"/>
    <col min="7178" max="7180" width="9.140625" style="403"/>
    <col min="7181" max="7181" width="10.140625" style="403" customWidth="1"/>
    <col min="7182" max="7182" width="10" style="403" customWidth="1"/>
    <col min="7183" max="7183" width="10.42578125" style="403" customWidth="1"/>
    <col min="7184" max="7184" width="1.7109375" style="403" customWidth="1"/>
    <col min="7185" max="7424" width="9.140625" style="403"/>
    <col min="7425" max="7425" width="1.7109375" style="403" customWidth="1"/>
    <col min="7426" max="7427" width="9.140625" style="403"/>
    <col min="7428" max="7428" width="12.28515625" style="403" customWidth="1"/>
    <col min="7429" max="7432" width="9.140625" style="403"/>
    <col min="7433" max="7433" width="12" style="403" customWidth="1"/>
    <col min="7434" max="7436" width="9.140625" style="403"/>
    <col min="7437" max="7437" width="10.140625" style="403" customWidth="1"/>
    <col min="7438" max="7438" width="10" style="403" customWidth="1"/>
    <col min="7439" max="7439" width="10.42578125" style="403" customWidth="1"/>
    <col min="7440" max="7440" width="1.7109375" style="403" customWidth="1"/>
    <col min="7441" max="7680" width="9.140625" style="403"/>
    <col min="7681" max="7681" width="1.7109375" style="403" customWidth="1"/>
    <col min="7682" max="7683" width="9.140625" style="403"/>
    <col min="7684" max="7684" width="12.28515625" style="403" customWidth="1"/>
    <col min="7685" max="7688" width="9.140625" style="403"/>
    <col min="7689" max="7689" width="12" style="403" customWidth="1"/>
    <col min="7690" max="7692" width="9.140625" style="403"/>
    <col min="7693" max="7693" width="10.140625" style="403" customWidth="1"/>
    <col min="7694" max="7694" width="10" style="403" customWidth="1"/>
    <col min="7695" max="7695" width="10.42578125" style="403" customWidth="1"/>
    <col min="7696" max="7696" width="1.7109375" style="403" customWidth="1"/>
    <col min="7697" max="7936" width="9.140625" style="403"/>
    <col min="7937" max="7937" width="1.7109375" style="403" customWidth="1"/>
    <col min="7938" max="7939" width="9.140625" style="403"/>
    <col min="7940" max="7940" width="12.28515625" style="403" customWidth="1"/>
    <col min="7941" max="7944" width="9.140625" style="403"/>
    <col min="7945" max="7945" width="12" style="403" customWidth="1"/>
    <col min="7946" max="7948" width="9.140625" style="403"/>
    <col min="7949" max="7949" width="10.140625" style="403" customWidth="1"/>
    <col min="7950" max="7950" width="10" style="403" customWidth="1"/>
    <col min="7951" max="7951" width="10.42578125" style="403" customWidth="1"/>
    <col min="7952" max="7952" width="1.7109375" style="403" customWidth="1"/>
    <col min="7953" max="8192" width="9.140625" style="403"/>
    <col min="8193" max="8193" width="1.7109375" style="403" customWidth="1"/>
    <col min="8194" max="8195" width="9.140625" style="403"/>
    <col min="8196" max="8196" width="12.28515625" style="403" customWidth="1"/>
    <col min="8197" max="8200" width="9.140625" style="403"/>
    <col min="8201" max="8201" width="12" style="403" customWidth="1"/>
    <col min="8202" max="8204" width="9.140625" style="403"/>
    <col min="8205" max="8205" width="10.140625" style="403" customWidth="1"/>
    <col min="8206" max="8206" width="10" style="403" customWidth="1"/>
    <col min="8207" max="8207" width="10.42578125" style="403" customWidth="1"/>
    <col min="8208" max="8208" width="1.7109375" style="403" customWidth="1"/>
    <col min="8209" max="8448" width="9.140625" style="403"/>
    <col min="8449" max="8449" width="1.7109375" style="403" customWidth="1"/>
    <col min="8450" max="8451" width="9.140625" style="403"/>
    <col min="8452" max="8452" width="12.28515625" style="403" customWidth="1"/>
    <col min="8453" max="8456" width="9.140625" style="403"/>
    <col min="8457" max="8457" width="12" style="403" customWidth="1"/>
    <col min="8458" max="8460" width="9.140625" style="403"/>
    <col min="8461" max="8461" width="10.140625" style="403" customWidth="1"/>
    <col min="8462" max="8462" width="10" style="403" customWidth="1"/>
    <col min="8463" max="8463" width="10.42578125" style="403" customWidth="1"/>
    <col min="8464" max="8464" width="1.7109375" style="403" customWidth="1"/>
    <col min="8465" max="8704" width="9.140625" style="403"/>
    <col min="8705" max="8705" width="1.7109375" style="403" customWidth="1"/>
    <col min="8706" max="8707" width="9.140625" style="403"/>
    <col min="8708" max="8708" width="12.28515625" style="403" customWidth="1"/>
    <col min="8709" max="8712" width="9.140625" style="403"/>
    <col min="8713" max="8713" width="12" style="403" customWidth="1"/>
    <col min="8714" max="8716" width="9.140625" style="403"/>
    <col min="8717" max="8717" width="10.140625" style="403" customWidth="1"/>
    <col min="8718" max="8718" width="10" style="403" customWidth="1"/>
    <col min="8719" max="8719" width="10.42578125" style="403" customWidth="1"/>
    <col min="8720" max="8720" width="1.7109375" style="403" customWidth="1"/>
    <col min="8721" max="8960" width="9.140625" style="403"/>
    <col min="8961" max="8961" width="1.7109375" style="403" customWidth="1"/>
    <col min="8962" max="8963" width="9.140625" style="403"/>
    <col min="8964" max="8964" width="12.28515625" style="403" customWidth="1"/>
    <col min="8965" max="8968" width="9.140625" style="403"/>
    <col min="8969" max="8969" width="12" style="403" customWidth="1"/>
    <col min="8970" max="8972" width="9.140625" style="403"/>
    <col min="8973" max="8973" width="10.140625" style="403" customWidth="1"/>
    <col min="8974" max="8974" width="10" style="403" customWidth="1"/>
    <col min="8975" max="8975" width="10.42578125" style="403" customWidth="1"/>
    <col min="8976" max="8976" width="1.7109375" style="403" customWidth="1"/>
    <col min="8977" max="9216" width="9.140625" style="403"/>
    <col min="9217" max="9217" width="1.7109375" style="403" customWidth="1"/>
    <col min="9218" max="9219" width="9.140625" style="403"/>
    <col min="9220" max="9220" width="12.28515625" style="403" customWidth="1"/>
    <col min="9221" max="9224" width="9.140625" style="403"/>
    <col min="9225" max="9225" width="12" style="403" customWidth="1"/>
    <col min="9226" max="9228" width="9.140625" style="403"/>
    <col min="9229" max="9229" width="10.140625" style="403" customWidth="1"/>
    <col min="9230" max="9230" width="10" style="403" customWidth="1"/>
    <col min="9231" max="9231" width="10.42578125" style="403" customWidth="1"/>
    <col min="9232" max="9232" width="1.7109375" style="403" customWidth="1"/>
    <col min="9233" max="9472" width="9.140625" style="403"/>
    <col min="9473" max="9473" width="1.7109375" style="403" customWidth="1"/>
    <col min="9474" max="9475" width="9.140625" style="403"/>
    <col min="9476" max="9476" width="12.28515625" style="403" customWidth="1"/>
    <col min="9477" max="9480" width="9.140625" style="403"/>
    <col min="9481" max="9481" width="12" style="403" customWidth="1"/>
    <col min="9482" max="9484" width="9.140625" style="403"/>
    <col min="9485" max="9485" width="10.140625" style="403" customWidth="1"/>
    <col min="9486" max="9486" width="10" style="403" customWidth="1"/>
    <col min="9487" max="9487" width="10.42578125" style="403" customWidth="1"/>
    <col min="9488" max="9488" width="1.7109375" style="403" customWidth="1"/>
    <col min="9489" max="9728" width="9.140625" style="403"/>
    <col min="9729" max="9729" width="1.7109375" style="403" customWidth="1"/>
    <col min="9730" max="9731" width="9.140625" style="403"/>
    <col min="9732" max="9732" width="12.28515625" style="403" customWidth="1"/>
    <col min="9733" max="9736" width="9.140625" style="403"/>
    <col min="9737" max="9737" width="12" style="403" customWidth="1"/>
    <col min="9738" max="9740" width="9.140625" style="403"/>
    <col min="9741" max="9741" width="10.140625" style="403" customWidth="1"/>
    <col min="9742" max="9742" width="10" style="403" customWidth="1"/>
    <col min="9743" max="9743" width="10.42578125" style="403" customWidth="1"/>
    <col min="9744" max="9744" width="1.7109375" style="403" customWidth="1"/>
    <col min="9745" max="9984" width="9.140625" style="403"/>
    <col min="9985" max="9985" width="1.7109375" style="403" customWidth="1"/>
    <col min="9986" max="9987" width="9.140625" style="403"/>
    <col min="9988" max="9988" width="12.28515625" style="403" customWidth="1"/>
    <col min="9989" max="9992" width="9.140625" style="403"/>
    <col min="9993" max="9993" width="12" style="403" customWidth="1"/>
    <col min="9994" max="9996" width="9.140625" style="403"/>
    <col min="9997" max="9997" width="10.140625" style="403" customWidth="1"/>
    <col min="9998" max="9998" width="10" style="403" customWidth="1"/>
    <col min="9999" max="9999" width="10.42578125" style="403" customWidth="1"/>
    <col min="10000" max="10000" width="1.7109375" style="403" customWidth="1"/>
    <col min="10001" max="10240" width="9.140625" style="403"/>
    <col min="10241" max="10241" width="1.7109375" style="403" customWidth="1"/>
    <col min="10242" max="10243" width="9.140625" style="403"/>
    <col min="10244" max="10244" width="12.28515625" style="403" customWidth="1"/>
    <col min="10245" max="10248" width="9.140625" style="403"/>
    <col min="10249" max="10249" width="12" style="403" customWidth="1"/>
    <col min="10250" max="10252" width="9.140625" style="403"/>
    <col min="10253" max="10253" width="10.140625" style="403" customWidth="1"/>
    <col min="10254" max="10254" width="10" style="403" customWidth="1"/>
    <col min="10255" max="10255" width="10.42578125" style="403" customWidth="1"/>
    <col min="10256" max="10256" width="1.7109375" style="403" customWidth="1"/>
    <col min="10257" max="10496" width="9.140625" style="403"/>
    <col min="10497" max="10497" width="1.7109375" style="403" customWidth="1"/>
    <col min="10498" max="10499" width="9.140625" style="403"/>
    <col min="10500" max="10500" width="12.28515625" style="403" customWidth="1"/>
    <col min="10501" max="10504" width="9.140625" style="403"/>
    <col min="10505" max="10505" width="12" style="403" customWidth="1"/>
    <col min="10506" max="10508" width="9.140625" style="403"/>
    <col min="10509" max="10509" width="10.140625" style="403" customWidth="1"/>
    <col min="10510" max="10510" width="10" style="403" customWidth="1"/>
    <col min="10511" max="10511" width="10.42578125" style="403" customWidth="1"/>
    <col min="10512" max="10512" width="1.7109375" style="403" customWidth="1"/>
    <col min="10513" max="10752" width="9.140625" style="403"/>
    <col min="10753" max="10753" width="1.7109375" style="403" customWidth="1"/>
    <col min="10754" max="10755" width="9.140625" style="403"/>
    <col min="10756" max="10756" width="12.28515625" style="403" customWidth="1"/>
    <col min="10757" max="10760" width="9.140625" style="403"/>
    <col min="10761" max="10761" width="12" style="403" customWidth="1"/>
    <col min="10762" max="10764" width="9.140625" style="403"/>
    <col min="10765" max="10765" width="10.140625" style="403" customWidth="1"/>
    <col min="10766" max="10766" width="10" style="403" customWidth="1"/>
    <col min="10767" max="10767" width="10.42578125" style="403" customWidth="1"/>
    <col min="10768" max="10768" width="1.7109375" style="403" customWidth="1"/>
    <col min="10769" max="11008" width="9.140625" style="403"/>
    <col min="11009" max="11009" width="1.7109375" style="403" customWidth="1"/>
    <col min="11010" max="11011" width="9.140625" style="403"/>
    <col min="11012" max="11012" width="12.28515625" style="403" customWidth="1"/>
    <col min="11013" max="11016" width="9.140625" style="403"/>
    <col min="11017" max="11017" width="12" style="403" customWidth="1"/>
    <col min="11018" max="11020" width="9.140625" style="403"/>
    <col min="11021" max="11021" width="10.140625" style="403" customWidth="1"/>
    <col min="11022" max="11022" width="10" style="403" customWidth="1"/>
    <col min="11023" max="11023" width="10.42578125" style="403" customWidth="1"/>
    <col min="11024" max="11024" width="1.7109375" style="403" customWidth="1"/>
    <col min="11025" max="11264" width="9.140625" style="403"/>
    <col min="11265" max="11265" width="1.7109375" style="403" customWidth="1"/>
    <col min="11266" max="11267" width="9.140625" style="403"/>
    <col min="11268" max="11268" width="12.28515625" style="403" customWidth="1"/>
    <col min="11269" max="11272" width="9.140625" style="403"/>
    <col min="11273" max="11273" width="12" style="403" customWidth="1"/>
    <col min="11274" max="11276" width="9.140625" style="403"/>
    <col min="11277" max="11277" width="10.140625" style="403" customWidth="1"/>
    <col min="11278" max="11278" width="10" style="403" customWidth="1"/>
    <col min="11279" max="11279" width="10.42578125" style="403" customWidth="1"/>
    <col min="11280" max="11280" width="1.7109375" style="403" customWidth="1"/>
    <col min="11281" max="11520" width="9.140625" style="403"/>
    <col min="11521" max="11521" width="1.7109375" style="403" customWidth="1"/>
    <col min="11522" max="11523" width="9.140625" style="403"/>
    <col min="11524" max="11524" width="12.28515625" style="403" customWidth="1"/>
    <col min="11525" max="11528" width="9.140625" style="403"/>
    <col min="11529" max="11529" width="12" style="403" customWidth="1"/>
    <col min="11530" max="11532" width="9.140625" style="403"/>
    <col min="11533" max="11533" width="10.140625" style="403" customWidth="1"/>
    <col min="11534" max="11534" width="10" style="403" customWidth="1"/>
    <col min="11535" max="11535" width="10.42578125" style="403" customWidth="1"/>
    <col min="11536" max="11536" width="1.7109375" style="403" customWidth="1"/>
    <col min="11537" max="11776" width="9.140625" style="403"/>
    <col min="11777" max="11777" width="1.7109375" style="403" customWidth="1"/>
    <col min="11778" max="11779" width="9.140625" style="403"/>
    <col min="11780" max="11780" width="12.28515625" style="403" customWidth="1"/>
    <col min="11781" max="11784" width="9.140625" style="403"/>
    <col min="11785" max="11785" width="12" style="403" customWidth="1"/>
    <col min="11786" max="11788" width="9.140625" style="403"/>
    <col min="11789" max="11789" width="10.140625" style="403" customWidth="1"/>
    <col min="11790" max="11790" width="10" style="403" customWidth="1"/>
    <col min="11791" max="11791" width="10.42578125" style="403" customWidth="1"/>
    <col min="11792" max="11792" width="1.7109375" style="403" customWidth="1"/>
    <col min="11793" max="12032" width="9.140625" style="403"/>
    <col min="12033" max="12033" width="1.7109375" style="403" customWidth="1"/>
    <col min="12034" max="12035" width="9.140625" style="403"/>
    <col min="12036" max="12036" width="12.28515625" style="403" customWidth="1"/>
    <col min="12037" max="12040" width="9.140625" style="403"/>
    <col min="12041" max="12041" width="12" style="403" customWidth="1"/>
    <col min="12042" max="12044" width="9.140625" style="403"/>
    <col min="12045" max="12045" width="10.140625" style="403" customWidth="1"/>
    <col min="12046" max="12046" width="10" style="403" customWidth="1"/>
    <col min="12047" max="12047" width="10.42578125" style="403" customWidth="1"/>
    <col min="12048" max="12048" width="1.7109375" style="403" customWidth="1"/>
    <col min="12049" max="12288" width="9.140625" style="403"/>
    <col min="12289" max="12289" width="1.7109375" style="403" customWidth="1"/>
    <col min="12290" max="12291" width="9.140625" style="403"/>
    <col min="12292" max="12292" width="12.28515625" style="403" customWidth="1"/>
    <col min="12293" max="12296" width="9.140625" style="403"/>
    <col min="12297" max="12297" width="12" style="403" customWidth="1"/>
    <col min="12298" max="12300" width="9.140625" style="403"/>
    <col min="12301" max="12301" width="10.140625" style="403" customWidth="1"/>
    <col min="12302" max="12302" width="10" style="403" customWidth="1"/>
    <col min="12303" max="12303" width="10.42578125" style="403" customWidth="1"/>
    <col min="12304" max="12304" width="1.7109375" style="403" customWidth="1"/>
    <col min="12305" max="12544" width="9.140625" style="403"/>
    <col min="12545" max="12545" width="1.7109375" style="403" customWidth="1"/>
    <col min="12546" max="12547" width="9.140625" style="403"/>
    <col min="12548" max="12548" width="12.28515625" style="403" customWidth="1"/>
    <col min="12549" max="12552" width="9.140625" style="403"/>
    <col min="12553" max="12553" width="12" style="403" customWidth="1"/>
    <col min="12554" max="12556" width="9.140625" style="403"/>
    <col min="12557" max="12557" width="10.140625" style="403" customWidth="1"/>
    <col min="12558" max="12558" width="10" style="403" customWidth="1"/>
    <col min="12559" max="12559" width="10.42578125" style="403" customWidth="1"/>
    <col min="12560" max="12560" width="1.7109375" style="403" customWidth="1"/>
    <col min="12561" max="12800" width="9.140625" style="403"/>
    <col min="12801" max="12801" width="1.7109375" style="403" customWidth="1"/>
    <col min="12802" max="12803" width="9.140625" style="403"/>
    <col min="12804" max="12804" width="12.28515625" style="403" customWidth="1"/>
    <col min="12805" max="12808" width="9.140625" style="403"/>
    <col min="12809" max="12809" width="12" style="403" customWidth="1"/>
    <col min="12810" max="12812" width="9.140625" style="403"/>
    <col min="12813" max="12813" width="10.140625" style="403" customWidth="1"/>
    <col min="12814" max="12814" width="10" style="403" customWidth="1"/>
    <col min="12815" max="12815" width="10.42578125" style="403" customWidth="1"/>
    <col min="12816" max="12816" width="1.7109375" style="403" customWidth="1"/>
    <col min="12817" max="13056" width="9.140625" style="403"/>
    <col min="13057" max="13057" width="1.7109375" style="403" customWidth="1"/>
    <col min="13058" max="13059" width="9.140625" style="403"/>
    <col min="13060" max="13060" width="12.28515625" style="403" customWidth="1"/>
    <col min="13061" max="13064" width="9.140625" style="403"/>
    <col min="13065" max="13065" width="12" style="403" customWidth="1"/>
    <col min="13066" max="13068" width="9.140625" style="403"/>
    <col min="13069" max="13069" width="10.140625" style="403" customWidth="1"/>
    <col min="13070" max="13070" width="10" style="403" customWidth="1"/>
    <col min="13071" max="13071" width="10.42578125" style="403" customWidth="1"/>
    <col min="13072" max="13072" width="1.7109375" style="403" customWidth="1"/>
    <col min="13073" max="13312" width="9.140625" style="403"/>
    <col min="13313" max="13313" width="1.7109375" style="403" customWidth="1"/>
    <col min="13314" max="13315" width="9.140625" style="403"/>
    <col min="13316" max="13316" width="12.28515625" style="403" customWidth="1"/>
    <col min="13317" max="13320" width="9.140625" style="403"/>
    <col min="13321" max="13321" width="12" style="403" customWidth="1"/>
    <col min="13322" max="13324" width="9.140625" style="403"/>
    <col min="13325" max="13325" width="10.140625" style="403" customWidth="1"/>
    <col min="13326" max="13326" width="10" style="403" customWidth="1"/>
    <col min="13327" max="13327" width="10.42578125" style="403" customWidth="1"/>
    <col min="13328" max="13328" width="1.7109375" style="403" customWidth="1"/>
    <col min="13329" max="13568" width="9.140625" style="403"/>
    <col min="13569" max="13569" width="1.7109375" style="403" customWidth="1"/>
    <col min="13570" max="13571" width="9.140625" style="403"/>
    <col min="13572" max="13572" width="12.28515625" style="403" customWidth="1"/>
    <col min="13573" max="13576" width="9.140625" style="403"/>
    <col min="13577" max="13577" width="12" style="403" customWidth="1"/>
    <col min="13578" max="13580" width="9.140625" style="403"/>
    <col min="13581" max="13581" width="10.140625" style="403" customWidth="1"/>
    <col min="13582" max="13582" width="10" style="403" customWidth="1"/>
    <col min="13583" max="13583" width="10.42578125" style="403" customWidth="1"/>
    <col min="13584" max="13584" width="1.7109375" style="403" customWidth="1"/>
    <col min="13585" max="13824" width="9.140625" style="403"/>
    <col min="13825" max="13825" width="1.7109375" style="403" customWidth="1"/>
    <col min="13826" max="13827" width="9.140625" style="403"/>
    <col min="13828" max="13828" width="12.28515625" style="403" customWidth="1"/>
    <col min="13829" max="13832" width="9.140625" style="403"/>
    <col min="13833" max="13833" width="12" style="403" customWidth="1"/>
    <col min="13834" max="13836" width="9.140625" style="403"/>
    <col min="13837" max="13837" width="10.140625" style="403" customWidth="1"/>
    <col min="13838" max="13838" width="10" style="403" customWidth="1"/>
    <col min="13839" max="13839" width="10.42578125" style="403" customWidth="1"/>
    <col min="13840" max="13840" width="1.7109375" style="403" customWidth="1"/>
    <col min="13841" max="14080" width="9.140625" style="403"/>
    <col min="14081" max="14081" width="1.7109375" style="403" customWidth="1"/>
    <col min="14082" max="14083" width="9.140625" style="403"/>
    <col min="14084" max="14084" width="12.28515625" style="403" customWidth="1"/>
    <col min="14085" max="14088" width="9.140625" style="403"/>
    <col min="14089" max="14089" width="12" style="403" customWidth="1"/>
    <col min="14090" max="14092" width="9.140625" style="403"/>
    <col min="14093" max="14093" width="10.140625" style="403" customWidth="1"/>
    <col min="14094" max="14094" width="10" style="403" customWidth="1"/>
    <col min="14095" max="14095" width="10.42578125" style="403" customWidth="1"/>
    <col min="14096" max="14096" width="1.7109375" style="403" customWidth="1"/>
    <col min="14097" max="14336" width="9.140625" style="403"/>
    <col min="14337" max="14337" width="1.7109375" style="403" customWidth="1"/>
    <col min="14338" max="14339" width="9.140625" style="403"/>
    <col min="14340" max="14340" width="12.28515625" style="403" customWidth="1"/>
    <col min="14341" max="14344" width="9.140625" style="403"/>
    <col min="14345" max="14345" width="12" style="403" customWidth="1"/>
    <col min="14346" max="14348" width="9.140625" style="403"/>
    <col min="14349" max="14349" width="10.140625" style="403" customWidth="1"/>
    <col min="14350" max="14350" width="10" style="403" customWidth="1"/>
    <col min="14351" max="14351" width="10.42578125" style="403" customWidth="1"/>
    <col min="14352" max="14352" width="1.7109375" style="403" customWidth="1"/>
    <col min="14353" max="14592" width="9.140625" style="403"/>
    <col min="14593" max="14593" width="1.7109375" style="403" customWidth="1"/>
    <col min="14594" max="14595" width="9.140625" style="403"/>
    <col min="14596" max="14596" width="12.28515625" style="403" customWidth="1"/>
    <col min="14597" max="14600" width="9.140625" style="403"/>
    <col min="14601" max="14601" width="12" style="403" customWidth="1"/>
    <col min="14602" max="14604" width="9.140625" style="403"/>
    <col min="14605" max="14605" width="10.140625" style="403" customWidth="1"/>
    <col min="14606" max="14606" width="10" style="403" customWidth="1"/>
    <col min="14607" max="14607" width="10.42578125" style="403" customWidth="1"/>
    <col min="14608" max="14608" width="1.7109375" style="403" customWidth="1"/>
    <col min="14609" max="14848" width="9.140625" style="403"/>
    <col min="14849" max="14849" width="1.7109375" style="403" customWidth="1"/>
    <col min="14850" max="14851" width="9.140625" style="403"/>
    <col min="14852" max="14852" width="12.28515625" style="403" customWidth="1"/>
    <col min="14853" max="14856" width="9.140625" style="403"/>
    <col min="14857" max="14857" width="12" style="403" customWidth="1"/>
    <col min="14858" max="14860" width="9.140625" style="403"/>
    <col min="14861" max="14861" width="10.140625" style="403" customWidth="1"/>
    <col min="14862" max="14862" width="10" style="403" customWidth="1"/>
    <col min="14863" max="14863" width="10.42578125" style="403" customWidth="1"/>
    <col min="14864" max="14864" width="1.7109375" style="403" customWidth="1"/>
    <col min="14865" max="15104" width="9.140625" style="403"/>
    <col min="15105" max="15105" width="1.7109375" style="403" customWidth="1"/>
    <col min="15106" max="15107" width="9.140625" style="403"/>
    <col min="15108" max="15108" width="12.28515625" style="403" customWidth="1"/>
    <col min="15109" max="15112" width="9.140625" style="403"/>
    <col min="15113" max="15113" width="12" style="403" customWidth="1"/>
    <col min="15114" max="15116" width="9.140625" style="403"/>
    <col min="15117" max="15117" width="10.140625" style="403" customWidth="1"/>
    <col min="15118" max="15118" width="10" style="403" customWidth="1"/>
    <col min="15119" max="15119" width="10.42578125" style="403" customWidth="1"/>
    <col min="15120" max="15120" width="1.7109375" style="403" customWidth="1"/>
    <col min="15121" max="15360" width="9.140625" style="403"/>
    <col min="15361" max="15361" width="1.7109375" style="403" customWidth="1"/>
    <col min="15362" max="15363" width="9.140625" style="403"/>
    <col min="15364" max="15364" width="12.28515625" style="403" customWidth="1"/>
    <col min="15365" max="15368" width="9.140625" style="403"/>
    <col min="15369" max="15369" width="12" style="403" customWidth="1"/>
    <col min="15370" max="15372" width="9.140625" style="403"/>
    <col min="15373" max="15373" width="10.140625" style="403" customWidth="1"/>
    <col min="15374" max="15374" width="10" style="403" customWidth="1"/>
    <col min="15375" max="15375" width="10.42578125" style="403" customWidth="1"/>
    <col min="15376" max="15376" width="1.7109375" style="403" customWidth="1"/>
    <col min="15377" max="15616" width="9.140625" style="403"/>
    <col min="15617" max="15617" width="1.7109375" style="403" customWidth="1"/>
    <col min="15618" max="15619" width="9.140625" style="403"/>
    <col min="15620" max="15620" width="12.28515625" style="403" customWidth="1"/>
    <col min="15621" max="15624" width="9.140625" style="403"/>
    <col min="15625" max="15625" width="12" style="403" customWidth="1"/>
    <col min="15626" max="15628" width="9.140625" style="403"/>
    <col min="15629" max="15629" width="10.140625" style="403" customWidth="1"/>
    <col min="15630" max="15630" width="10" style="403" customWidth="1"/>
    <col min="15631" max="15631" width="10.42578125" style="403" customWidth="1"/>
    <col min="15632" max="15632" width="1.7109375" style="403" customWidth="1"/>
    <col min="15633" max="15872" width="9.140625" style="403"/>
    <col min="15873" max="15873" width="1.7109375" style="403" customWidth="1"/>
    <col min="15874" max="15875" width="9.140625" style="403"/>
    <col min="15876" max="15876" width="12.28515625" style="403" customWidth="1"/>
    <col min="15877" max="15880" width="9.140625" style="403"/>
    <col min="15881" max="15881" width="12" style="403" customWidth="1"/>
    <col min="15882" max="15884" width="9.140625" style="403"/>
    <col min="15885" max="15885" width="10.140625" style="403" customWidth="1"/>
    <col min="15886" max="15886" width="10" style="403" customWidth="1"/>
    <col min="15887" max="15887" width="10.42578125" style="403" customWidth="1"/>
    <col min="15888" max="15888" width="1.7109375" style="403" customWidth="1"/>
    <col min="15889" max="16128" width="9.140625" style="403"/>
    <col min="16129" max="16129" width="1.7109375" style="403" customWidth="1"/>
    <col min="16130" max="16131" width="9.140625" style="403"/>
    <col min="16132" max="16132" width="12.28515625" style="403" customWidth="1"/>
    <col min="16133" max="16136" width="9.140625" style="403"/>
    <col min="16137" max="16137" width="12" style="403" customWidth="1"/>
    <col min="16138" max="16140" width="9.140625" style="403"/>
    <col min="16141" max="16141" width="10.140625" style="403" customWidth="1"/>
    <col min="16142" max="16142" width="10" style="403" customWidth="1"/>
    <col min="16143" max="16143" width="10.42578125" style="403" customWidth="1"/>
    <col min="16144" max="16144" width="1.7109375" style="403" customWidth="1"/>
    <col min="16145" max="16384" width="9.140625" style="403"/>
  </cols>
  <sheetData>
    <row r="1" spans="1:20" ht="8.1" customHeight="1" x14ac:dyDescent="0.25">
      <c r="A1" s="12"/>
      <c r="B1" s="687"/>
      <c r="C1" s="151"/>
      <c r="D1" s="151"/>
      <c r="E1" s="151"/>
      <c r="F1" s="151"/>
      <c r="G1" s="151"/>
      <c r="H1" s="151"/>
      <c r="I1" s="151"/>
      <c r="J1" s="151"/>
      <c r="K1" s="151"/>
      <c r="L1" s="151"/>
      <c r="M1" s="151"/>
      <c r="N1" s="151"/>
      <c r="O1" s="151"/>
      <c r="P1" s="14"/>
    </row>
    <row r="2" spans="1:20" x14ac:dyDescent="0.25">
      <c r="A2" s="15"/>
      <c r="B2" s="914" t="s">
        <v>53</v>
      </c>
      <c r="C2" s="914"/>
      <c r="D2" s="914"/>
      <c r="E2" s="914"/>
      <c r="F2" s="914"/>
      <c r="G2" s="914"/>
      <c r="H2" s="914"/>
      <c r="I2" s="914"/>
      <c r="J2" s="914"/>
      <c r="K2" s="914"/>
      <c r="L2" s="914"/>
      <c r="M2" s="914"/>
      <c r="N2" s="914"/>
      <c r="O2" s="914"/>
      <c r="P2" s="21"/>
    </row>
    <row r="3" spans="1:20" x14ac:dyDescent="0.25">
      <c r="A3" s="15"/>
      <c r="B3" s="915" t="s">
        <v>54</v>
      </c>
      <c r="C3" s="915"/>
      <c r="D3" s="915"/>
      <c r="E3" s="915"/>
      <c r="F3" s="915"/>
      <c r="G3" s="915"/>
      <c r="H3" s="915"/>
      <c r="I3" s="915"/>
      <c r="J3" s="915"/>
      <c r="K3" s="915"/>
      <c r="L3" s="915"/>
      <c r="M3" s="915"/>
      <c r="N3" s="915"/>
      <c r="O3" s="915"/>
      <c r="P3" s="21"/>
    </row>
    <row r="4" spans="1:20" x14ac:dyDescent="0.25">
      <c r="A4" s="15"/>
      <c r="B4" s="975" t="s">
        <v>147</v>
      </c>
      <c r="C4" s="976"/>
      <c r="D4" s="976"/>
      <c r="E4" s="976"/>
      <c r="F4" s="976"/>
      <c r="G4" s="976"/>
      <c r="H4" s="976"/>
      <c r="I4" s="976"/>
      <c r="J4" s="976"/>
      <c r="K4" s="976"/>
      <c r="L4" s="976"/>
      <c r="M4" s="40" t="s">
        <v>56</v>
      </c>
      <c r="N4" s="164" t="s">
        <v>347</v>
      </c>
      <c r="O4" s="165"/>
      <c r="P4" s="21"/>
    </row>
    <row r="5" spans="1:20" ht="19.5" customHeight="1" x14ac:dyDescent="0.25">
      <c r="A5" s="15"/>
      <c r="B5" s="977" t="s">
        <v>57</v>
      </c>
      <c r="C5" s="978"/>
      <c r="D5" s="920">
        <f>Preliminares!F18</f>
        <v>0</v>
      </c>
      <c r="E5" s="921"/>
      <c r="F5" s="921"/>
      <c r="G5" s="921"/>
      <c r="H5" s="921"/>
      <c r="I5" s="921"/>
      <c r="J5" s="921"/>
      <c r="K5" s="921"/>
      <c r="L5" s="922"/>
      <c r="M5" s="984" t="s">
        <v>58</v>
      </c>
      <c r="N5" s="985"/>
      <c r="O5" s="985"/>
      <c r="P5" s="21"/>
    </row>
    <row r="6" spans="1:20" x14ac:dyDescent="0.25">
      <c r="A6" s="15"/>
      <c r="B6" s="979"/>
      <c r="C6" s="980"/>
      <c r="D6" s="923"/>
      <c r="E6" s="924"/>
      <c r="F6" s="924"/>
      <c r="G6" s="924"/>
      <c r="H6" s="924"/>
      <c r="I6" s="924"/>
      <c r="J6" s="924"/>
      <c r="K6" s="924"/>
      <c r="L6" s="925"/>
      <c r="M6" s="46" t="s">
        <v>59</v>
      </c>
      <c r="N6" s="166">
        <f>'Q-VIII'!H6</f>
        <v>17</v>
      </c>
      <c r="O6" s="167"/>
      <c r="P6" s="21"/>
    </row>
    <row r="7" spans="1:20" x14ac:dyDescent="0.25">
      <c r="A7" s="15"/>
      <c r="B7" s="914" t="s">
        <v>4</v>
      </c>
      <c r="C7" s="914"/>
      <c r="D7" s="914"/>
      <c r="E7" s="914"/>
      <c r="F7" s="914"/>
      <c r="G7" s="975"/>
      <c r="H7" s="981" t="s">
        <v>60</v>
      </c>
      <c r="I7" s="982"/>
      <c r="J7" s="982"/>
      <c r="K7" s="982"/>
      <c r="L7" s="983"/>
      <c r="M7" s="982"/>
      <c r="N7" s="982"/>
      <c r="O7" s="982"/>
      <c r="P7" s="21"/>
    </row>
    <row r="8" spans="1:20" x14ac:dyDescent="0.25">
      <c r="A8" s="15"/>
      <c r="B8" s="469" t="s">
        <v>61</v>
      </c>
      <c r="C8" s="131">
        <f>Preliminares!F5</f>
        <v>0</v>
      </c>
      <c r="D8" s="23"/>
      <c r="E8" s="23"/>
      <c r="F8" s="23"/>
      <c r="G8" s="21"/>
      <c r="H8" s="25" t="s">
        <v>61</v>
      </c>
      <c r="I8" s="131">
        <f>Preliminares!G11</f>
        <v>0</v>
      </c>
      <c r="J8" s="23"/>
      <c r="K8" s="23"/>
      <c r="L8" s="23"/>
      <c r="M8" s="23"/>
      <c r="N8" s="23"/>
      <c r="O8" s="23"/>
      <c r="P8" s="21"/>
    </row>
    <row r="9" spans="1:20" x14ac:dyDescent="0.25">
      <c r="A9" s="15"/>
      <c r="B9" s="469" t="s">
        <v>62</v>
      </c>
      <c r="C9" s="23"/>
      <c r="D9" s="23"/>
      <c r="E9" s="23"/>
      <c r="F9" s="23"/>
      <c r="G9" s="21"/>
      <c r="H9" s="25" t="s">
        <v>62</v>
      </c>
      <c r="I9" s="23"/>
      <c r="J9" s="23"/>
      <c r="K9" s="23"/>
      <c r="L9" s="23"/>
      <c r="M9" s="23"/>
      <c r="N9" s="23"/>
      <c r="O9" s="23"/>
      <c r="P9" s="21"/>
    </row>
    <row r="10" spans="1:20" x14ac:dyDescent="0.25">
      <c r="A10" s="15"/>
      <c r="B10" s="672" t="s">
        <v>63</v>
      </c>
      <c r="C10" s="60">
        <f>Preliminares!F35</f>
        <v>42610</v>
      </c>
      <c r="D10" s="32"/>
      <c r="E10" s="32"/>
      <c r="F10" s="32"/>
      <c r="G10" s="33"/>
      <c r="H10" s="133" t="s">
        <v>63</v>
      </c>
      <c r="I10" s="60">
        <f>Preliminares!F35</f>
        <v>42610</v>
      </c>
      <c r="J10" s="32"/>
      <c r="K10" s="136" t="s">
        <v>64</v>
      </c>
      <c r="L10" s="168"/>
      <c r="M10" s="169">
        <f>Preliminares!G12</f>
        <v>0</v>
      </c>
      <c r="N10" s="168"/>
      <c r="O10" s="32"/>
      <c r="P10" s="21"/>
    </row>
    <row r="11" spans="1:20" x14ac:dyDescent="0.25">
      <c r="A11" s="130"/>
      <c r="B11" s="950" t="s">
        <v>148</v>
      </c>
      <c r="C11" s="945" t="s">
        <v>149</v>
      </c>
      <c r="D11" s="914"/>
      <c r="E11" s="975"/>
      <c r="F11" s="945" t="s">
        <v>150</v>
      </c>
      <c r="G11" s="914"/>
      <c r="H11" s="914"/>
      <c r="I11" s="914"/>
      <c r="J11" s="914"/>
      <c r="K11" s="914"/>
      <c r="L11" s="914"/>
      <c r="M11" s="939" t="s">
        <v>151</v>
      </c>
      <c r="N11" s="916"/>
      <c r="O11" s="917"/>
      <c r="P11" s="18"/>
    </row>
    <row r="12" spans="1:20" hidden="1" x14ac:dyDescent="0.25">
      <c r="A12" s="130"/>
      <c r="B12" s="951"/>
      <c r="C12" s="668"/>
      <c r="D12" s="664"/>
      <c r="E12" s="670"/>
      <c r="F12" s="664"/>
      <c r="G12" s="664"/>
      <c r="H12" s="664"/>
      <c r="I12" s="664"/>
      <c r="J12" s="664"/>
      <c r="K12" s="664"/>
      <c r="L12" s="664"/>
      <c r="M12" s="667"/>
      <c r="N12" s="665"/>
      <c r="O12" s="666"/>
      <c r="P12" s="18"/>
    </row>
    <row r="13" spans="1:20" hidden="1" x14ac:dyDescent="0.25">
      <c r="A13" s="130"/>
      <c r="B13" s="951"/>
      <c r="C13" s="668"/>
      <c r="D13" s="664"/>
      <c r="E13" s="670"/>
      <c r="F13" s="664"/>
      <c r="G13" s="664"/>
      <c r="H13" s="664"/>
      <c r="I13" s="664"/>
      <c r="J13" s="664"/>
      <c r="K13" s="664"/>
      <c r="L13" s="664"/>
      <c r="M13" s="667"/>
      <c r="N13" s="665"/>
      <c r="O13" s="666"/>
      <c r="P13" s="18"/>
    </row>
    <row r="14" spans="1:20" ht="136.5" x14ac:dyDescent="0.25">
      <c r="A14" s="130"/>
      <c r="B14" s="952"/>
      <c r="C14" s="669" t="s">
        <v>152</v>
      </c>
      <c r="D14" s="170" t="s">
        <v>153</v>
      </c>
      <c r="E14" s="171" t="s">
        <v>154</v>
      </c>
      <c r="F14" s="171" t="s">
        <v>155</v>
      </c>
      <c r="G14" s="171" t="s">
        <v>242</v>
      </c>
      <c r="H14" s="171" t="s">
        <v>156</v>
      </c>
      <c r="I14" s="669" t="s">
        <v>157</v>
      </c>
      <c r="J14" s="171" t="s">
        <v>158</v>
      </c>
      <c r="K14" s="171" t="s">
        <v>159</v>
      </c>
      <c r="L14" s="172" t="s">
        <v>160</v>
      </c>
      <c r="M14" s="172" t="s">
        <v>161</v>
      </c>
      <c r="N14" s="173" t="s">
        <v>162</v>
      </c>
      <c r="O14" s="173" t="s">
        <v>163</v>
      </c>
      <c r="P14" s="629"/>
      <c r="R14" s="683"/>
    </row>
    <row r="15" spans="1:20" s="632" customFormat="1" ht="28.5" customHeight="1" x14ac:dyDescent="0.25">
      <c r="A15" s="630"/>
      <c r="B15" s="674" t="s">
        <v>164</v>
      </c>
      <c r="C15" s="669" t="s">
        <v>165</v>
      </c>
      <c r="D15" s="669" t="s">
        <v>166</v>
      </c>
      <c r="E15" s="669" t="s">
        <v>167</v>
      </c>
      <c r="F15" s="241" t="s">
        <v>168</v>
      </c>
      <c r="G15" s="669" t="s">
        <v>169</v>
      </c>
      <c r="H15" s="669" t="s">
        <v>170</v>
      </c>
      <c r="I15" s="669" t="s">
        <v>171</v>
      </c>
      <c r="J15" s="669" t="s">
        <v>172</v>
      </c>
      <c r="K15" s="669" t="s">
        <v>173</v>
      </c>
      <c r="L15" s="669" t="s">
        <v>174</v>
      </c>
      <c r="M15" s="242"/>
      <c r="N15" s="243"/>
      <c r="O15" s="171" t="s">
        <v>175</v>
      </c>
      <c r="P15" s="631"/>
      <c r="Q15" s="684"/>
      <c r="R15" s="685"/>
      <c r="T15" s="818"/>
    </row>
    <row r="16" spans="1:20" x14ac:dyDescent="0.25">
      <c r="A16" s="130"/>
      <c r="B16" s="174">
        <v>39</v>
      </c>
      <c r="C16" s="174">
        <v>40</v>
      </c>
      <c r="D16" s="174">
        <v>41</v>
      </c>
      <c r="E16" s="174">
        <v>42</v>
      </c>
      <c r="F16" s="175">
        <v>43</v>
      </c>
      <c r="G16" s="174">
        <v>44</v>
      </c>
      <c r="H16" s="174">
        <v>45</v>
      </c>
      <c r="I16" s="174">
        <v>46</v>
      </c>
      <c r="J16" s="174">
        <v>47</v>
      </c>
      <c r="K16" s="174">
        <v>48</v>
      </c>
      <c r="L16" s="175">
        <v>49</v>
      </c>
      <c r="M16" s="671">
        <v>50</v>
      </c>
      <c r="N16" s="671">
        <v>51</v>
      </c>
      <c r="O16" s="671">
        <v>52</v>
      </c>
      <c r="P16" s="18"/>
      <c r="R16" s="683"/>
    </row>
    <row r="17" spans="1:20" x14ac:dyDescent="0.25">
      <c r="A17" s="15"/>
      <c r="B17" s="569"/>
      <c r="C17" s="762"/>
      <c r="D17" s="768"/>
      <c r="E17" s="774"/>
      <c r="F17" s="774"/>
      <c r="G17" s="780"/>
      <c r="H17" s="762"/>
      <c r="I17" s="762"/>
      <c r="J17" s="762"/>
      <c r="K17" s="786"/>
      <c r="L17" s="762"/>
      <c r="M17" s="762"/>
      <c r="N17" s="786"/>
      <c r="O17" s="689"/>
      <c r="P17" s="21"/>
      <c r="R17" s="683"/>
    </row>
    <row r="18" spans="1:20" x14ac:dyDescent="0.25">
      <c r="A18" s="15"/>
      <c r="B18" s="398" t="s">
        <v>299</v>
      </c>
      <c r="C18" s="763"/>
      <c r="D18" s="769"/>
      <c r="E18" s="775"/>
      <c r="F18" s="775"/>
      <c r="G18" s="781"/>
      <c r="H18" s="763"/>
      <c r="I18" s="763"/>
      <c r="J18" s="763"/>
      <c r="K18" s="787"/>
      <c r="L18" s="763"/>
      <c r="M18" s="763"/>
      <c r="N18" s="787"/>
      <c r="O18" s="71"/>
      <c r="P18" s="21"/>
      <c r="R18" s="683"/>
    </row>
    <row r="19" spans="1:20" x14ac:dyDescent="0.25">
      <c r="A19" s="15"/>
      <c r="B19" s="259" t="str">
        <f>'Q-II'!B19</f>
        <v>01 e 05</v>
      </c>
      <c r="C19" s="764">
        <f>'Q-II'!U19</f>
        <v>120.85943510558182</v>
      </c>
      <c r="D19" s="770">
        <f>'Q-II'!N19*'Q-III'!L$74</f>
        <v>438886.18675507436</v>
      </c>
      <c r="E19" s="776">
        <f>'Q-II'!N19</f>
        <v>5.5709671614603091E-3</v>
      </c>
      <c r="F19" s="776">
        <f>E19</f>
        <v>5.5709671614603091E-3</v>
      </c>
      <c r="G19" s="782">
        <f>F19/F$53</f>
        <v>6.3811289761586728E-3</v>
      </c>
      <c r="H19" s="764">
        <f>G19*C$53</f>
        <v>138.43550339511216</v>
      </c>
      <c r="I19" s="764">
        <f>G19*'Q-III'!L$74</f>
        <v>502711.51891056512</v>
      </c>
      <c r="J19" s="764">
        <f>I19-D19</f>
        <v>63825.33215549076</v>
      </c>
      <c r="K19" s="788"/>
      <c r="L19" s="764">
        <f>G19*K$53</f>
        <v>20.83092173161663</v>
      </c>
      <c r="M19" s="764">
        <f>'Q-II'!V19</f>
        <v>2</v>
      </c>
      <c r="N19" s="788"/>
      <c r="O19" s="691">
        <f>M19-N19</f>
        <v>2</v>
      </c>
      <c r="P19" s="21"/>
      <c r="R19" s="683"/>
      <c r="T19" s="677">
        <v>281604.24504099035</v>
      </c>
    </row>
    <row r="20" spans="1:20" x14ac:dyDescent="0.25">
      <c r="A20" s="15"/>
      <c r="B20" s="259" t="str">
        <f>'Q-II'!B20</f>
        <v>02, 03 e 06</v>
      </c>
      <c r="C20" s="764">
        <f>'Q-II'!U20</f>
        <v>119.886108506581</v>
      </c>
      <c r="D20" s="770">
        <f>'Q-II'!N20*'Q-III'!L$74</f>
        <v>435351.67081819626</v>
      </c>
      <c r="E20" s="776">
        <f>'Q-II'!N20</f>
        <v>5.5261020624659896E-3</v>
      </c>
      <c r="F20" s="776">
        <f t="shared" ref="F20:F52" si="0">E20</f>
        <v>5.5261020624659896E-3</v>
      </c>
      <c r="G20" s="782">
        <f>F20/F$53</f>
        <v>6.3297393386121765E-3</v>
      </c>
      <c r="H20" s="764">
        <f t="shared" ref="H20:H36" si="1">G20*C$53</f>
        <v>137.32063009140342</v>
      </c>
      <c r="I20" s="764">
        <f>G20*'Q-III'!L$74</f>
        <v>498662.99350952957</v>
      </c>
      <c r="J20" s="764">
        <f t="shared" ref="J20:J52" si="2">I20-D20</f>
        <v>63311.322691333306</v>
      </c>
      <c r="K20" s="788"/>
      <c r="L20" s="764">
        <f t="shared" ref="L20:L36" si="3">G20*K$53</f>
        <v>20.663162464949743</v>
      </c>
      <c r="M20" s="764">
        <f>'Q-II'!V20</f>
        <v>3</v>
      </c>
      <c r="N20" s="788"/>
      <c r="O20" s="691">
        <f t="shared" ref="O20:O51" si="4">M20-N20</f>
        <v>3</v>
      </c>
      <c r="P20" s="21"/>
      <c r="R20" s="683"/>
      <c r="T20" s="677">
        <v>279336.37988134852</v>
      </c>
    </row>
    <row r="21" spans="1:20" x14ac:dyDescent="0.25">
      <c r="A21" s="15"/>
      <c r="B21" s="571">
        <f>'Q-II'!B21</f>
        <v>4</v>
      </c>
      <c r="C21" s="764">
        <f>'Q-II'!U21</f>
        <v>124.41320896704997</v>
      </c>
      <c r="D21" s="770">
        <f>'Q-II'!N21*'Q-III'!L$74</f>
        <v>451791.27982693148</v>
      </c>
      <c r="E21" s="776">
        <f>'Q-II'!N21</f>
        <v>5.7347769415093362E-3</v>
      </c>
      <c r="F21" s="776">
        <f t="shared" si="0"/>
        <v>5.7347769415093362E-3</v>
      </c>
      <c r="G21" s="782">
        <f>F21/F$53</f>
        <v>6.5687609085958807E-3</v>
      </c>
      <c r="H21" s="764">
        <f t="shared" si="1"/>
        <v>142.50608731795569</v>
      </c>
      <c r="I21" s="764">
        <f>G21*'Q-III'!L$74</f>
        <v>517493.34421202069</v>
      </c>
      <c r="J21" s="764">
        <f t="shared" si="2"/>
        <v>65702.064385089208</v>
      </c>
      <c r="K21" s="788"/>
      <c r="L21" s="764">
        <f t="shared" si="3"/>
        <v>21.443438123865501</v>
      </c>
      <c r="M21" s="764">
        <f>'Q-II'!V21</f>
        <v>1</v>
      </c>
      <c r="N21" s="788"/>
      <c r="O21" s="691">
        <f t="shared" si="4"/>
        <v>1</v>
      </c>
      <c r="P21" s="21"/>
      <c r="R21" s="683"/>
      <c r="T21" s="677">
        <v>289884.58992619428</v>
      </c>
    </row>
    <row r="22" spans="1:20" x14ac:dyDescent="0.25">
      <c r="A22" s="15"/>
      <c r="B22" s="571">
        <f>'Q-II'!B22</f>
        <v>7</v>
      </c>
      <c r="C22" s="764">
        <f>'Q-II'!U22</f>
        <v>119.86347300427867</v>
      </c>
      <c r="D22" s="770">
        <f>'Q-II'!N22*'Q-III'!L$74</f>
        <v>435269.47277315264</v>
      </c>
      <c r="E22" s="776">
        <f>'Q-II'!N22</f>
        <v>5.5250586880707733E-3</v>
      </c>
      <c r="F22" s="776"/>
      <c r="G22" s="782"/>
      <c r="H22" s="764"/>
      <c r="I22" s="764"/>
      <c r="J22" s="764"/>
      <c r="K22" s="788">
        <f>'Q-II'!T22</f>
        <v>134.40017611664189</v>
      </c>
      <c r="L22" s="764">
        <f t="shared" si="3"/>
        <v>0</v>
      </c>
      <c r="M22" s="764">
        <f>'Q-II'!V22</f>
        <v>1</v>
      </c>
      <c r="N22" s="788">
        <v>1</v>
      </c>
      <c r="O22" s="691">
        <f t="shared" si="4"/>
        <v>0</v>
      </c>
      <c r="P22" s="21"/>
      <c r="Q22" s="682">
        <v>7</v>
      </c>
      <c r="R22" s="683">
        <f>D22</f>
        <v>435269.47277315264</v>
      </c>
      <c r="T22" s="677">
        <v>279283.63883112429</v>
      </c>
    </row>
    <row r="23" spans="1:20" x14ac:dyDescent="0.25">
      <c r="A23" s="15"/>
      <c r="B23" s="571">
        <f>'Q-II'!B23</f>
        <v>8</v>
      </c>
      <c r="C23" s="764">
        <f>'Q-II'!U23</f>
        <v>187.58889589289407</v>
      </c>
      <c r="D23" s="770">
        <f>'Q-II'!N23*'Q-III'!L$74</f>
        <v>681206.02354382945</v>
      </c>
      <c r="E23" s="776">
        <f>'Q-II'!N23</f>
        <v>8.6468348785592192E-3</v>
      </c>
      <c r="F23" s="776">
        <f t="shared" si="0"/>
        <v>8.6468348785592192E-3</v>
      </c>
      <c r="G23" s="782">
        <f t="shared" ref="G23:G36" si="5">F23/F$53</f>
        <v>9.9043069177184567E-3</v>
      </c>
      <c r="H23" s="764">
        <f t="shared" si="1"/>
        <v>214.86914291449236</v>
      </c>
      <c r="I23" s="764">
        <f>G23*'Q-III'!L$74</f>
        <v>780270.88826528296</v>
      </c>
      <c r="J23" s="764">
        <f t="shared" si="2"/>
        <v>99064.864721453516</v>
      </c>
      <c r="K23" s="788"/>
      <c r="L23" s="764">
        <f t="shared" si="3"/>
        <v>32.332184944034907</v>
      </c>
      <c r="M23" s="764">
        <f>'Q-II'!V23</f>
        <v>1</v>
      </c>
      <c r="N23" s="788"/>
      <c r="O23" s="691">
        <f t="shared" si="4"/>
        <v>1</v>
      </c>
      <c r="P23" s="21"/>
      <c r="R23" s="683"/>
      <c r="T23" s="677">
        <v>437084.86110201612</v>
      </c>
    </row>
    <row r="24" spans="1:20" x14ac:dyDescent="0.25">
      <c r="A24" s="15"/>
      <c r="B24" s="571">
        <f>'Q-II'!B24</f>
        <v>9</v>
      </c>
      <c r="C24" s="764">
        <f>'Q-II'!U24</f>
        <v>119.04859492139425</v>
      </c>
      <c r="D24" s="770">
        <f>'Q-II'!N24*'Q-III'!L$74</f>
        <v>432310.34315158031</v>
      </c>
      <c r="E24" s="776">
        <f>'Q-II'!N24</f>
        <v>5.4874972098429712E-3</v>
      </c>
      <c r="F24" s="776">
        <f t="shared" si="0"/>
        <v>5.4874972098429712E-3</v>
      </c>
      <c r="G24" s="782">
        <f t="shared" si="5"/>
        <v>6.2855203481651922E-3</v>
      </c>
      <c r="H24" s="764">
        <f t="shared" si="1"/>
        <v>136.36132050449126</v>
      </c>
      <c r="I24" s="764">
        <f>G24*'Q-III'!L$74</f>
        <v>495179.37862956879</v>
      </c>
      <c r="J24" s="764">
        <f t="shared" si="2"/>
        <v>62869.03547798848</v>
      </c>
      <c r="K24" s="788"/>
      <c r="L24" s="764">
        <f t="shared" si="3"/>
        <v>20.518811468050327</v>
      </c>
      <c r="M24" s="764">
        <f>'Q-II'!V24</f>
        <v>1</v>
      </c>
      <c r="N24" s="788"/>
      <c r="O24" s="691">
        <f t="shared" si="4"/>
        <v>1</v>
      </c>
      <c r="P24" s="21"/>
      <c r="R24" s="683"/>
      <c r="T24" s="677">
        <v>277384.96102305205</v>
      </c>
    </row>
    <row r="25" spans="1:20" x14ac:dyDescent="0.25">
      <c r="A25" s="15"/>
      <c r="B25" s="259" t="str">
        <f>'Q-II'!B25</f>
        <v>10 e 11</v>
      </c>
      <c r="C25" s="764">
        <f>'Q-II'!U25</f>
        <v>118.09790382469578</v>
      </c>
      <c r="D25" s="770">
        <f>'Q-II'!N25*'Q-III'!L$74</f>
        <v>428858.02525974595</v>
      </c>
      <c r="E25" s="776">
        <f>'Q-II'!N25</f>
        <v>5.4436754852438688E-3</v>
      </c>
      <c r="F25" s="776">
        <f t="shared" si="0"/>
        <v>5.4436754852438688E-3</v>
      </c>
      <c r="G25" s="782">
        <f t="shared" si="5"/>
        <v>6.2353258184686148E-3</v>
      </c>
      <c r="H25" s="764">
        <f t="shared" si="1"/>
        <v>135.27237448691531</v>
      </c>
      <c r="I25" s="764">
        <f>G25*'Q-III'!L$74</f>
        <v>491225.00498204568</v>
      </c>
      <c r="J25" s="764">
        <f t="shared" si="2"/>
        <v>62366.979722299729</v>
      </c>
      <c r="K25" s="788"/>
      <c r="L25" s="764">
        <f t="shared" si="3"/>
        <v>20.354953579678021</v>
      </c>
      <c r="M25" s="764">
        <f>'Q-II'!V25</f>
        <v>2</v>
      </c>
      <c r="N25" s="788"/>
      <c r="O25" s="691">
        <f t="shared" si="4"/>
        <v>2</v>
      </c>
      <c r="P25" s="21"/>
      <c r="R25" s="683"/>
      <c r="T25" s="677">
        <v>275169.8369136345</v>
      </c>
    </row>
    <row r="26" spans="1:20" x14ac:dyDescent="0.25">
      <c r="A26" s="15"/>
      <c r="B26" s="259" t="str">
        <f>'Q-II'!B26</f>
        <v>12 e 17</v>
      </c>
      <c r="C26" s="764">
        <f>'Q-II'!U26</f>
        <v>122.60236878286237</v>
      </c>
      <c r="D26" s="770">
        <f>'Q-II'!N26*'Q-III'!L$74</f>
        <v>445215.43622343737</v>
      </c>
      <c r="E26" s="776">
        <f>'Q-II'!N26</f>
        <v>5.6513069898919974E-3</v>
      </c>
      <c r="F26" s="776">
        <f t="shared" si="0"/>
        <v>5.6513069898919974E-3</v>
      </c>
      <c r="G26" s="782">
        <f t="shared" si="5"/>
        <v>6.4731522806023992E-3</v>
      </c>
      <c r="H26" s="764">
        <f t="shared" si="1"/>
        <v>140.43190442733479</v>
      </c>
      <c r="I26" s="764">
        <f>G26*'Q-III'!L$74</f>
        <v>509961.20393102424</v>
      </c>
      <c r="J26" s="764">
        <f t="shared" si="2"/>
        <v>64745.767707586871</v>
      </c>
      <c r="K26" s="788"/>
      <c r="L26" s="764">
        <f t="shared" si="3"/>
        <v>21.131327860299198</v>
      </c>
      <c r="M26" s="764">
        <f>'Q-II'!V26</f>
        <v>2</v>
      </c>
      <c r="N26" s="788"/>
      <c r="O26" s="691">
        <f t="shared" si="4"/>
        <v>2</v>
      </c>
      <c r="P26" s="21"/>
      <c r="R26" s="683"/>
      <c r="T26" s="677">
        <v>285665.30590825598</v>
      </c>
    </row>
    <row r="27" spans="1:20" x14ac:dyDescent="0.25">
      <c r="A27" s="15"/>
      <c r="B27" s="259">
        <f>'Q-II'!B27</f>
        <v>13</v>
      </c>
      <c r="C27" s="764">
        <f>'Q-II'!U27</f>
        <v>178.05934942360693</v>
      </c>
      <c r="D27" s="770">
        <f>'Q-II'!N27*'Q-III'!L$74</f>
        <v>646600.64658044209</v>
      </c>
      <c r="E27" s="776">
        <f>'Q-II'!N27</f>
        <v>8.2075742581729765E-3</v>
      </c>
      <c r="F27" s="776">
        <f t="shared" si="0"/>
        <v>8.2075742581729765E-3</v>
      </c>
      <c r="G27" s="782">
        <f t="shared" si="5"/>
        <v>9.4011665129027609E-3</v>
      </c>
      <c r="H27" s="764">
        <f t="shared" si="1"/>
        <v>203.95375545259986</v>
      </c>
      <c r="I27" s="764">
        <f>G27*'Q-III'!L$74</f>
        <v>740633.00003653928</v>
      </c>
      <c r="J27" s="764">
        <f t="shared" si="2"/>
        <v>94032.353456097189</v>
      </c>
      <c r="K27" s="788"/>
      <c r="L27" s="764">
        <f t="shared" si="3"/>
        <v>30.689704682017233</v>
      </c>
      <c r="M27" s="764">
        <f>'Q-II'!V27</f>
        <v>1</v>
      </c>
      <c r="N27" s="788"/>
      <c r="O27" s="691">
        <f t="shared" si="4"/>
        <v>1</v>
      </c>
      <c r="P27" s="21"/>
      <c r="R27" s="683"/>
      <c r="T27" s="677">
        <v>414880.87895761587</v>
      </c>
    </row>
    <row r="28" spans="1:20" x14ac:dyDescent="0.25">
      <c r="A28" s="15"/>
      <c r="B28" s="259">
        <f>'Q-II'!B28</f>
        <v>14</v>
      </c>
      <c r="C28" s="764">
        <f>'Q-II'!U28</f>
        <v>119.11650142830129</v>
      </c>
      <c r="D28" s="770">
        <f>'Q-II'!N28*'Q-III'!L$74</f>
        <v>432556.93728671136</v>
      </c>
      <c r="E28" s="776">
        <f>'Q-II'!N28</f>
        <v>5.4906273330286217E-3</v>
      </c>
      <c r="F28" s="776">
        <f t="shared" si="0"/>
        <v>5.4906273330286217E-3</v>
      </c>
      <c r="G28" s="782">
        <f t="shared" si="5"/>
        <v>6.2891056717149481E-3</v>
      </c>
      <c r="H28" s="764">
        <f t="shared" si="1"/>
        <v>136.43910236288957</v>
      </c>
      <c r="I28" s="764">
        <f>G28*'Q-III'!L$74</f>
        <v>495461.83389010618</v>
      </c>
      <c r="J28" s="764">
        <f t="shared" si="2"/>
        <v>62904.896603394824</v>
      </c>
      <c r="K28" s="788"/>
      <c r="L28" s="764">
        <f t="shared" si="3"/>
        <v>20.530515602934067</v>
      </c>
      <c r="M28" s="764">
        <f>'Q-II'!V28</f>
        <v>1</v>
      </c>
      <c r="N28" s="788"/>
      <c r="O28" s="691">
        <f t="shared" si="4"/>
        <v>1</v>
      </c>
      <c r="P28" s="21"/>
      <c r="R28" s="683"/>
      <c r="T28" s="677">
        <v>277543.18417372479</v>
      </c>
    </row>
    <row r="29" spans="1:20" x14ac:dyDescent="0.25">
      <c r="A29" s="15"/>
      <c r="B29" s="259" t="str">
        <f>'Q-II'!B29</f>
        <v>15 e 16</v>
      </c>
      <c r="C29" s="764">
        <f>'Q-II'!U29</f>
        <v>118.16581033160281</v>
      </c>
      <c r="D29" s="770">
        <f>'Q-II'!N29*'Q-III'!L$74</f>
        <v>429104.61939487699</v>
      </c>
      <c r="E29" s="776">
        <f>'Q-II'!N29</f>
        <v>5.4468056084295193E-3</v>
      </c>
      <c r="F29" s="776">
        <f t="shared" si="0"/>
        <v>5.4468056084295193E-3</v>
      </c>
      <c r="G29" s="782">
        <f t="shared" si="5"/>
        <v>6.2389111420183708E-3</v>
      </c>
      <c r="H29" s="764">
        <f t="shared" si="1"/>
        <v>135.35015634531359</v>
      </c>
      <c r="I29" s="764">
        <f>G29*'Q-III'!L$74</f>
        <v>491507.46024258307</v>
      </c>
      <c r="J29" s="764">
        <f t="shared" si="2"/>
        <v>62402.840847706073</v>
      </c>
      <c r="K29" s="788"/>
      <c r="L29" s="764">
        <f t="shared" si="3"/>
        <v>20.366657714561757</v>
      </c>
      <c r="M29" s="764">
        <f>'Q-II'!V29</f>
        <v>2</v>
      </c>
      <c r="N29" s="788"/>
      <c r="O29" s="691">
        <f t="shared" si="4"/>
        <v>2</v>
      </c>
      <c r="P29" s="21"/>
      <c r="R29" s="683"/>
      <c r="T29" s="677">
        <v>275328.06006430718</v>
      </c>
    </row>
    <row r="30" spans="1:20" x14ac:dyDescent="0.25">
      <c r="A30" s="15"/>
      <c r="B30" s="259">
        <f>'Q-II'!B30</f>
        <v>18</v>
      </c>
      <c r="C30" s="764">
        <f>'Q-II'!U30</f>
        <v>178.14989143281628</v>
      </c>
      <c r="D30" s="770">
        <f>'Q-II'!N30*'Q-III'!L$74</f>
        <v>646929.4387606167</v>
      </c>
      <c r="E30" s="776">
        <f>'Q-II'!N30</f>
        <v>8.2117477557538433E-3</v>
      </c>
      <c r="F30" s="776">
        <f t="shared" si="0"/>
        <v>8.2117477557538433E-3</v>
      </c>
      <c r="G30" s="782">
        <f t="shared" si="5"/>
        <v>9.405946944302435E-3</v>
      </c>
      <c r="H30" s="764">
        <f t="shared" si="1"/>
        <v>204.05746459713092</v>
      </c>
      <c r="I30" s="764">
        <f>G30*'Q-III'!L$74</f>
        <v>741009.60705058905</v>
      </c>
      <c r="J30" s="764">
        <f t="shared" si="2"/>
        <v>94080.168289972353</v>
      </c>
      <c r="K30" s="788"/>
      <c r="L30" s="764">
        <f t="shared" si="3"/>
        <v>30.705310195195548</v>
      </c>
      <c r="M30" s="764">
        <f>'Q-II'!V30</f>
        <v>1</v>
      </c>
      <c r="N30" s="788"/>
      <c r="O30" s="691">
        <f t="shared" si="4"/>
        <v>1</v>
      </c>
      <c r="P30" s="21"/>
      <c r="R30" s="683"/>
      <c r="T30" s="677">
        <v>415091.84315851278</v>
      </c>
    </row>
    <row r="31" spans="1:20" x14ac:dyDescent="0.25">
      <c r="A31" s="15"/>
      <c r="B31" s="259">
        <f>'Q-II'!B31</f>
        <v>19</v>
      </c>
      <c r="C31" s="764">
        <f>'Q-II'!U31</f>
        <v>118.25635234081219</v>
      </c>
      <c r="D31" s="770">
        <f>'Q-II'!N31*'Q-III'!L$74</f>
        <v>429433.41157505166</v>
      </c>
      <c r="E31" s="776">
        <f>'Q-II'!N31</f>
        <v>5.4509791060103853E-3</v>
      </c>
      <c r="F31" s="776">
        <f t="shared" si="0"/>
        <v>5.4509791060103853E-3</v>
      </c>
      <c r="G31" s="782">
        <f t="shared" si="5"/>
        <v>6.2436915734180431E-3</v>
      </c>
      <c r="H31" s="764">
        <f t="shared" si="1"/>
        <v>135.45386548984459</v>
      </c>
      <c r="I31" s="764">
        <f>G31*'Q-III'!L$74</f>
        <v>491884.06725663278</v>
      </c>
      <c r="J31" s="764">
        <f t="shared" si="2"/>
        <v>62450.65568158112</v>
      </c>
      <c r="K31" s="788"/>
      <c r="L31" s="764">
        <f t="shared" si="3"/>
        <v>20.382263227740065</v>
      </c>
      <c r="M31" s="764">
        <f>'Q-II'!V31</f>
        <v>1</v>
      </c>
      <c r="N31" s="788"/>
      <c r="O31" s="691">
        <f t="shared" si="4"/>
        <v>1</v>
      </c>
      <c r="P31" s="21"/>
      <c r="R31" s="683"/>
      <c r="T31" s="677">
        <v>275539.02426520403</v>
      </c>
    </row>
    <row r="32" spans="1:20" x14ac:dyDescent="0.25">
      <c r="A32" s="15"/>
      <c r="B32" s="259">
        <f>'Q-II'!B32</f>
        <v>20</v>
      </c>
      <c r="C32" s="764">
        <f>'Q-II'!U32</f>
        <v>117.28302574181137</v>
      </c>
      <c r="D32" s="770">
        <f>'Q-II'!N32*'Q-III'!L$74</f>
        <v>425898.89563817362</v>
      </c>
      <c r="E32" s="776">
        <f>'Q-II'!N32</f>
        <v>5.4061140070160666E-3</v>
      </c>
      <c r="F32" s="776">
        <f t="shared" si="0"/>
        <v>5.4061140070160666E-3</v>
      </c>
      <c r="G32" s="782">
        <f t="shared" si="5"/>
        <v>6.1923019358715477E-3</v>
      </c>
      <c r="H32" s="764">
        <f t="shared" si="1"/>
        <v>134.3389921861359</v>
      </c>
      <c r="I32" s="764">
        <f>G32*'Q-III'!L$74</f>
        <v>487835.54185559723</v>
      </c>
      <c r="J32" s="764">
        <f t="shared" si="2"/>
        <v>61936.646217423608</v>
      </c>
      <c r="K32" s="788"/>
      <c r="L32" s="764">
        <f t="shared" si="3"/>
        <v>20.214503961073181</v>
      </c>
      <c r="M32" s="764">
        <f>'Q-II'!V32</f>
        <v>1</v>
      </c>
      <c r="N32" s="788"/>
      <c r="O32" s="691">
        <f t="shared" si="4"/>
        <v>1</v>
      </c>
      <c r="P32" s="21"/>
      <c r="R32" s="683"/>
      <c r="T32" s="677">
        <v>273271.15910556226</v>
      </c>
    </row>
    <row r="33" spans="1:20" x14ac:dyDescent="0.25">
      <c r="A33" s="15"/>
      <c r="B33" s="259" t="str">
        <f>'Q-II'!B33</f>
        <v>21 e 22</v>
      </c>
      <c r="C33" s="764">
        <f>'Q-II'!U33</f>
        <v>118.23371683850985</v>
      </c>
      <c r="D33" s="770">
        <f>'Q-II'!N33*'Q-III'!L$74</f>
        <v>429351.2135300081</v>
      </c>
      <c r="E33" s="776">
        <f>'Q-II'!N33</f>
        <v>5.4499357316151699E-3</v>
      </c>
      <c r="F33" s="776">
        <f t="shared" si="0"/>
        <v>5.4499357316151699E-3</v>
      </c>
      <c r="G33" s="782">
        <f t="shared" si="5"/>
        <v>6.2424964655681267E-3</v>
      </c>
      <c r="H33" s="764">
        <f t="shared" si="1"/>
        <v>135.42793820371188</v>
      </c>
      <c r="I33" s="764">
        <f>G33*'Q-III'!L$74</f>
        <v>491789.91550312046</v>
      </c>
      <c r="J33" s="764">
        <f t="shared" si="2"/>
        <v>62438.701973112358</v>
      </c>
      <c r="K33" s="788">
        <f>'Q-II'!T33</f>
        <v>132.64287608021422</v>
      </c>
      <c r="L33" s="764">
        <f t="shared" si="3"/>
        <v>20.378361849445493</v>
      </c>
      <c r="M33" s="764">
        <f>'Q-II'!V33</f>
        <v>2</v>
      </c>
      <c r="N33" s="788">
        <v>1</v>
      </c>
      <c r="O33" s="691">
        <f t="shared" si="4"/>
        <v>1</v>
      </c>
      <c r="P33" s="21"/>
      <c r="Q33" s="682">
        <v>22</v>
      </c>
      <c r="R33" s="683">
        <f>D33</f>
        <v>429351.2135300081</v>
      </c>
      <c r="T33" s="677">
        <v>275486.28321497986</v>
      </c>
    </row>
    <row r="34" spans="1:20" x14ac:dyDescent="0.25">
      <c r="A34" s="15"/>
      <c r="B34" s="259">
        <f>'Q-II'!B34</f>
        <v>23</v>
      </c>
      <c r="C34" s="764">
        <f>'Q-II'!U34</f>
        <v>205.22195218642059</v>
      </c>
      <c r="D34" s="770">
        <f>'Q-II'!N34*'Q-III'!L$74</f>
        <v>745238.3006328526</v>
      </c>
      <c r="E34" s="776">
        <f>'Q-II'!N34</f>
        <v>9.4596235324330494E-3</v>
      </c>
      <c r="F34" s="776">
        <f t="shared" si="0"/>
        <v>9.4596235324330494E-3</v>
      </c>
      <c r="G34" s="782">
        <f t="shared" si="5"/>
        <v>1.0835295932804981E-2</v>
      </c>
      <c r="H34" s="764">
        <f t="shared" si="1"/>
        <v>235.06649881191342</v>
      </c>
      <c r="I34" s="764">
        <f>G34*'Q-III'!L$74</f>
        <v>853615.10425148555</v>
      </c>
      <c r="J34" s="764">
        <f t="shared" si="2"/>
        <v>108376.80361863296</v>
      </c>
      <c r="K34" s="788"/>
      <c r="L34" s="764">
        <f t="shared" si="3"/>
        <v>35.371358635511783</v>
      </c>
      <c r="M34" s="764">
        <f>'Q-II'!V34</f>
        <v>1</v>
      </c>
      <c r="N34" s="788"/>
      <c r="O34" s="691">
        <f t="shared" si="4"/>
        <v>1</v>
      </c>
      <c r="P34" s="21"/>
      <c r="R34" s="683"/>
      <c r="T34" s="677">
        <v>478170.13922669017</v>
      </c>
    </row>
    <row r="35" spans="1:20" x14ac:dyDescent="0.25">
      <c r="A35" s="15"/>
      <c r="B35" s="259">
        <f>'Q-II'!B35</f>
        <v>24</v>
      </c>
      <c r="C35" s="764">
        <f>'Q-II'!U35</f>
        <v>121.69694869076861</v>
      </c>
      <c r="D35" s="770">
        <f>'Q-II'!N35*'Q-III'!L$74</f>
        <v>441927.51442169043</v>
      </c>
      <c r="E35" s="776">
        <f>'Q-II'!N35</f>
        <v>5.6095720140833293E-3</v>
      </c>
      <c r="F35" s="776">
        <f t="shared" si="0"/>
        <v>5.6095720140833293E-3</v>
      </c>
      <c r="G35" s="782">
        <f t="shared" si="5"/>
        <v>6.4253479666056598E-3</v>
      </c>
      <c r="H35" s="764">
        <f t="shared" si="1"/>
        <v>139.39481298202438</v>
      </c>
      <c r="I35" s="764">
        <f>G35*'Q-III'!L$74</f>
        <v>506195.13379052613</v>
      </c>
      <c r="J35" s="764">
        <f t="shared" si="2"/>
        <v>64267.619368835702</v>
      </c>
      <c r="K35" s="788"/>
      <c r="L35" s="764">
        <f t="shared" si="3"/>
        <v>20.97527272851605</v>
      </c>
      <c r="M35" s="764">
        <f>'Q-II'!V35</f>
        <v>1</v>
      </c>
      <c r="N35" s="788"/>
      <c r="O35" s="691">
        <f t="shared" si="4"/>
        <v>1</v>
      </c>
      <c r="P35" s="21"/>
      <c r="R35" s="683"/>
      <c r="T35" s="677">
        <v>283555.66389928688</v>
      </c>
    </row>
    <row r="36" spans="1:20" x14ac:dyDescent="0.25">
      <c r="A36" s="15"/>
      <c r="B36" s="473">
        <f>'Q-II'!B36</f>
        <v>25</v>
      </c>
      <c r="C36" s="765">
        <f>'Q-II'!U36</f>
        <v>120.29354754802321</v>
      </c>
      <c r="D36" s="771">
        <f>'Q-II'!N36*'Q-III'!L$74</f>
        <v>436831.23562898248</v>
      </c>
      <c r="E36" s="777">
        <f>'Q-II'!N36</f>
        <v>5.5448828015798911E-3</v>
      </c>
      <c r="F36" s="777">
        <f t="shared" si="0"/>
        <v>5.5448828015798911E-3</v>
      </c>
      <c r="G36" s="783">
        <f t="shared" si="5"/>
        <v>6.3512512799107105E-3</v>
      </c>
      <c r="H36" s="764">
        <f t="shared" si="1"/>
        <v>137.78732124179314</v>
      </c>
      <c r="I36" s="765">
        <f>G36*'Q-III'!L$74</f>
        <v>500357.72507275379</v>
      </c>
      <c r="J36" s="765">
        <f t="shared" si="2"/>
        <v>63526.489443771308</v>
      </c>
      <c r="K36" s="789"/>
      <c r="L36" s="765">
        <f t="shared" si="3"/>
        <v>20.733387274252163</v>
      </c>
      <c r="M36" s="765">
        <f>'Q-II'!V36</f>
        <v>1</v>
      </c>
      <c r="N36" s="789"/>
      <c r="O36" s="692">
        <f t="shared" si="4"/>
        <v>1</v>
      </c>
      <c r="P36" s="21"/>
      <c r="R36" s="683"/>
      <c r="T36" s="677">
        <v>280285.71878538461</v>
      </c>
    </row>
    <row r="37" spans="1:20" x14ac:dyDescent="0.25">
      <c r="A37" s="15"/>
      <c r="B37" s="451" t="str">
        <f>'Q-II'!B37</f>
        <v>Salas</v>
      </c>
      <c r="C37" s="764"/>
      <c r="D37" s="770"/>
      <c r="E37" s="776"/>
      <c r="F37" s="776"/>
      <c r="G37" s="782"/>
      <c r="H37" s="764"/>
      <c r="I37" s="764"/>
      <c r="J37" s="764"/>
      <c r="K37" s="788"/>
      <c r="L37" s="764"/>
      <c r="M37" s="764">
        <f>'Q-II'!V37</f>
        <v>0</v>
      </c>
      <c r="N37" s="788"/>
      <c r="O37" s="691"/>
      <c r="P37" s="21"/>
      <c r="R37" s="683"/>
    </row>
    <row r="38" spans="1:20" ht="24.95" customHeight="1" x14ac:dyDescent="0.25">
      <c r="A38" s="15"/>
      <c r="B38" s="556" t="str">
        <f>'Q-II'!B38</f>
        <v>101, 201, 301, 401, 501 e 601</v>
      </c>
      <c r="C38" s="766">
        <f>'Q-II'!U38</f>
        <v>117.21889181862139</v>
      </c>
      <c r="D38" s="772">
        <f>'Q-II'!N38*'Q-III'!L$74</f>
        <v>425666.00117721659</v>
      </c>
      <c r="E38" s="778">
        <f>'Q-II'!N38</f>
        <v>5.4031577795629528E-3</v>
      </c>
      <c r="F38" s="778">
        <f t="shared" si="0"/>
        <v>5.4031577795629528E-3</v>
      </c>
      <c r="G38" s="784">
        <f t="shared" ref="G38:G52" si="6">F38/F$53</f>
        <v>6.1889157969634455E-3</v>
      </c>
      <c r="H38" s="766">
        <f t="shared" ref="H38:H52" si="7">G38*C$53</f>
        <v>134.26553154209307</v>
      </c>
      <c r="I38" s="766">
        <f>G38*'Q-III'!L$74</f>
        <v>487568.77855397866</v>
      </c>
      <c r="J38" s="766">
        <f t="shared" si="2"/>
        <v>61902.777376762067</v>
      </c>
      <c r="K38" s="790">
        <f>'Q-II'!T38</f>
        <v>140.18696471493865</v>
      </c>
      <c r="L38" s="766">
        <f t="shared" ref="L38:L52" si="8">G38*K$53</f>
        <v>20.203450055905208</v>
      </c>
      <c r="M38" s="766">
        <f>'Q-II'!V38</f>
        <v>6</v>
      </c>
      <c r="N38" s="790">
        <v>3</v>
      </c>
      <c r="O38" s="759">
        <f t="shared" si="4"/>
        <v>3</v>
      </c>
      <c r="P38" s="21"/>
      <c r="Q38" s="682" t="s">
        <v>323</v>
      </c>
      <c r="R38" s="683">
        <f>D38*3</f>
        <v>1276998.0035316497</v>
      </c>
      <c r="T38" s="677">
        <v>273121.72612992692</v>
      </c>
    </row>
    <row r="39" spans="1:20" s="564" customFormat="1" ht="30" customHeight="1" x14ac:dyDescent="0.25">
      <c r="A39" s="557"/>
      <c r="B39" s="556" t="str">
        <f>'Q-II'!B39</f>
        <v>102, 202, 302, 402, 502, 602, 105, 205, 305, 405, 505 e 605</v>
      </c>
      <c r="C39" s="766">
        <f>'Q-II'!U39</f>
        <v>139.72235369086908</v>
      </c>
      <c r="D39" s="772">
        <f>'Q-II'!N39*'Q-III'!L$74</f>
        <v>507384.5576248038</v>
      </c>
      <c r="E39" s="778">
        <f>'Q-II'!N39</f>
        <v>6.4404458241409139E-3</v>
      </c>
      <c r="F39" s="778">
        <f t="shared" si="0"/>
        <v>6.4404458241409139E-3</v>
      </c>
      <c r="G39" s="784">
        <f t="shared" si="6"/>
        <v>7.3770521844241021E-3</v>
      </c>
      <c r="H39" s="766">
        <f t="shared" si="7"/>
        <v>160.04157517241322</v>
      </c>
      <c r="I39" s="766">
        <f>G39*'Q-III'!L$74</f>
        <v>581171.31350427773</v>
      </c>
      <c r="J39" s="766">
        <f t="shared" si="2"/>
        <v>73786.755879473931</v>
      </c>
      <c r="K39" s="790">
        <f>'Q-II'!T39</f>
        <v>166.43986915311245</v>
      </c>
      <c r="L39" s="766">
        <f t="shared" si="8"/>
        <v>24.082070310432286</v>
      </c>
      <c r="M39" s="766">
        <f>'Q-II'!V39</f>
        <v>12</v>
      </c>
      <c r="N39" s="790">
        <v>4</v>
      </c>
      <c r="O39" s="759">
        <f t="shared" si="4"/>
        <v>8</v>
      </c>
      <c r="P39" s="563"/>
      <c r="Q39" s="682" t="s">
        <v>401</v>
      </c>
      <c r="R39" s="683">
        <f>D39*4</f>
        <v>2029538.2304992152</v>
      </c>
      <c r="T39" s="819">
        <v>325555.12022784742</v>
      </c>
    </row>
    <row r="40" spans="1:20" s="564" customFormat="1" ht="30" customHeight="1" x14ac:dyDescent="0.25">
      <c r="A40" s="557"/>
      <c r="B40" s="556" t="str">
        <f>'Q-II'!B40</f>
        <v>103, 203, 303, 403, 503, 603, 106, 206, 306, 406, 506 e 606</v>
      </c>
      <c r="C40" s="766">
        <f>'Q-II'!U40</f>
        <v>162.56534809765199</v>
      </c>
      <c r="D40" s="772">
        <f>'Q-II'!N40*'Q-III'!L$74</f>
        <v>590336.08474804636</v>
      </c>
      <c r="E40" s="778">
        <f>'Q-II'!N40</f>
        <v>7.4933844846471285E-3</v>
      </c>
      <c r="F40" s="778">
        <f t="shared" si="0"/>
        <v>7.4933844846471285E-3</v>
      </c>
      <c r="G40" s="784">
        <f t="shared" si="6"/>
        <v>8.5831151896335386E-3</v>
      </c>
      <c r="H40" s="766">
        <f t="shared" si="7"/>
        <v>186.2065280947248</v>
      </c>
      <c r="I40" s="766">
        <f>G40*'Q-III'!L$74</f>
        <v>676186.12475726381</v>
      </c>
      <c r="J40" s="766">
        <f t="shared" si="2"/>
        <v>85850.040009217453</v>
      </c>
      <c r="K40" s="790">
        <f>'Q-II'!T40</f>
        <v>193.08887776554212</v>
      </c>
      <c r="L40" s="766">
        <f t="shared" si="8"/>
        <v>28.019211239378055</v>
      </c>
      <c r="M40" s="766">
        <f>'Q-II'!V40</f>
        <v>12</v>
      </c>
      <c r="N40" s="790">
        <v>2</v>
      </c>
      <c r="O40" s="759">
        <f t="shared" si="4"/>
        <v>10</v>
      </c>
      <c r="P40" s="563"/>
      <c r="Q40" s="682" t="s">
        <v>402</v>
      </c>
      <c r="R40" s="683">
        <f>D40*2</f>
        <v>1180672.1694960927</v>
      </c>
      <c r="T40" s="819">
        <v>378779.63007913152</v>
      </c>
    </row>
    <row r="41" spans="1:20" s="564" customFormat="1" ht="24.95" customHeight="1" x14ac:dyDescent="0.25">
      <c r="A41" s="557"/>
      <c r="B41" s="556" t="str">
        <f>'Q-II'!B41</f>
        <v>104, 204, 304, 404, 504 e 604</v>
      </c>
      <c r="C41" s="766">
        <f>'Q-II'!U41</f>
        <v>101.77016149727112</v>
      </c>
      <c r="D41" s="772">
        <f>'Q-II'!N41*'Q-III'!L$74</f>
        <v>369565.83543490811</v>
      </c>
      <c r="E41" s="778">
        <f>'Q-II'!N41</f>
        <v>4.6910547548275365E-3</v>
      </c>
      <c r="F41" s="778">
        <f t="shared" si="0"/>
        <v>4.6910547548275365E-3</v>
      </c>
      <c r="G41" s="784">
        <f t="shared" si="6"/>
        <v>5.3732546893940584E-3</v>
      </c>
      <c r="H41" s="766">
        <f t="shared" si="7"/>
        <v>116.57015875648349</v>
      </c>
      <c r="I41" s="766">
        <f>G41*'Q-III'!L$74</f>
        <v>423310.20678172796</v>
      </c>
      <c r="J41" s="766">
        <f t="shared" si="2"/>
        <v>53744.371346819855</v>
      </c>
      <c r="K41" s="790"/>
      <c r="L41" s="766">
        <f t="shared" si="8"/>
        <v>17.540759369855184</v>
      </c>
      <c r="M41" s="766">
        <f>'Q-II'!V41</f>
        <v>6</v>
      </c>
      <c r="N41" s="790"/>
      <c r="O41" s="759">
        <f t="shared" si="4"/>
        <v>6</v>
      </c>
      <c r="P41" s="563"/>
      <c r="Q41" s="682"/>
      <c r="R41" s="683"/>
      <c r="T41" s="819">
        <v>237125.95935189092</v>
      </c>
    </row>
    <row r="42" spans="1:20" s="564" customFormat="1" ht="24.95" customHeight="1" x14ac:dyDescent="0.25">
      <c r="A42" s="557"/>
      <c r="B42" s="556" t="str">
        <f>'Q-II'!B42</f>
        <v>107, 207, 307, 407, 507 e 607</v>
      </c>
      <c r="C42" s="766">
        <f>'Q-II'!U42</f>
        <v>138.77920776160471</v>
      </c>
      <c r="D42" s="772">
        <f>'Q-II'!N42*'Q-III'!L$74</f>
        <v>503959.63908131735</v>
      </c>
      <c r="E42" s="778">
        <f>'Q-II'!N42</f>
        <v>6.3969718910068842E-3</v>
      </c>
      <c r="F42" s="778">
        <f t="shared" si="0"/>
        <v>6.3969718910068842E-3</v>
      </c>
      <c r="G42" s="784">
        <f t="shared" si="6"/>
        <v>7.3272560240108305E-3</v>
      </c>
      <c r="H42" s="766">
        <f t="shared" si="7"/>
        <v>158.96127158354815</v>
      </c>
      <c r="I42" s="766">
        <f>G42*'Q-III'!L$74</f>
        <v>577248.32377459214</v>
      </c>
      <c r="J42" s="766">
        <f t="shared" si="2"/>
        <v>73288.684693274787</v>
      </c>
      <c r="K42" s="790">
        <f>'Q-II'!T42</f>
        <v>165.3395797801798</v>
      </c>
      <c r="L42" s="766">
        <f t="shared" si="8"/>
        <v>23.919512881491503</v>
      </c>
      <c r="M42" s="766">
        <f>'Q-II'!V42</f>
        <v>6</v>
      </c>
      <c r="N42" s="790">
        <v>2</v>
      </c>
      <c r="O42" s="759">
        <f t="shared" si="4"/>
        <v>4</v>
      </c>
      <c r="P42" s="563"/>
      <c r="Q42" s="682" t="s">
        <v>325</v>
      </c>
      <c r="R42" s="683">
        <f>D42*2</f>
        <v>1007919.2781626347</v>
      </c>
      <c r="T42" s="819">
        <v>323357.57646850462</v>
      </c>
    </row>
    <row r="43" spans="1:20" s="564" customFormat="1" ht="24.95" customHeight="1" x14ac:dyDescent="0.25">
      <c r="A43" s="557"/>
      <c r="B43" s="556" t="str">
        <f>'Q-II'!B43</f>
        <v>108, 208, 308, 408, 508 e 608</v>
      </c>
      <c r="C43" s="766">
        <f>'Q-II'!U43</f>
        <v>136.32702834551742</v>
      </c>
      <c r="D43" s="772">
        <f>'Q-II'!N43*'Q-III'!L$74</f>
        <v>495054.85086825263</v>
      </c>
      <c r="E43" s="778">
        <f>'Q-II'!N43</f>
        <v>6.2839396648584067E-3</v>
      </c>
      <c r="F43" s="778">
        <f t="shared" si="0"/>
        <v>6.2839396648584067E-3</v>
      </c>
      <c r="G43" s="784">
        <f t="shared" si="6"/>
        <v>7.1977860069363268E-3</v>
      </c>
      <c r="H43" s="766">
        <f t="shared" si="7"/>
        <v>156.15248225249906</v>
      </c>
      <c r="I43" s="766">
        <f>G43*'Q-III'!L$74</f>
        <v>567048.55047740962</v>
      </c>
      <c r="J43" s="766">
        <f t="shared" si="2"/>
        <v>71993.699609156989</v>
      </c>
      <c r="K43" s="790">
        <f>'Q-II'!T43</f>
        <v>162.47882741055486</v>
      </c>
      <c r="L43" s="766">
        <f t="shared" si="8"/>
        <v>23.496863566245477</v>
      </c>
      <c r="M43" s="766">
        <f>'Q-II'!V43</f>
        <v>6</v>
      </c>
      <c r="N43" s="790">
        <v>1</v>
      </c>
      <c r="O43" s="759">
        <f t="shared" si="4"/>
        <v>5</v>
      </c>
      <c r="P43" s="563"/>
      <c r="Q43" s="682">
        <v>408</v>
      </c>
      <c r="R43" s="683">
        <f>D43*1</f>
        <v>495054.85086825263</v>
      </c>
      <c r="T43" s="819">
        <v>317643.96269421326</v>
      </c>
    </row>
    <row r="44" spans="1:20" s="564" customFormat="1" ht="24.95" customHeight="1" x14ac:dyDescent="0.25">
      <c r="A44" s="557"/>
      <c r="B44" s="556" t="str">
        <f>'Q-II'!B44</f>
        <v>109, 209, 309, 409, 509 e 609</v>
      </c>
      <c r="C44" s="766">
        <f>'Q-II'!U44</f>
        <v>162.05604929584922</v>
      </c>
      <c r="D44" s="772">
        <f>'Q-II'!N44*'Q-III'!L$74</f>
        <v>588486.62873456359</v>
      </c>
      <c r="E44" s="778">
        <f>'Q-II'!N44</f>
        <v>7.4699085607547516E-3</v>
      </c>
      <c r="F44" s="778">
        <f t="shared" si="0"/>
        <v>7.4699085607547516E-3</v>
      </c>
      <c r="G44" s="784">
        <f t="shared" si="6"/>
        <v>8.5562252630103711E-3</v>
      </c>
      <c r="H44" s="766">
        <f t="shared" si="7"/>
        <v>185.62316415673766</v>
      </c>
      <c r="I44" s="766">
        <f>G44*'Q-III'!L$74</f>
        <v>674067.71030323347</v>
      </c>
      <c r="J44" s="766">
        <f t="shared" si="2"/>
        <v>85581.081568669877</v>
      </c>
      <c r="K44" s="790"/>
      <c r="L44" s="766">
        <f t="shared" si="8"/>
        <v>27.931430227750027</v>
      </c>
      <c r="M44" s="766">
        <f>'Q-II'!V44</f>
        <v>6</v>
      </c>
      <c r="N44" s="790"/>
      <c r="O44" s="759">
        <f t="shared" si="4"/>
        <v>6</v>
      </c>
      <c r="P44" s="563"/>
      <c r="Q44" s="682"/>
      <c r="R44" s="683"/>
      <c r="T44" s="819">
        <v>377592.95644908631</v>
      </c>
    </row>
    <row r="45" spans="1:20" s="564" customFormat="1" ht="30" customHeight="1" x14ac:dyDescent="0.25">
      <c r="A45" s="557"/>
      <c r="B45" s="556" t="str">
        <f>'Q-II'!B45</f>
        <v>110, 210, 310, 410, 510, 610, 115, 215, 315, 415, 515 e 615</v>
      </c>
      <c r="C45" s="766">
        <f>'Q-II'!U45</f>
        <v>142.98563860612379</v>
      </c>
      <c r="D45" s="772">
        <f>'Q-II'!N45*'Q-III'!L$74</f>
        <v>519234.77578526706</v>
      </c>
      <c r="E45" s="778">
        <f>'Q-II'!N45</f>
        <v>6.5908656327846593E-3</v>
      </c>
      <c r="F45" s="778">
        <f t="shared" si="0"/>
        <v>6.5908656327846593E-3</v>
      </c>
      <c r="G45" s="784">
        <f t="shared" si="6"/>
        <v>7.5493468994540219E-3</v>
      </c>
      <c r="H45" s="766">
        <f t="shared" si="7"/>
        <v>163.7794255898863</v>
      </c>
      <c r="I45" s="766">
        <f>G45*'Q-III'!L$74</f>
        <v>594744.85796899011</v>
      </c>
      <c r="J45" s="766">
        <f t="shared" si="2"/>
        <v>75510.082183723047</v>
      </c>
      <c r="K45" s="790">
        <f>'Q-II'!T45</f>
        <v>170.24687038345957</v>
      </c>
      <c r="L45" s="766">
        <f t="shared" si="8"/>
        <v>24.644519014567397</v>
      </c>
      <c r="M45" s="766">
        <f>'Q-II'!V45</f>
        <v>12</v>
      </c>
      <c r="N45" s="790">
        <v>1</v>
      </c>
      <c r="O45" s="759">
        <f t="shared" si="4"/>
        <v>11</v>
      </c>
      <c r="P45" s="563"/>
      <c r="Q45" s="682">
        <v>615</v>
      </c>
      <c r="R45" s="683">
        <f>D45</f>
        <v>519234.77578526706</v>
      </c>
      <c r="T45" s="819">
        <v>333158.62163517374</v>
      </c>
    </row>
    <row r="46" spans="1:20" s="564" customFormat="1" ht="24.95" customHeight="1" x14ac:dyDescent="0.25">
      <c r="A46" s="557"/>
      <c r="B46" s="556" t="str">
        <f>'Q-II'!B46</f>
        <v>111, 211, 311, 411, 511 e 611</v>
      </c>
      <c r="C46" s="766">
        <f>'Q-II'!U46</f>
        <v>145.41895510362588</v>
      </c>
      <c r="D46" s="772">
        <f>'Q-II'!N46*'Q-III'!L$74</f>
        <v>528071.06562746223</v>
      </c>
      <c r="E46" s="778">
        <f>'Q-II'!N46</f>
        <v>6.7030283802704581E-3</v>
      </c>
      <c r="F46" s="778">
        <f t="shared" si="0"/>
        <v>6.7030283802704581E-3</v>
      </c>
      <c r="G46" s="784">
        <f t="shared" si="6"/>
        <v>7.677820993320263E-3</v>
      </c>
      <c r="H46" s="766">
        <f t="shared" si="7"/>
        <v>166.56660884915814</v>
      </c>
      <c r="I46" s="766">
        <f>G46*'Q-III'!L$74</f>
        <v>604866.171471579</v>
      </c>
      <c r="J46" s="766">
        <f t="shared" si="2"/>
        <v>76795.10584411677</v>
      </c>
      <c r="K46" s="790"/>
      <c r="L46" s="766">
        <f t="shared" si="8"/>
        <v>25.063917181234618</v>
      </c>
      <c r="M46" s="766">
        <f>'Q-II'!V46</f>
        <v>6</v>
      </c>
      <c r="N46" s="790"/>
      <c r="O46" s="759">
        <f t="shared" si="4"/>
        <v>6</v>
      </c>
      <c r="P46" s="563"/>
      <c r="Q46" s="682"/>
      <c r="R46" s="683"/>
      <c r="T46" s="819">
        <v>338828.28453427838</v>
      </c>
    </row>
    <row r="47" spans="1:20" s="564" customFormat="1" ht="24.95" customHeight="1" x14ac:dyDescent="0.25">
      <c r="A47" s="557"/>
      <c r="B47" s="556" t="str">
        <f>'Q-II'!B47</f>
        <v>112, 212, 312, 412, 512 e 612</v>
      </c>
      <c r="C47" s="766">
        <f>'Q-II'!U47</f>
        <v>139.76007952803968</v>
      </c>
      <c r="D47" s="772">
        <f>'Q-II'!N47*'Q-III'!L$74</f>
        <v>507521.55436654337</v>
      </c>
      <c r="E47" s="778">
        <f>'Q-II'!N47</f>
        <v>6.4421847814662763E-3</v>
      </c>
      <c r="F47" s="778">
        <f t="shared" si="0"/>
        <v>6.4421847814662763E-3</v>
      </c>
      <c r="G47" s="784">
        <f t="shared" si="6"/>
        <v>7.3790440308406343E-3</v>
      </c>
      <c r="H47" s="766">
        <f t="shared" si="7"/>
        <v>160.08478731596784</v>
      </c>
      <c r="I47" s="766">
        <f>G47*'Q-III'!L$74</f>
        <v>581328.23309346521</v>
      </c>
      <c r="J47" s="766">
        <f t="shared" si="2"/>
        <v>73806.678726921848</v>
      </c>
      <c r="K47" s="790"/>
      <c r="L47" s="766">
        <f t="shared" si="8"/>
        <v>24.088572607589924</v>
      </c>
      <c r="M47" s="766">
        <f>'Q-II'!V47</f>
        <v>6</v>
      </c>
      <c r="N47" s="790"/>
      <c r="O47" s="759">
        <f t="shared" si="4"/>
        <v>6</v>
      </c>
      <c r="P47" s="563"/>
      <c r="Q47" s="682"/>
      <c r="R47" s="683"/>
      <c r="T47" s="819">
        <v>325643.02197822119</v>
      </c>
    </row>
    <row r="48" spans="1:20" s="564" customFormat="1" ht="30" customHeight="1" x14ac:dyDescent="0.25">
      <c r="A48" s="557"/>
      <c r="B48" s="556" t="str">
        <f>'Q-II'!B48</f>
        <v>113, 213, 313, 413, 513, 613, 114, 214, 314, 414, 514 e 614</v>
      </c>
      <c r="C48" s="766">
        <f>'Q-II'!U48</f>
        <v>142.83473525744148</v>
      </c>
      <c r="D48" s="772">
        <f>'Q-II'!N48*'Q-III'!L$74</f>
        <v>518686.7888183092</v>
      </c>
      <c r="E48" s="778">
        <f>'Q-II'!N48</f>
        <v>6.5839098034832146E-3</v>
      </c>
      <c r="F48" s="778">
        <f t="shared" si="0"/>
        <v>6.5839098034832146E-3</v>
      </c>
      <c r="G48" s="784">
        <f t="shared" si="6"/>
        <v>7.5413795137878985E-3</v>
      </c>
      <c r="H48" s="766">
        <f t="shared" si="7"/>
        <v>163.60657701566788</v>
      </c>
      <c r="I48" s="766">
        <f>G48*'Q-III'!L$74</f>
        <v>594117.1796122404</v>
      </c>
      <c r="J48" s="766">
        <f t="shared" si="2"/>
        <v>75430.390793931205</v>
      </c>
      <c r="K48" s="790">
        <f>'Q-II'!T48</f>
        <v>170.07082408379034</v>
      </c>
      <c r="L48" s="766">
        <f t="shared" si="8"/>
        <v>24.618509825936872</v>
      </c>
      <c r="M48" s="766">
        <f>'Q-II'!V48</f>
        <v>12</v>
      </c>
      <c r="N48" s="790">
        <v>1</v>
      </c>
      <c r="O48" s="759">
        <f t="shared" si="4"/>
        <v>11</v>
      </c>
      <c r="P48" s="563"/>
      <c r="Q48" s="682">
        <v>313</v>
      </c>
      <c r="R48" s="683">
        <f>D48*1</f>
        <v>518686.7888183092</v>
      </c>
      <c r="T48" s="819">
        <v>332807.01463367889</v>
      </c>
    </row>
    <row r="49" spans="1:20" s="564" customFormat="1" ht="24.95" customHeight="1" x14ac:dyDescent="0.25">
      <c r="A49" s="557"/>
      <c r="B49" s="556" t="str">
        <f>'Q-II'!B49</f>
        <v>116, 216, 316, 416, 516 e 616</v>
      </c>
      <c r="C49" s="766">
        <f>'Q-II'!U49</f>
        <v>169.60121672996411</v>
      </c>
      <c r="D49" s="772">
        <f>'Q-II'!N49*'Q-III'!L$74</f>
        <v>615885.97708245541</v>
      </c>
      <c r="E49" s="778">
        <f>'Q-II'!N49</f>
        <v>7.8177000258269937E-3</v>
      </c>
      <c r="F49" s="778">
        <f t="shared" si="0"/>
        <v>7.8177000258269937E-3</v>
      </c>
      <c r="G49" s="784">
        <f t="shared" si="6"/>
        <v>8.9545945463165421E-3</v>
      </c>
      <c r="H49" s="766">
        <f t="shared" si="7"/>
        <v>194.26559286765806</v>
      </c>
      <c r="I49" s="766">
        <f>G49*'Q-III'!L$74</f>
        <v>705451.62814071844</v>
      </c>
      <c r="J49" s="766">
        <f t="shared" si="2"/>
        <v>89565.651058263029</v>
      </c>
      <c r="K49" s="790">
        <f>'Q-II'!T49</f>
        <v>201.29703648761989</v>
      </c>
      <c r="L49" s="766">
        <f t="shared" si="8"/>
        <v>29.231889659276291</v>
      </c>
      <c r="M49" s="766">
        <f>'Q-II'!V49</f>
        <v>6</v>
      </c>
      <c r="N49" s="790">
        <v>1</v>
      </c>
      <c r="O49" s="759">
        <f t="shared" si="4"/>
        <v>5</v>
      </c>
      <c r="P49" s="563"/>
      <c r="Q49" s="682">
        <v>616</v>
      </c>
      <c r="R49" s="683">
        <f>D49*1</f>
        <v>615885.97708245541</v>
      </c>
      <c r="T49" s="819">
        <v>395173.30652382917</v>
      </c>
    </row>
    <row r="50" spans="1:20" s="564" customFormat="1" ht="24.95" customHeight="1" x14ac:dyDescent="0.25">
      <c r="A50" s="557"/>
      <c r="B50" s="556" t="str">
        <f>'Q-II'!B50</f>
        <v>117, 217, 317, 417, 517 e 617</v>
      </c>
      <c r="C50" s="766">
        <f>'Q-II'!U50</f>
        <v>136.34589126410268</v>
      </c>
      <c r="D50" s="772">
        <f>'Q-II'!N50*'Q-III'!L$74</f>
        <v>495123.34923912224</v>
      </c>
      <c r="E50" s="778">
        <f>'Q-II'!N50</f>
        <v>6.2848091435210862E-3</v>
      </c>
      <c r="F50" s="778">
        <f t="shared" si="0"/>
        <v>6.2848091435210862E-3</v>
      </c>
      <c r="G50" s="784">
        <f t="shared" si="6"/>
        <v>7.1987819301445903E-3</v>
      </c>
      <c r="H50" s="766">
        <f t="shared" si="7"/>
        <v>156.17408832427631</v>
      </c>
      <c r="I50" s="766">
        <f>G50*'Q-III'!L$74</f>
        <v>567127.01027200313</v>
      </c>
      <c r="J50" s="766">
        <f t="shared" si="2"/>
        <v>72003.661032880889</v>
      </c>
      <c r="K50" s="790">
        <f>'Q-II'!T50</f>
        <v>162.50083319801348</v>
      </c>
      <c r="L50" s="766">
        <f t="shared" si="8"/>
        <v>23.500114714824285</v>
      </c>
      <c r="M50" s="766">
        <f>'Q-II'!V50</f>
        <v>6</v>
      </c>
      <c r="N50" s="790">
        <v>1</v>
      </c>
      <c r="O50" s="759">
        <f t="shared" si="4"/>
        <v>5</v>
      </c>
      <c r="P50" s="563"/>
      <c r="Q50" s="682">
        <v>117</v>
      </c>
      <c r="R50" s="683">
        <f>D50</f>
        <v>495123.34923912224</v>
      </c>
      <c r="T50" s="819">
        <v>317687.91356940003</v>
      </c>
    </row>
    <row r="51" spans="1:20" s="564" customFormat="1" ht="24.95" customHeight="1" x14ac:dyDescent="0.25">
      <c r="A51" s="557"/>
      <c r="B51" s="556" t="str">
        <f>'Q-II'!B51</f>
        <v>118, 218, 318, 418, 518 e 618</v>
      </c>
      <c r="C51" s="766">
        <f>'Q-II'!U51</f>
        <v>137.4776663792199</v>
      </c>
      <c r="D51" s="772">
        <f>'Q-II'!N51*'Q-III'!L$74</f>
        <v>499233.251491306</v>
      </c>
      <c r="E51" s="778">
        <f>'Q-II'!N51</f>
        <v>6.3369778632819222E-3</v>
      </c>
      <c r="F51" s="778">
        <f t="shared" si="0"/>
        <v>6.3369778632819222E-3</v>
      </c>
      <c r="G51" s="784">
        <f t="shared" si="6"/>
        <v>7.2585373226405157E-3</v>
      </c>
      <c r="H51" s="766">
        <f t="shared" si="7"/>
        <v>157.47045263091437</v>
      </c>
      <c r="I51" s="766">
        <f>G51*'Q-III'!L$74</f>
        <v>571834.59794762591</v>
      </c>
      <c r="J51" s="766">
        <f t="shared" si="2"/>
        <v>72601.346456319909</v>
      </c>
      <c r="K51" s="790">
        <f>'Q-II'!T51</f>
        <v>163.82118044553269</v>
      </c>
      <c r="L51" s="766">
        <f t="shared" si="8"/>
        <v>23.695183629553224</v>
      </c>
      <c r="M51" s="766">
        <f>'Q-II'!V51</f>
        <v>6</v>
      </c>
      <c r="N51" s="790">
        <v>2</v>
      </c>
      <c r="O51" s="759">
        <f t="shared" si="4"/>
        <v>4</v>
      </c>
      <c r="P51" s="563"/>
      <c r="Q51" s="682" t="s">
        <v>324</v>
      </c>
      <c r="R51" s="683">
        <f>D51*2</f>
        <v>998466.502982612</v>
      </c>
      <c r="T51" s="819">
        <v>320324.96608061146</v>
      </c>
    </row>
    <row r="52" spans="1:20" s="564" customFormat="1" ht="24.95" customHeight="1" x14ac:dyDescent="0.25">
      <c r="A52" s="557"/>
      <c r="B52" s="556">
        <v>701</v>
      </c>
      <c r="C52" s="767">
        <f>'Q-II'!U52</f>
        <v>3064.1194689676404</v>
      </c>
      <c r="D52" s="773">
        <f>'Q-II'!N52*'Q-III'!L$74</f>
        <v>11126973.316749204</v>
      </c>
      <c r="E52" s="779">
        <f>'Q-II'!N52</f>
        <v>0.14123935732032519</v>
      </c>
      <c r="F52" s="779">
        <f t="shared" si="0"/>
        <v>0.14123935732032519</v>
      </c>
      <c r="G52" s="785">
        <f t="shared" si="6"/>
        <v>0.1617791901208242</v>
      </c>
      <c r="H52" s="767">
        <f t="shared" si="7"/>
        <v>3509.7211961874245</v>
      </c>
      <c r="I52" s="767">
        <f>G52*'Q-III'!L$74</f>
        <v>12745121.231308948</v>
      </c>
      <c r="J52" s="767">
        <f t="shared" si="2"/>
        <v>1618147.9145597443</v>
      </c>
      <c r="K52" s="791"/>
      <c r="L52" s="767">
        <f t="shared" si="8"/>
        <v>528.12122428528335</v>
      </c>
      <c r="M52" s="767">
        <v>1</v>
      </c>
      <c r="N52" s="791"/>
      <c r="O52" s="760">
        <v>1</v>
      </c>
      <c r="P52" s="563"/>
      <c r="Q52" s="682"/>
      <c r="R52" s="682"/>
      <c r="T52" s="819">
        <v>7139443.01510459</v>
      </c>
    </row>
    <row r="53" spans="1:20" s="681" customFormat="1" x14ac:dyDescent="0.25">
      <c r="A53" s="679"/>
      <c r="B53" s="676" t="s">
        <v>75</v>
      </c>
      <c r="C53" s="690">
        <f>(C19*$M19)+(C20*$M20)+(C21*$M21)+(C22*$M22)+(C23*$M23)+(C24*$M24)+(C25*$M25)+(C26*$M26)+(C27*$M27)+(C28*$M28)+(C29*$M29)+(C30*$M30)+(C31*$M31)+(C32*$M32)+(C33*$M33)+(C34*$M34)+(C35*$M35)+(C36*$M36)+(C38*$M38)+(C39*$M39)+(C40*$M40)+(C41*$M41)+(C42*$M42)+(C43*$M43)+(C44*$M44)+(C45*$M45)+(C46*$M46)+(C47*$M47)+(C48*$M48)+(C49*$M49)+(C50*$M50)+(C51*$M51)+(C52*$M52)</f>
        <v>21694.515800000001</v>
      </c>
      <c r="D53" s="690">
        <f>(D19*$M19)+(D20*$M20)+(D21*$M21)+(D22*$M22)+(D23*$M23)+(D24*$M24)+(D25*$M25)+(D26*$M26)+(D27*$M27)+(D28*$M28)+(D29*$M29)+(D30*$M30)+(D31*$M31)+(D32*$M32)+(D33*$M33)+(D34*$M34)+(D35*$M35)+(D36*$M36)+(D38*$M38)+(D39*$M39)+(D40*$M40)+(D41*$M41)+(D42*$M42)+(D43*$M43)+(D44*$M44)+(D45*$M45)+(D46*$M46)+(D47*$M47)+(D48*$M48)+(D49*$M49)+(D50*$M50)+(D51*$M51)+(D52*$M52)</f>
        <v>78780968.193686083</v>
      </c>
      <c r="E53" s="761">
        <f>(E19*$M19)+(E20*$M20)+(E21*$M21)+(E22*$M22)+(E23*$M23)+(E24*$M24)+(E25*$M25)+(E26*$M26)+(E27*$M27)+(E28*$M28)+(E29*$M29)+(E30*$M30)+(E31*$M31)+(E32*$M32)+(E33*$M33)+(E34*$M34)+(E35*$M35)+(E36*$M36)+(E38*$M38)+(E39*$M39)+(E40*$M40)+(E41*$M41)+(E42*$M42)+(E43*$M43)+(E44*$M44)+(E45*$M45)+(E46*$M46)+(E47*$M47)+(E48*$M48)+(E49*$M49)+(E50*$M50)+(E51*$M51)+(E52*$M52)</f>
        <v>1</v>
      </c>
      <c r="F53" s="761">
        <f>(F19*$O19)+(F20*$O20)+(F21*$O21)+(F22*$O22)+(F23*$O23)+(F24*$O24)+(F25*$O25)+(F26*$O26)+(F27*$O27)+(F28*$O28)+(F29*$O29)+(F30*$O30)+(F31*$O31)+(F32*$O32)+(F33*$O33)+(F34*$O34)+(F35*$O35)+(F36*$O36)+(F38*$O38)+(F39*$O39)+(F40*$O40)+(F41*$O41)+(F42*$O42)+(F43*$O43)+(F44*$O44)+(F45*$O45)+(F46*$O46)+(F47*$O47)+(F48*$O48)+(F49*$O49)+(F50*$O50)+(F51*$O51)+(F52*$O52)</f>
        <v>0.87303785619671537</v>
      </c>
      <c r="G53" s="761">
        <f t="shared" ref="G53:I53" si="9">(G19*$O19)+(G20*$O20)+(G21*$O21)+(G22*$O22)+(G23*$O23)+(G24*$O24)+(G25*$O25)+(G26*$O26)+(G27*$O27)+(G28*$O28)+(G29*$O29)+(G30*$O30)+(G31*$O31)+(G32*$O32)+(G33*$O33)+(G34*$O34)+(G35*$O35)+(G36*$O36)+(G38*$O38)+(G39*$O39)+(G40*$O40)+(G41*$O41)+(G42*$O42)+(G43*$O43)+(G44*$O44)+(G45*$O45)+(G46*$O46)+(G47*$O47)+(G48*$O48)+(G49*$O49)+(G50*$O50)+(G51*$O51)+(G52*$O52)</f>
        <v>0.99999999999999989</v>
      </c>
      <c r="H53" s="690">
        <f t="shared" si="9"/>
        <v>21694.515800000001</v>
      </c>
      <c r="I53" s="690">
        <f t="shared" si="9"/>
        <v>78780968.193686098</v>
      </c>
      <c r="J53" s="690">
        <f>(J19*$O19)+(J20*$O20)+(J21*$O21)+(J22*$O22)+(J23*$O23)+(J24*$O24)+(J25*$O25)+(J26*$O26)+(J27*$O27)+(J28*$O28)+(J29*$O29)+(J30*$O30)+(J31*$O31)+(J32*$O32)+(J33*$O33)+(J34*$O34)+(J35*$O35)+(J36*$O36)+(J38*$O38)+(J39*$O39)+(J40*$O40)+(J41*$O41)+(J42*$O42)+(J43*$O43)+(J44*$O44)+(J45*$O45)+(J46*$O46)+(J47*$O47)+(J48*$O48)+(J49*$O49)+(J50*$O50)+(J51*$O51)+(J52*$O52)</f>
        <v>10002200.612768766</v>
      </c>
      <c r="K53" s="690">
        <f>(K22*N22)+(K33*N33)+(K38*N38)+(K39*N39)+(K40*N40)+(K42*N42)+(K43*N43)+(K45*N45)+(K48*N48)+(K49*N49)+(K50*N50)+(K51*N51)</f>
        <v>3264.4570905000696</v>
      </c>
      <c r="L53" s="690">
        <f>(L19*$O19)+(L20*$O20)+(L21*$O21)+(L22*$O22)+(L23*$O23)+(L24*$O24)+(L25*$O25)+(L26*$O26)+(L27*$O27)+(L28*$O28)+(L29*$O29)+(L30*$O30)+(L31*$O31)+(L32*$O32)+(L33*$O33)+(L34*$O34)+(L35*$O35)+(L36*$O36)+(L38*$O38)+(L39*$O39)+(L40*$O40)+(L41*$O41)+(L42*$O42)+(L43*$O43)+(L44*$O44)+(L45*$O45)+(L46*$O46)+(L47*$O47)+(L48*$O48)+(L49*$O49)+(L50*$O50)+(L51*$O51)+(L52*$O52)</f>
        <v>3264.4570905000696</v>
      </c>
      <c r="M53" s="690">
        <f>SUM(M17:M52)</f>
        <v>134</v>
      </c>
      <c r="N53" s="690">
        <f>SUM(N17:N52)</f>
        <v>20</v>
      </c>
      <c r="O53" s="690">
        <f>SUM(O17:O52)</f>
        <v>114</v>
      </c>
      <c r="P53" s="680"/>
      <c r="Q53" s="686"/>
      <c r="R53" s="686"/>
    </row>
    <row r="54" spans="1:20" x14ac:dyDescent="0.25">
      <c r="A54" s="130"/>
      <c r="B54" s="673" t="s">
        <v>400</v>
      </c>
      <c r="C54" s="32"/>
      <c r="D54" s="32"/>
      <c r="E54" s="32"/>
      <c r="F54" s="179"/>
      <c r="G54" s="32"/>
      <c r="H54" s="32"/>
      <c r="I54" s="32"/>
      <c r="J54" s="32"/>
      <c r="K54" s="180"/>
      <c r="L54" s="181"/>
      <c r="M54" s="181"/>
      <c r="N54" s="181"/>
      <c r="O54" s="32"/>
      <c r="P54" s="21"/>
    </row>
    <row r="55" spans="1:20" ht="8.1" customHeight="1" x14ac:dyDescent="0.25">
      <c r="A55" s="31"/>
      <c r="B55" s="149"/>
      <c r="C55" s="32"/>
      <c r="D55" s="32"/>
      <c r="E55" s="32"/>
      <c r="F55" s="32"/>
      <c r="G55" s="32"/>
      <c r="H55" s="32"/>
      <c r="I55" s="32"/>
      <c r="J55" s="32"/>
      <c r="K55" s="180"/>
      <c r="L55" s="181"/>
      <c r="M55" s="181"/>
      <c r="N55" s="181"/>
      <c r="O55" s="32"/>
      <c r="P55" s="33"/>
    </row>
    <row r="58" spans="1:20" x14ac:dyDescent="0.25">
      <c r="G58" s="677"/>
    </row>
  </sheetData>
  <mergeCells count="12">
    <mergeCell ref="B11:B14"/>
    <mergeCell ref="C11:E11"/>
    <mergeCell ref="F11:L11"/>
    <mergeCell ref="M11:O11"/>
    <mergeCell ref="B2:O2"/>
    <mergeCell ref="B3:O3"/>
    <mergeCell ref="B4:L4"/>
    <mergeCell ref="B5:C6"/>
    <mergeCell ref="D5:L6"/>
    <mergeCell ref="B7:G7"/>
    <mergeCell ref="H7:O7"/>
    <mergeCell ref="M5:O5"/>
  </mergeCells>
  <printOptions horizontalCentered="1"/>
  <pageMargins left="0.51181102362204722" right="0.51181102362204722" top="0.47244094488188981" bottom="0.27559055118110237" header="0.47244094488188981" footer="0.27559055118110237"/>
  <pageSetup paperSize="9" scale="85" orientation="landscape" horizontalDpi="4294967293" verticalDpi="4294967293" r:id="rId1"/>
  <rowBreaks count="1" manualBreakCount="1">
    <brk id="36"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view="pageBreakPreview" zoomScaleNormal="100" zoomScaleSheetLayoutView="100" workbookViewId="0">
      <selection activeCell="I8" sqref="I8"/>
    </sheetView>
  </sheetViews>
  <sheetFormatPr defaultRowHeight="15" x14ac:dyDescent="0.25"/>
  <cols>
    <col min="1" max="1" width="1.7109375" customWidth="1"/>
    <col min="2" max="2" width="21.7109375" style="214" customWidth="1"/>
    <col min="3" max="5" width="11.7109375" customWidth="1"/>
    <col min="6" max="8" width="9.28515625" customWidth="1"/>
    <col min="9" max="9" width="7" customWidth="1"/>
    <col min="10" max="10" width="13.140625" customWidth="1"/>
    <col min="11" max="12" width="1.7109375" customWidth="1"/>
    <col min="257" max="257" width="1.7109375" customWidth="1"/>
    <col min="258" max="258" width="14.7109375" customWidth="1"/>
    <col min="259" max="259" width="13" customWidth="1"/>
    <col min="260" max="260" width="12.85546875" customWidth="1"/>
    <col min="261" max="262" width="14.7109375" customWidth="1"/>
    <col min="263" max="263" width="13.42578125" customWidth="1"/>
    <col min="264" max="264" width="14.7109375" customWidth="1"/>
    <col min="265" max="265" width="12.42578125" customWidth="1"/>
    <col min="266" max="266" width="21.85546875" customWidth="1"/>
    <col min="267" max="268" width="1.7109375" customWidth="1"/>
    <col min="513" max="513" width="1.7109375" customWidth="1"/>
    <col min="514" max="514" width="14.7109375" customWidth="1"/>
    <col min="515" max="515" width="13" customWidth="1"/>
    <col min="516" max="516" width="12.85546875" customWidth="1"/>
    <col min="517" max="518" width="14.7109375" customWidth="1"/>
    <col min="519" max="519" width="13.42578125" customWidth="1"/>
    <col min="520" max="520" width="14.7109375" customWidth="1"/>
    <col min="521" max="521" width="12.42578125" customWidth="1"/>
    <col min="522" max="522" width="21.85546875" customWidth="1"/>
    <col min="523" max="524" width="1.7109375" customWidth="1"/>
    <col min="769" max="769" width="1.7109375" customWidth="1"/>
    <col min="770" max="770" width="14.7109375" customWidth="1"/>
    <col min="771" max="771" width="13" customWidth="1"/>
    <col min="772" max="772" width="12.85546875" customWidth="1"/>
    <col min="773" max="774" width="14.7109375" customWidth="1"/>
    <col min="775" max="775" width="13.42578125" customWidth="1"/>
    <col min="776" max="776" width="14.7109375" customWidth="1"/>
    <col min="777" max="777" width="12.42578125" customWidth="1"/>
    <col min="778" max="778" width="21.85546875" customWidth="1"/>
    <col min="779" max="780" width="1.7109375" customWidth="1"/>
    <col min="1025" max="1025" width="1.7109375" customWidth="1"/>
    <col min="1026" max="1026" width="14.7109375" customWidth="1"/>
    <col min="1027" max="1027" width="13" customWidth="1"/>
    <col min="1028" max="1028" width="12.85546875" customWidth="1"/>
    <col min="1029" max="1030" width="14.7109375" customWidth="1"/>
    <col min="1031" max="1031" width="13.42578125" customWidth="1"/>
    <col min="1032" max="1032" width="14.7109375" customWidth="1"/>
    <col min="1033" max="1033" width="12.42578125" customWidth="1"/>
    <col min="1034" max="1034" width="21.85546875" customWidth="1"/>
    <col min="1035" max="1036" width="1.7109375" customWidth="1"/>
    <col min="1281" max="1281" width="1.7109375" customWidth="1"/>
    <col min="1282" max="1282" width="14.7109375" customWidth="1"/>
    <col min="1283" max="1283" width="13" customWidth="1"/>
    <col min="1284" max="1284" width="12.85546875" customWidth="1"/>
    <col min="1285" max="1286" width="14.7109375" customWidth="1"/>
    <col min="1287" max="1287" width="13.42578125" customWidth="1"/>
    <col min="1288" max="1288" width="14.7109375" customWidth="1"/>
    <col min="1289" max="1289" width="12.42578125" customWidth="1"/>
    <col min="1290" max="1290" width="21.85546875" customWidth="1"/>
    <col min="1291" max="1292" width="1.7109375" customWidth="1"/>
    <col min="1537" max="1537" width="1.7109375" customWidth="1"/>
    <col min="1538" max="1538" width="14.7109375" customWidth="1"/>
    <col min="1539" max="1539" width="13" customWidth="1"/>
    <col min="1540" max="1540" width="12.85546875" customWidth="1"/>
    <col min="1541" max="1542" width="14.7109375" customWidth="1"/>
    <col min="1543" max="1543" width="13.42578125" customWidth="1"/>
    <col min="1544" max="1544" width="14.7109375" customWidth="1"/>
    <col min="1545" max="1545" width="12.42578125" customWidth="1"/>
    <col min="1546" max="1546" width="21.85546875" customWidth="1"/>
    <col min="1547" max="1548" width="1.7109375" customWidth="1"/>
    <col min="1793" max="1793" width="1.7109375" customWidth="1"/>
    <col min="1794" max="1794" width="14.7109375" customWidth="1"/>
    <col min="1795" max="1795" width="13" customWidth="1"/>
    <col min="1796" max="1796" width="12.85546875" customWidth="1"/>
    <col min="1797" max="1798" width="14.7109375" customWidth="1"/>
    <col min="1799" max="1799" width="13.42578125" customWidth="1"/>
    <col min="1800" max="1800" width="14.7109375" customWidth="1"/>
    <col min="1801" max="1801" width="12.42578125" customWidth="1"/>
    <col min="1802" max="1802" width="21.85546875" customWidth="1"/>
    <col min="1803" max="1804" width="1.7109375" customWidth="1"/>
    <col min="2049" max="2049" width="1.7109375" customWidth="1"/>
    <col min="2050" max="2050" width="14.7109375" customWidth="1"/>
    <col min="2051" max="2051" width="13" customWidth="1"/>
    <col min="2052" max="2052" width="12.85546875" customWidth="1"/>
    <col min="2053" max="2054" width="14.7109375" customWidth="1"/>
    <col min="2055" max="2055" width="13.42578125" customWidth="1"/>
    <col min="2056" max="2056" width="14.7109375" customWidth="1"/>
    <col min="2057" max="2057" width="12.42578125" customWidth="1"/>
    <col min="2058" max="2058" width="21.85546875" customWidth="1"/>
    <col min="2059" max="2060" width="1.7109375" customWidth="1"/>
    <col min="2305" max="2305" width="1.7109375" customWidth="1"/>
    <col min="2306" max="2306" width="14.7109375" customWidth="1"/>
    <col min="2307" max="2307" width="13" customWidth="1"/>
    <col min="2308" max="2308" width="12.85546875" customWidth="1"/>
    <col min="2309" max="2310" width="14.7109375" customWidth="1"/>
    <col min="2311" max="2311" width="13.42578125" customWidth="1"/>
    <col min="2312" max="2312" width="14.7109375" customWidth="1"/>
    <col min="2313" max="2313" width="12.42578125" customWidth="1"/>
    <col min="2314" max="2314" width="21.85546875" customWidth="1"/>
    <col min="2315" max="2316" width="1.7109375" customWidth="1"/>
    <col min="2561" max="2561" width="1.7109375" customWidth="1"/>
    <col min="2562" max="2562" width="14.7109375" customWidth="1"/>
    <col min="2563" max="2563" width="13" customWidth="1"/>
    <col min="2564" max="2564" width="12.85546875" customWidth="1"/>
    <col min="2565" max="2566" width="14.7109375" customWidth="1"/>
    <col min="2567" max="2567" width="13.42578125" customWidth="1"/>
    <col min="2568" max="2568" width="14.7109375" customWidth="1"/>
    <col min="2569" max="2569" width="12.42578125" customWidth="1"/>
    <col min="2570" max="2570" width="21.85546875" customWidth="1"/>
    <col min="2571" max="2572" width="1.7109375" customWidth="1"/>
    <col min="2817" max="2817" width="1.7109375" customWidth="1"/>
    <col min="2818" max="2818" width="14.7109375" customWidth="1"/>
    <col min="2819" max="2819" width="13" customWidth="1"/>
    <col min="2820" max="2820" width="12.85546875" customWidth="1"/>
    <col min="2821" max="2822" width="14.7109375" customWidth="1"/>
    <col min="2823" max="2823" width="13.42578125" customWidth="1"/>
    <col min="2824" max="2824" width="14.7109375" customWidth="1"/>
    <col min="2825" max="2825" width="12.42578125" customWidth="1"/>
    <col min="2826" max="2826" width="21.85546875" customWidth="1"/>
    <col min="2827" max="2828" width="1.7109375" customWidth="1"/>
    <col min="3073" max="3073" width="1.7109375" customWidth="1"/>
    <col min="3074" max="3074" width="14.7109375" customWidth="1"/>
    <col min="3075" max="3075" width="13" customWidth="1"/>
    <col min="3076" max="3076" width="12.85546875" customWidth="1"/>
    <col min="3077" max="3078" width="14.7109375" customWidth="1"/>
    <col min="3079" max="3079" width="13.42578125" customWidth="1"/>
    <col min="3080" max="3080" width="14.7109375" customWidth="1"/>
    <col min="3081" max="3081" width="12.42578125" customWidth="1"/>
    <col min="3082" max="3082" width="21.85546875" customWidth="1"/>
    <col min="3083" max="3084" width="1.7109375" customWidth="1"/>
    <col min="3329" max="3329" width="1.7109375" customWidth="1"/>
    <col min="3330" max="3330" width="14.7109375" customWidth="1"/>
    <col min="3331" max="3331" width="13" customWidth="1"/>
    <col min="3332" max="3332" width="12.85546875" customWidth="1"/>
    <col min="3333" max="3334" width="14.7109375" customWidth="1"/>
    <col min="3335" max="3335" width="13.42578125" customWidth="1"/>
    <col min="3336" max="3336" width="14.7109375" customWidth="1"/>
    <col min="3337" max="3337" width="12.42578125" customWidth="1"/>
    <col min="3338" max="3338" width="21.85546875" customWidth="1"/>
    <col min="3339" max="3340" width="1.7109375" customWidth="1"/>
    <col min="3585" max="3585" width="1.7109375" customWidth="1"/>
    <col min="3586" max="3586" width="14.7109375" customWidth="1"/>
    <col min="3587" max="3587" width="13" customWidth="1"/>
    <col min="3588" max="3588" width="12.85546875" customWidth="1"/>
    <col min="3589" max="3590" width="14.7109375" customWidth="1"/>
    <col min="3591" max="3591" width="13.42578125" customWidth="1"/>
    <col min="3592" max="3592" width="14.7109375" customWidth="1"/>
    <col min="3593" max="3593" width="12.42578125" customWidth="1"/>
    <col min="3594" max="3594" width="21.85546875" customWidth="1"/>
    <col min="3595" max="3596" width="1.7109375" customWidth="1"/>
    <col min="3841" max="3841" width="1.7109375" customWidth="1"/>
    <col min="3842" max="3842" width="14.7109375" customWidth="1"/>
    <col min="3843" max="3843" width="13" customWidth="1"/>
    <col min="3844" max="3844" width="12.85546875" customWidth="1"/>
    <col min="3845" max="3846" width="14.7109375" customWidth="1"/>
    <col min="3847" max="3847" width="13.42578125" customWidth="1"/>
    <col min="3848" max="3848" width="14.7109375" customWidth="1"/>
    <col min="3849" max="3849" width="12.42578125" customWidth="1"/>
    <col min="3850" max="3850" width="21.85546875" customWidth="1"/>
    <col min="3851" max="3852" width="1.7109375" customWidth="1"/>
    <col min="4097" max="4097" width="1.7109375" customWidth="1"/>
    <col min="4098" max="4098" width="14.7109375" customWidth="1"/>
    <col min="4099" max="4099" width="13" customWidth="1"/>
    <col min="4100" max="4100" width="12.85546875" customWidth="1"/>
    <col min="4101" max="4102" width="14.7109375" customWidth="1"/>
    <col min="4103" max="4103" width="13.42578125" customWidth="1"/>
    <col min="4104" max="4104" width="14.7109375" customWidth="1"/>
    <col min="4105" max="4105" width="12.42578125" customWidth="1"/>
    <col min="4106" max="4106" width="21.85546875" customWidth="1"/>
    <col min="4107" max="4108" width="1.7109375" customWidth="1"/>
    <col min="4353" max="4353" width="1.7109375" customWidth="1"/>
    <col min="4354" max="4354" width="14.7109375" customWidth="1"/>
    <col min="4355" max="4355" width="13" customWidth="1"/>
    <col min="4356" max="4356" width="12.85546875" customWidth="1"/>
    <col min="4357" max="4358" width="14.7109375" customWidth="1"/>
    <col min="4359" max="4359" width="13.42578125" customWidth="1"/>
    <col min="4360" max="4360" width="14.7109375" customWidth="1"/>
    <col min="4361" max="4361" width="12.42578125" customWidth="1"/>
    <col min="4362" max="4362" width="21.85546875" customWidth="1"/>
    <col min="4363" max="4364" width="1.7109375" customWidth="1"/>
    <col min="4609" max="4609" width="1.7109375" customWidth="1"/>
    <col min="4610" max="4610" width="14.7109375" customWidth="1"/>
    <col min="4611" max="4611" width="13" customWidth="1"/>
    <col min="4612" max="4612" width="12.85546875" customWidth="1"/>
    <col min="4613" max="4614" width="14.7109375" customWidth="1"/>
    <col min="4615" max="4615" width="13.42578125" customWidth="1"/>
    <col min="4616" max="4616" width="14.7109375" customWidth="1"/>
    <col min="4617" max="4617" width="12.42578125" customWidth="1"/>
    <col min="4618" max="4618" width="21.85546875" customWidth="1"/>
    <col min="4619" max="4620" width="1.7109375" customWidth="1"/>
    <col min="4865" max="4865" width="1.7109375" customWidth="1"/>
    <col min="4866" max="4866" width="14.7109375" customWidth="1"/>
    <col min="4867" max="4867" width="13" customWidth="1"/>
    <col min="4868" max="4868" width="12.85546875" customWidth="1"/>
    <col min="4869" max="4870" width="14.7109375" customWidth="1"/>
    <col min="4871" max="4871" width="13.42578125" customWidth="1"/>
    <col min="4872" max="4872" width="14.7109375" customWidth="1"/>
    <col min="4873" max="4873" width="12.42578125" customWidth="1"/>
    <col min="4874" max="4874" width="21.85546875" customWidth="1"/>
    <col min="4875" max="4876" width="1.7109375" customWidth="1"/>
    <col min="5121" max="5121" width="1.7109375" customWidth="1"/>
    <col min="5122" max="5122" width="14.7109375" customWidth="1"/>
    <col min="5123" max="5123" width="13" customWidth="1"/>
    <col min="5124" max="5124" width="12.85546875" customWidth="1"/>
    <col min="5125" max="5126" width="14.7109375" customWidth="1"/>
    <col min="5127" max="5127" width="13.42578125" customWidth="1"/>
    <col min="5128" max="5128" width="14.7109375" customWidth="1"/>
    <col min="5129" max="5129" width="12.42578125" customWidth="1"/>
    <col min="5130" max="5130" width="21.85546875" customWidth="1"/>
    <col min="5131" max="5132" width="1.7109375" customWidth="1"/>
    <col min="5377" max="5377" width="1.7109375" customWidth="1"/>
    <col min="5378" max="5378" width="14.7109375" customWidth="1"/>
    <col min="5379" max="5379" width="13" customWidth="1"/>
    <col min="5380" max="5380" width="12.85546875" customWidth="1"/>
    <col min="5381" max="5382" width="14.7109375" customWidth="1"/>
    <col min="5383" max="5383" width="13.42578125" customWidth="1"/>
    <col min="5384" max="5384" width="14.7109375" customWidth="1"/>
    <col min="5385" max="5385" width="12.42578125" customWidth="1"/>
    <col min="5386" max="5386" width="21.85546875" customWidth="1"/>
    <col min="5387" max="5388" width="1.7109375" customWidth="1"/>
    <col min="5633" max="5633" width="1.7109375" customWidth="1"/>
    <col min="5634" max="5634" width="14.7109375" customWidth="1"/>
    <col min="5635" max="5635" width="13" customWidth="1"/>
    <col min="5636" max="5636" width="12.85546875" customWidth="1"/>
    <col min="5637" max="5638" width="14.7109375" customWidth="1"/>
    <col min="5639" max="5639" width="13.42578125" customWidth="1"/>
    <col min="5640" max="5640" width="14.7109375" customWidth="1"/>
    <col min="5641" max="5641" width="12.42578125" customWidth="1"/>
    <col min="5642" max="5642" width="21.85546875" customWidth="1"/>
    <col min="5643" max="5644" width="1.7109375" customWidth="1"/>
    <col min="5889" max="5889" width="1.7109375" customWidth="1"/>
    <col min="5890" max="5890" width="14.7109375" customWidth="1"/>
    <col min="5891" max="5891" width="13" customWidth="1"/>
    <col min="5892" max="5892" width="12.85546875" customWidth="1"/>
    <col min="5893" max="5894" width="14.7109375" customWidth="1"/>
    <col min="5895" max="5895" width="13.42578125" customWidth="1"/>
    <col min="5896" max="5896" width="14.7109375" customWidth="1"/>
    <col min="5897" max="5897" width="12.42578125" customWidth="1"/>
    <col min="5898" max="5898" width="21.85546875" customWidth="1"/>
    <col min="5899" max="5900" width="1.7109375" customWidth="1"/>
    <col min="6145" max="6145" width="1.7109375" customWidth="1"/>
    <col min="6146" max="6146" width="14.7109375" customWidth="1"/>
    <col min="6147" max="6147" width="13" customWidth="1"/>
    <col min="6148" max="6148" width="12.85546875" customWidth="1"/>
    <col min="6149" max="6150" width="14.7109375" customWidth="1"/>
    <col min="6151" max="6151" width="13.42578125" customWidth="1"/>
    <col min="6152" max="6152" width="14.7109375" customWidth="1"/>
    <col min="6153" max="6153" width="12.42578125" customWidth="1"/>
    <col min="6154" max="6154" width="21.85546875" customWidth="1"/>
    <col min="6155" max="6156" width="1.7109375" customWidth="1"/>
    <col min="6401" max="6401" width="1.7109375" customWidth="1"/>
    <col min="6402" max="6402" width="14.7109375" customWidth="1"/>
    <col min="6403" max="6403" width="13" customWidth="1"/>
    <col min="6404" max="6404" width="12.85546875" customWidth="1"/>
    <col min="6405" max="6406" width="14.7109375" customWidth="1"/>
    <col min="6407" max="6407" width="13.42578125" customWidth="1"/>
    <col min="6408" max="6408" width="14.7109375" customWidth="1"/>
    <col min="6409" max="6409" width="12.42578125" customWidth="1"/>
    <col min="6410" max="6410" width="21.85546875" customWidth="1"/>
    <col min="6411" max="6412" width="1.7109375" customWidth="1"/>
    <col min="6657" max="6657" width="1.7109375" customWidth="1"/>
    <col min="6658" max="6658" width="14.7109375" customWidth="1"/>
    <col min="6659" max="6659" width="13" customWidth="1"/>
    <col min="6660" max="6660" width="12.85546875" customWidth="1"/>
    <col min="6661" max="6662" width="14.7109375" customWidth="1"/>
    <col min="6663" max="6663" width="13.42578125" customWidth="1"/>
    <col min="6664" max="6664" width="14.7109375" customWidth="1"/>
    <col min="6665" max="6665" width="12.42578125" customWidth="1"/>
    <col min="6666" max="6666" width="21.85546875" customWidth="1"/>
    <col min="6667" max="6668" width="1.7109375" customWidth="1"/>
    <col min="6913" max="6913" width="1.7109375" customWidth="1"/>
    <col min="6914" max="6914" width="14.7109375" customWidth="1"/>
    <col min="6915" max="6915" width="13" customWidth="1"/>
    <col min="6916" max="6916" width="12.85546875" customWidth="1"/>
    <col min="6917" max="6918" width="14.7109375" customWidth="1"/>
    <col min="6919" max="6919" width="13.42578125" customWidth="1"/>
    <col min="6920" max="6920" width="14.7109375" customWidth="1"/>
    <col min="6921" max="6921" width="12.42578125" customWidth="1"/>
    <col min="6922" max="6922" width="21.85546875" customWidth="1"/>
    <col min="6923" max="6924" width="1.7109375" customWidth="1"/>
    <col min="7169" max="7169" width="1.7109375" customWidth="1"/>
    <col min="7170" max="7170" width="14.7109375" customWidth="1"/>
    <col min="7171" max="7171" width="13" customWidth="1"/>
    <col min="7172" max="7172" width="12.85546875" customWidth="1"/>
    <col min="7173" max="7174" width="14.7109375" customWidth="1"/>
    <col min="7175" max="7175" width="13.42578125" customWidth="1"/>
    <col min="7176" max="7176" width="14.7109375" customWidth="1"/>
    <col min="7177" max="7177" width="12.42578125" customWidth="1"/>
    <col min="7178" max="7178" width="21.85546875" customWidth="1"/>
    <col min="7179" max="7180" width="1.7109375" customWidth="1"/>
    <col min="7425" max="7425" width="1.7109375" customWidth="1"/>
    <col min="7426" max="7426" width="14.7109375" customWidth="1"/>
    <col min="7427" max="7427" width="13" customWidth="1"/>
    <col min="7428" max="7428" width="12.85546875" customWidth="1"/>
    <col min="7429" max="7430" width="14.7109375" customWidth="1"/>
    <col min="7431" max="7431" width="13.42578125" customWidth="1"/>
    <col min="7432" max="7432" width="14.7109375" customWidth="1"/>
    <col min="7433" max="7433" width="12.42578125" customWidth="1"/>
    <col min="7434" max="7434" width="21.85546875" customWidth="1"/>
    <col min="7435" max="7436" width="1.7109375" customWidth="1"/>
    <col min="7681" max="7681" width="1.7109375" customWidth="1"/>
    <col min="7682" max="7682" width="14.7109375" customWidth="1"/>
    <col min="7683" max="7683" width="13" customWidth="1"/>
    <col min="7684" max="7684" width="12.85546875" customWidth="1"/>
    <col min="7685" max="7686" width="14.7109375" customWidth="1"/>
    <col min="7687" max="7687" width="13.42578125" customWidth="1"/>
    <col min="7688" max="7688" width="14.7109375" customWidth="1"/>
    <col min="7689" max="7689" width="12.42578125" customWidth="1"/>
    <col min="7690" max="7690" width="21.85546875" customWidth="1"/>
    <col min="7691" max="7692" width="1.7109375" customWidth="1"/>
    <col min="7937" max="7937" width="1.7109375" customWidth="1"/>
    <col min="7938" max="7938" width="14.7109375" customWidth="1"/>
    <col min="7939" max="7939" width="13" customWidth="1"/>
    <col min="7940" max="7940" width="12.85546875" customWidth="1"/>
    <col min="7941" max="7942" width="14.7109375" customWidth="1"/>
    <col min="7943" max="7943" width="13.42578125" customWidth="1"/>
    <col min="7944" max="7944" width="14.7109375" customWidth="1"/>
    <col min="7945" max="7945" width="12.42578125" customWidth="1"/>
    <col min="7946" max="7946" width="21.85546875" customWidth="1"/>
    <col min="7947" max="7948" width="1.7109375" customWidth="1"/>
    <col min="8193" max="8193" width="1.7109375" customWidth="1"/>
    <col min="8194" max="8194" width="14.7109375" customWidth="1"/>
    <col min="8195" max="8195" width="13" customWidth="1"/>
    <col min="8196" max="8196" width="12.85546875" customWidth="1"/>
    <col min="8197" max="8198" width="14.7109375" customWidth="1"/>
    <col min="8199" max="8199" width="13.42578125" customWidth="1"/>
    <col min="8200" max="8200" width="14.7109375" customWidth="1"/>
    <col min="8201" max="8201" width="12.42578125" customWidth="1"/>
    <col min="8202" max="8202" width="21.85546875" customWidth="1"/>
    <col min="8203" max="8204" width="1.7109375" customWidth="1"/>
    <col min="8449" max="8449" width="1.7109375" customWidth="1"/>
    <col min="8450" max="8450" width="14.7109375" customWidth="1"/>
    <col min="8451" max="8451" width="13" customWidth="1"/>
    <col min="8452" max="8452" width="12.85546875" customWidth="1"/>
    <col min="8453" max="8454" width="14.7109375" customWidth="1"/>
    <col min="8455" max="8455" width="13.42578125" customWidth="1"/>
    <col min="8456" max="8456" width="14.7109375" customWidth="1"/>
    <col min="8457" max="8457" width="12.42578125" customWidth="1"/>
    <col min="8458" max="8458" width="21.85546875" customWidth="1"/>
    <col min="8459" max="8460" width="1.7109375" customWidth="1"/>
    <col min="8705" max="8705" width="1.7109375" customWidth="1"/>
    <col min="8706" max="8706" width="14.7109375" customWidth="1"/>
    <col min="8707" max="8707" width="13" customWidth="1"/>
    <col min="8708" max="8708" width="12.85546875" customWidth="1"/>
    <col min="8709" max="8710" width="14.7109375" customWidth="1"/>
    <col min="8711" max="8711" width="13.42578125" customWidth="1"/>
    <col min="8712" max="8712" width="14.7109375" customWidth="1"/>
    <col min="8713" max="8713" width="12.42578125" customWidth="1"/>
    <col min="8714" max="8714" width="21.85546875" customWidth="1"/>
    <col min="8715" max="8716" width="1.7109375" customWidth="1"/>
    <col min="8961" max="8961" width="1.7109375" customWidth="1"/>
    <col min="8962" max="8962" width="14.7109375" customWidth="1"/>
    <col min="8963" max="8963" width="13" customWidth="1"/>
    <col min="8964" max="8964" width="12.85546875" customWidth="1"/>
    <col min="8965" max="8966" width="14.7109375" customWidth="1"/>
    <col min="8967" max="8967" width="13.42578125" customWidth="1"/>
    <col min="8968" max="8968" width="14.7109375" customWidth="1"/>
    <col min="8969" max="8969" width="12.42578125" customWidth="1"/>
    <col min="8970" max="8970" width="21.85546875" customWidth="1"/>
    <col min="8971" max="8972" width="1.7109375" customWidth="1"/>
    <col min="9217" max="9217" width="1.7109375" customWidth="1"/>
    <col min="9218" max="9218" width="14.7109375" customWidth="1"/>
    <col min="9219" max="9219" width="13" customWidth="1"/>
    <col min="9220" max="9220" width="12.85546875" customWidth="1"/>
    <col min="9221" max="9222" width="14.7109375" customWidth="1"/>
    <col min="9223" max="9223" width="13.42578125" customWidth="1"/>
    <col min="9224" max="9224" width="14.7109375" customWidth="1"/>
    <col min="9225" max="9225" width="12.42578125" customWidth="1"/>
    <col min="9226" max="9226" width="21.85546875" customWidth="1"/>
    <col min="9227" max="9228" width="1.7109375" customWidth="1"/>
    <col min="9473" max="9473" width="1.7109375" customWidth="1"/>
    <col min="9474" max="9474" width="14.7109375" customWidth="1"/>
    <col min="9475" max="9475" width="13" customWidth="1"/>
    <col min="9476" max="9476" width="12.85546875" customWidth="1"/>
    <col min="9477" max="9478" width="14.7109375" customWidth="1"/>
    <col min="9479" max="9479" width="13.42578125" customWidth="1"/>
    <col min="9480" max="9480" width="14.7109375" customWidth="1"/>
    <col min="9481" max="9481" width="12.42578125" customWidth="1"/>
    <col min="9482" max="9482" width="21.85546875" customWidth="1"/>
    <col min="9483" max="9484" width="1.7109375" customWidth="1"/>
    <col min="9729" max="9729" width="1.7109375" customWidth="1"/>
    <col min="9730" max="9730" width="14.7109375" customWidth="1"/>
    <col min="9731" max="9731" width="13" customWidth="1"/>
    <col min="9732" max="9732" width="12.85546875" customWidth="1"/>
    <col min="9733" max="9734" width="14.7109375" customWidth="1"/>
    <col min="9735" max="9735" width="13.42578125" customWidth="1"/>
    <col min="9736" max="9736" width="14.7109375" customWidth="1"/>
    <col min="9737" max="9737" width="12.42578125" customWidth="1"/>
    <col min="9738" max="9738" width="21.85546875" customWidth="1"/>
    <col min="9739" max="9740" width="1.7109375" customWidth="1"/>
    <col min="9985" max="9985" width="1.7109375" customWidth="1"/>
    <col min="9986" max="9986" width="14.7109375" customWidth="1"/>
    <col min="9987" max="9987" width="13" customWidth="1"/>
    <col min="9988" max="9988" width="12.85546875" customWidth="1"/>
    <col min="9989" max="9990" width="14.7109375" customWidth="1"/>
    <col min="9991" max="9991" width="13.42578125" customWidth="1"/>
    <col min="9992" max="9992" width="14.7109375" customWidth="1"/>
    <col min="9993" max="9993" width="12.42578125" customWidth="1"/>
    <col min="9994" max="9994" width="21.85546875" customWidth="1"/>
    <col min="9995" max="9996" width="1.7109375" customWidth="1"/>
    <col min="10241" max="10241" width="1.7109375" customWidth="1"/>
    <col min="10242" max="10242" width="14.7109375" customWidth="1"/>
    <col min="10243" max="10243" width="13" customWidth="1"/>
    <col min="10244" max="10244" width="12.85546875" customWidth="1"/>
    <col min="10245" max="10246" width="14.7109375" customWidth="1"/>
    <col min="10247" max="10247" width="13.42578125" customWidth="1"/>
    <col min="10248" max="10248" width="14.7109375" customWidth="1"/>
    <col min="10249" max="10249" width="12.42578125" customWidth="1"/>
    <col min="10250" max="10250" width="21.85546875" customWidth="1"/>
    <col min="10251" max="10252" width="1.7109375" customWidth="1"/>
    <col min="10497" max="10497" width="1.7109375" customWidth="1"/>
    <col min="10498" max="10498" width="14.7109375" customWidth="1"/>
    <col min="10499" max="10499" width="13" customWidth="1"/>
    <col min="10500" max="10500" width="12.85546875" customWidth="1"/>
    <col min="10501" max="10502" width="14.7109375" customWidth="1"/>
    <col min="10503" max="10503" width="13.42578125" customWidth="1"/>
    <col min="10504" max="10504" width="14.7109375" customWidth="1"/>
    <col min="10505" max="10505" width="12.42578125" customWidth="1"/>
    <col min="10506" max="10506" width="21.85546875" customWidth="1"/>
    <col min="10507" max="10508" width="1.7109375" customWidth="1"/>
    <col min="10753" max="10753" width="1.7109375" customWidth="1"/>
    <col min="10754" max="10754" width="14.7109375" customWidth="1"/>
    <col min="10755" max="10755" width="13" customWidth="1"/>
    <col min="10756" max="10756" width="12.85546875" customWidth="1"/>
    <col min="10757" max="10758" width="14.7109375" customWidth="1"/>
    <col min="10759" max="10759" width="13.42578125" customWidth="1"/>
    <col min="10760" max="10760" width="14.7109375" customWidth="1"/>
    <col min="10761" max="10761" width="12.42578125" customWidth="1"/>
    <col min="10762" max="10762" width="21.85546875" customWidth="1"/>
    <col min="10763" max="10764" width="1.7109375" customWidth="1"/>
    <col min="11009" max="11009" width="1.7109375" customWidth="1"/>
    <col min="11010" max="11010" width="14.7109375" customWidth="1"/>
    <col min="11011" max="11011" width="13" customWidth="1"/>
    <col min="11012" max="11012" width="12.85546875" customWidth="1"/>
    <col min="11013" max="11014" width="14.7109375" customWidth="1"/>
    <col min="11015" max="11015" width="13.42578125" customWidth="1"/>
    <col min="11016" max="11016" width="14.7109375" customWidth="1"/>
    <col min="11017" max="11017" width="12.42578125" customWidth="1"/>
    <col min="11018" max="11018" width="21.85546875" customWidth="1"/>
    <col min="11019" max="11020" width="1.7109375" customWidth="1"/>
    <col min="11265" max="11265" width="1.7109375" customWidth="1"/>
    <col min="11266" max="11266" width="14.7109375" customWidth="1"/>
    <col min="11267" max="11267" width="13" customWidth="1"/>
    <col min="11268" max="11268" width="12.85546875" customWidth="1"/>
    <col min="11269" max="11270" width="14.7109375" customWidth="1"/>
    <col min="11271" max="11271" width="13.42578125" customWidth="1"/>
    <col min="11272" max="11272" width="14.7109375" customWidth="1"/>
    <col min="11273" max="11273" width="12.42578125" customWidth="1"/>
    <col min="11274" max="11274" width="21.85546875" customWidth="1"/>
    <col min="11275" max="11276" width="1.7109375" customWidth="1"/>
    <col min="11521" max="11521" width="1.7109375" customWidth="1"/>
    <col min="11522" max="11522" width="14.7109375" customWidth="1"/>
    <col min="11523" max="11523" width="13" customWidth="1"/>
    <col min="11524" max="11524" width="12.85546875" customWidth="1"/>
    <col min="11525" max="11526" width="14.7109375" customWidth="1"/>
    <col min="11527" max="11527" width="13.42578125" customWidth="1"/>
    <col min="11528" max="11528" width="14.7109375" customWidth="1"/>
    <col min="11529" max="11529" width="12.42578125" customWidth="1"/>
    <col min="11530" max="11530" width="21.85546875" customWidth="1"/>
    <col min="11531" max="11532" width="1.7109375" customWidth="1"/>
    <col min="11777" max="11777" width="1.7109375" customWidth="1"/>
    <col min="11778" max="11778" width="14.7109375" customWidth="1"/>
    <col min="11779" max="11779" width="13" customWidth="1"/>
    <col min="11780" max="11780" width="12.85546875" customWidth="1"/>
    <col min="11781" max="11782" width="14.7109375" customWidth="1"/>
    <col min="11783" max="11783" width="13.42578125" customWidth="1"/>
    <col min="11784" max="11784" width="14.7109375" customWidth="1"/>
    <col min="11785" max="11785" width="12.42578125" customWidth="1"/>
    <col min="11786" max="11786" width="21.85546875" customWidth="1"/>
    <col min="11787" max="11788" width="1.7109375" customWidth="1"/>
    <col min="12033" max="12033" width="1.7109375" customWidth="1"/>
    <col min="12034" max="12034" width="14.7109375" customWidth="1"/>
    <col min="12035" max="12035" width="13" customWidth="1"/>
    <col min="12036" max="12036" width="12.85546875" customWidth="1"/>
    <col min="12037" max="12038" width="14.7109375" customWidth="1"/>
    <col min="12039" max="12039" width="13.42578125" customWidth="1"/>
    <col min="12040" max="12040" width="14.7109375" customWidth="1"/>
    <col min="12041" max="12041" width="12.42578125" customWidth="1"/>
    <col min="12042" max="12042" width="21.85546875" customWidth="1"/>
    <col min="12043" max="12044" width="1.7109375" customWidth="1"/>
    <col min="12289" max="12289" width="1.7109375" customWidth="1"/>
    <col min="12290" max="12290" width="14.7109375" customWidth="1"/>
    <col min="12291" max="12291" width="13" customWidth="1"/>
    <col min="12292" max="12292" width="12.85546875" customWidth="1"/>
    <col min="12293" max="12294" width="14.7109375" customWidth="1"/>
    <col min="12295" max="12295" width="13.42578125" customWidth="1"/>
    <col min="12296" max="12296" width="14.7109375" customWidth="1"/>
    <col min="12297" max="12297" width="12.42578125" customWidth="1"/>
    <col min="12298" max="12298" width="21.85546875" customWidth="1"/>
    <col min="12299" max="12300" width="1.7109375" customWidth="1"/>
    <col min="12545" max="12545" width="1.7109375" customWidth="1"/>
    <col min="12546" max="12546" width="14.7109375" customWidth="1"/>
    <col min="12547" max="12547" width="13" customWidth="1"/>
    <col min="12548" max="12548" width="12.85546875" customWidth="1"/>
    <col min="12549" max="12550" width="14.7109375" customWidth="1"/>
    <col min="12551" max="12551" width="13.42578125" customWidth="1"/>
    <col min="12552" max="12552" width="14.7109375" customWidth="1"/>
    <col min="12553" max="12553" width="12.42578125" customWidth="1"/>
    <col min="12554" max="12554" width="21.85546875" customWidth="1"/>
    <col min="12555" max="12556" width="1.7109375" customWidth="1"/>
    <col min="12801" max="12801" width="1.7109375" customWidth="1"/>
    <col min="12802" max="12802" width="14.7109375" customWidth="1"/>
    <col min="12803" max="12803" width="13" customWidth="1"/>
    <col min="12804" max="12804" width="12.85546875" customWidth="1"/>
    <col min="12805" max="12806" width="14.7109375" customWidth="1"/>
    <col min="12807" max="12807" width="13.42578125" customWidth="1"/>
    <col min="12808" max="12808" width="14.7109375" customWidth="1"/>
    <col min="12809" max="12809" width="12.42578125" customWidth="1"/>
    <col min="12810" max="12810" width="21.85546875" customWidth="1"/>
    <col min="12811" max="12812" width="1.7109375" customWidth="1"/>
    <col min="13057" max="13057" width="1.7109375" customWidth="1"/>
    <col min="13058" max="13058" width="14.7109375" customWidth="1"/>
    <col min="13059" max="13059" width="13" customWidth="1"/>
    <col min="13060" max="13060" width="12.85546875" customWidth="1"/>
    <col min="13061" max="13062" width="14.7109375" customWidth="1"/>
    <col min="13063" max="13063" width="13.42578125" customWidth="1"/>
    <col min="13064" max="13064" width="14.7109375" customWidth="1"/>
    <col min="13065" max="13065" width="12.42578125" customWidth="1"/>
    <col min="13066" max="13066" width="21.85546875" customWidth="1"/>
    <col min="13067" max="13068" width="1.7109375" customWidth="1"/>
    <col min="13313" max="13313" width="1.7109375" customWidth="1"/>
    <col min="13314" max="13314" width="14.7109375" customWidth="1"/>
    <col min="13315" max="13315" width="13" customWidth="1"/>
    <col min="13316" max="13316" width="12.85546875" customWidth="1"/>
    <col min="13317" max="13318" width="14.7109375" customWidth="1"/>
    <col min="13319" max="13319" width="13.42578125" customWidth="1"/>
    <col min="13320" max="13320" width="14.7109375" customWidth="1"/>
    <col min="13321" max="13321" width="12.42578125" customWidth="1"/>
    <col min="13322" max="13322" width="21.85546875" customWidth="1"/>
    <col min="13323" max="13324" width="1.7109375" customWidth="1"/>
    <col min="13569" max="13569" width="1.7109375" customWidth="1"/>
    <col min="13570" max="13570" width="14.7109375" customWidth="1"/>
    <col min="13571" max="13571" width="13" customWidth="1"/>
    <col min="13572" max="13572" width="12.85546875" customWidth="1"/>
    <col min="13573" max="13574" width="14.7109375" customWidth="1"/>
    <col min="13575" max="13575" width="13.42578125" customWidth="1"/>
    <col min="13576" max="13576" width="14.7109375" customWidth="1"/>
    <col min="13577" max="13577" width="12.42578125" customWidth="1"/>
    <col min="13578" max="13578" width="21.85546875" customWidth="1"/>
    <col min="13579" max="13580" width="1.7109375" customWidth="1"/>
    <col min="13825" max="13825" width="1.7109375" customWidth="1"/>
    <col min="13826" max="13826" width="14.7109375" customWidth="1"/>
    <col min="13827" max="13827" width="13" customWidth="1"/>
    <col min="13828" max="13828" width="12.85546875" customWidth="1"/>
    <col min="13829" max="13830" width="14.7109375" customWidth="1"/>
    <col min="13831" max="13831" width="13.42578125" customWidth="1"/>
    <col min="13832" max="13832" width="14.7109375" customWidth="1"/>
    <col min="13833" max="13833" width="12.42578125" customWidth="1"/>
    <col min="13834" max="13834" width="21.85546875" customWidth="1"/>
    <col min="13835" max="13836" width="1.7109375" customWidth="1"/>
    <col min="14081" max="14081" width="1.7109375" customWidth="1"/>
    <col min="14082" max="14082" width="14.7109375" customWidth="1"/>
    <col min="14083" max="14083" width="13" customWidth="1"/>
    <col min="14084" max="14084" width="12.85546875" customWidth="1"/>
    <col min="14085" max="14086" width="14.7109375" customWidth="1"/>
    <col min="14087" max="14087" width="13.42578125" customWidth="1"/>
    <col min="14088" max="14088" width="14.7109375" customWidth="1"/>
    <col min="14089" max="14089" width="12.42578125" customWidth="1"/>
    <col min="14090" max="14090" width="21.85546875" customWidth="1"/>
    <col min="14091" max="14092" width="1.7109375" customWidth="1"/>
    <col min="14337" max="14337" width="1.7109375" customWidth="1"/>
    <col min="14338" max="14338" width="14.7109375" customWidth="1"/>
    <col min="14339" max="14339" width="13" customWidth="1"/>
    <col min="14340" max="14340" width="12.85546875" customWidth="1"/>
    <col min="14341" max="14342" width="14.7109375" customWidth="1"/>
    <col min="14343" max="14343" width="13.42578125" customWidth="1"/>
    <col min="14344" max="14344" width="14.7109375" customWidth="1"/>
    <col min="14345" max="14345" width="12.42578125" customWidth="1"/>
    <col min="14346" max="14346" width="21.85546875" customWidth="1"/>
    <col min="14347" max="14348" width="1.7109375" customWidth="1"/>
    <col min="14593" max="14593" width="1.7109375" customWidth="1"/>
    <col min="14594" max="14594" width="14.7109375" customWidth="1"/>
    <col min="14595" max="14595" width="13" customWidth="1"/>
    <col min="14596" max="14596" width="12.85546875" customWidth="1"/>
    <col min="14597" max="14598" width="14.7109375" customWidth="1"/>
    <col min="14599" max="14599" width="13.42578125" customWidth="1"/>
    <col min="14600" max="14600" width="14.7109375" customWidth="1"/>
    <col min="14601" max="14601" width="12.42578125" customWidth="1"/>
    <col min="14602" max="14602" width="21.85546875" customWidth="1"/>
    <col min="14603" max="14604" width="1.7109375" customWidth="1"/>
    <col min="14849" max="14849" width="1.7109375" customWidth="1"/>
    <col min="14850" max="14850" width="14.7109375" customWidth="1"/>
    <col min="14851" max="14851" width="13" customWidth="1"/>
    <col min="14852" max="14852" width="12.85546875" customWidth="1"/>
    <col min="14853" max="14854" width="14.7109375" customWidth="1"/>
    <col min="14855" max="14855" width="13.42578125" customWidth="1"/>
    <col min="14856" max="14856" width="14.7109375" customWidth="1"/>
    <col min="14857" max="14857" width="12.42578125" customWidth="1"/>
    <col min="14858" max="14858" width="21.85546875" customWidth="1"/>
    <col min="14859" max="14860" width="1.7109375" customWidth="1"/>
    <col min="15105" max="15105" width="1.7109375" customWidth="1"/>
    <col min="15106" max="15106" width="14.7109375" customWidth="1"/>
    <col min="15107" max="15107" width="13" customWidth="1"/>
    <col min="15108" max="15108" width="12.85546875" customWidth="1"/>
    <col min="15109" max="15110" width="14.7109375" customWidth="1"/>
    <col min="15111" max="15111" width="13.42578125" customWidth="1"/>
    <col min="15112" max="15112" width="14.7109375" customWidth="1"/>
    <col min="15113" max="15113" width="12.42578125" customWidth="1"/>
    <col min="15114" max="15114" width="21.85546875" customWidth="1"/>
    <col min="15115" max="15116" width="1.7109375" customWidth="1"/>
    <col min="15361" max="15361" width="1.7109375" customWidth="1"/>
    <col min="15362" max="15362" width="14.7109375" customWidth="1"/>
    <col min="15363" max="15363" width="13" customWidth="1"/>
    <col min="15364" max="15364" width="12.85546875" customWidth="1"/>
    <col min="15365" max="15366" width="14.7109375" customWidth="1"/>
    <col min="15367" max="15367" width="13.42578125" customWidth="1"/>
    <col min="15368" max="15368" width="14.7109375" customWidth="1"/>
    <col min="15369" max="15369" width="12.42578125" customWidth="1"/>
    <col min="15370" max="15370" width="21.85546875" customWidth="1"/>
    <col min="15371" max="15372" width="1.7109375" customWidth="1"/>
    <col min="15617" max="15617" width="1.7109375" customWidth="1"/>
    <col min="15618" max="15618" width="14.7109375" customWidth="1"/>
    <col min="15619" max="15619" width="13" customWidth="1"/>
    <col min="15620" max="15620" width="12.85546875" customWidth="1"/>
    <col min="15621" max="15622" width="14.7109375" customWidth="1"/>
    <col min="15623" max="15623" width="13.42578125" customWidth="1"/>
    <col min="15624" max="15624" width="14.7109375" customWidth="1"/>
    <col min="15625" max="15625" width="12.42578125" customWidth="1"/>
    <col min="15626" max="15626" width="21.85546875" customWidth="1"/>
    <col min="15627" max="15628" width="1.7109375" customWidth="1"/>
    <col min="15873" max="15873" width="1.7109375" customWidth="1"/>
    <col min="15874" max="15874" width="14.7109375" customWidth="1"/>
    <col min="15875" max="15875" width="13" customWidth="1"/>
    <col min="15876" max="15876" width="12.85546875" customWidth="1"/>
    <col min="15877" max="15878" width="14.7109375" customWidth="1"/>
    <col min="15879" max="15879" width="13.42578125" customWidth="1"/>
    <col min="15880" max="15880" width="14.7109375" customWidth="1"/>
    <col min="15881" max="15881" width="12.42578125" customWidth="1"/>
    <col min="15882" max="15882" width="21.85546875" customWidth="1"/>
    <col min="15883" max="15884" width="1.7109375" customWidth="1"/>
    <col min="16129" max="16129" width="1.7109375" customWidth="1"/>
    <col min="16130" max="16130" width="14.7109375" customWidth="1"/>
    <col min="16131" max="16131" width="13" customWidth="1"/>
    <col min="16132" max="16132" width="12.85546875" customWidth="1"/>
    <col min="16133" max="16134" width="14.7109375" customWidth="1"/>
    <col min="16135" max="16135" width="13.42578125" customWidth="1"/>
    <col min="16136" max="16136" width="14.7109375" customWidth="1"/>
    <col min="16137" max="16137" width="12.42578125" customWidth="1"/>
    <col min="16138" max="16138" width="21.85546875" customWidth="1"/>
    <col min="16139" max="16140" width="1.7109375" customWidth="1"/>
  </cols>
  <sheetData>
    <row r="1" spans="1:11" ht="8.1" customHeight="1" x14ac:dyDescent="0.25">
      <c r="A1" s="122"/>
      <c r="B1" s="568"/>
      <c r="C1" s="123"/>
      <c r="D1" s="123"/>
      <c r="E1" s="123"/>
      <c r="F1" s="123"/>
      <c r="G1" s="123"/>
      <c r="H1" s="123"/>
      <c r="I1" s="123"/>
      <c r="J1" s="123"/>
      <c r="K1" s="124"/>
    </row>
    <row r="2" spans="1:11" x14ac:dyDescent="0.25">
      <c r="A2" s="138"/>
      <c r="B2" s="914" t="s">
        <v>53</v>
      </c>
      <c r="C2" s="914"/>
      <c r="D2" s="914"/>
      <c r="E2" s="914"/>
      <c r="F2" s="914"/>
      <c r="G2" s="914"/>
      <c r="H2" s="914"/>
      <c r="I2" s="914"/>
      <c r="J2" s="914"/>
      <c r="K2" s="140"/>
    </row>
    <row r="3" spans="1:11" x14ac:dyDescent="0.25">
      <c r="A3" s="138"/>
      <c r="B3" s="915" t="s">
        <v>54</v>
      </c>
      <c r="C3" s="915"/>
      <c r="D3" s="915"/>
      <c r="E3" s="915"/>
      <c r="F3" s="915"/>
      <c r="G3" s="915"/>
      <c r="H3" s="915"/>
      <c r="I3" s="915"/>
      <c r="J3" s="915"/>
      <c r="K3" s="140"/>
    </row>
    <row r="4" spans="1:11" x14ac:dyDescent="0.25">
      <c r="A4" s="138"/>
      <c r="B4" s="916" t="s">
        <v>176</v>
      </c>
      <c r="C4" s="916"/>
      <c r="D4" s="916"/>
      <c r="E4" s="916"/>
      <c r="F4" s="916"/>
      <c r="G4" s="916"/>
      <c r="H4" s="917"/>
      <c r="I4" s="40" t="s">
        <v>56</v>
      </c>
      <c r="J4" s="182">
        <v>8</v>
      </c>
      <c r="K4" s="140"/>
    </row>
    <row r="5" spans="1:11" ht="21.75" customHeight="1" x14ac:dyDescent="0.25">
      <c r="A5" s="138"/>
      <c r="B5" s="975" t="s">
        <v>57</v>
      </c>
      <c r="C5" s="920">
        <f>Preliminares!F18</f>
        <v>0</v>
      </c>
      <c r="D5" s="998"/>
      <c r="E5" s="998"/>
      <c r="F5" s="998"/>
      <c r="G5" s="998"/>
      <c r="H5" s="999"/>
      <c r="I5" s="1003" t="s">
        <v>58</v>
      </c>
      <c r="J5" s="1004"/>
      <c r="K5" s="140"/>
    </row>
    <row r="6" spans="1:11" s="584" customFormat="1" ht="24.75" customHeight="1" x14ac:dyDescent="0.25">
      <c r="A6" s="572"/>
      <c r="B6" s="997"/>
      <c r="C6" s="1000"/>
      <c r="D6" s="1001"/>
      <c r="E6" s="1001"/>
      <c r="F6" s="1001"/>
      <c r="G6" s="1001"/>
      <c r="H6" s="1002"/>
      <c r="I6" s="585" t="s">
        <v>352</v>
      </c>
      <c r="J6" s="586">
        <f>'Q-VIII'!H6</f>
        <v>17</v>
      </c>
      <c r="K6" s="573"/>
    </row>
    <row r="7" spans="1:11" x14ac:dyDescent="0.25">
      <c r="A7" s="138"/>
      <c r="B7" s="914" t="s">
        <v>4</v>
      </c>
      <c r="C7" s="914"/>
      <c r="D7" s="914"/>
      <c r="E7" s="975"/>
      <c r="F7" s="981" t="s">
        <v>60</v>
      </c>
      <c r="G7" s="982"/>
      <c r="H7" s="982"/>
      <c r="I7" s="982"/>
      <c r="J7" s="982"/>
      <c r="K7" s="140"/>
    </row>
    <row r="8" spans="1:11" x14ac:dyDescent="0.25">
      <c r="A8" s="138"/>
      <c r="B8" s="469" t="s">
        <v>61</v>
      </c>
      <c r="C8" s="131">
        <f>Preliminares!F5</f>
        <v>0</v>
      </c>
      <c r="D8" s="183"/>
      <c r="E8" s="184"/>
      <c r="F8" s="130" t="s">
        <v>61</v>
      </c>
      <c r="G8" s="131">
        <f>Preliminares!G11</f>
        <v>0</v>
      </c>
      <c r="H8" s="53"/>
      <c r="I8" s="53"/>
      <c r="J8" s="23"/>
      <c r="K8" s="140"/>
    </row>
    <row r="9" spans="1:11" x14ac:dyDescent="0.25">
      <c r="A9" s="138"/>
      <c r="B9" s="469" t="s">
        <v>62</v>
      </c>
      <c r="C9" s="23"/>
      <c r="D9" s="23"/>
      <c r="E9" s="21"/>
      <c r="F9" s="130" t="s">
        <v>62</v>
      </c>
      <c r="G9" s="25"/>
      <c r="H9" s="23"/>
      <c r="I9" s="23"/>
      <c r="J9" s="23"/>
      <c r="K9" s="140"/>
    </row>
    <row r="10" spans="1:11" x14ac:dyDescent="0.25">
      <c r="A10" s="138"/>
      <c r="B10" s="566" t="s">
        <v>63</v>
      </c>
      <c r="C10" s="60">
        <f>Preliminares!F35</f>
        <v>42610</v>
      </c>
      <c r="D10" s="32"/>
      <c r="E10" s="33"/>
      <c r="F10" s="135" t="s">
        <v>63</v>
      </c>
      <c r="G10" s="60">
        <f>Preliminares!F35</f>
        <v>42610</v>
      </c>
      <c r="H10" s="136" t="s">
        <v>430</v>
      </c>
      <c r="I10" s="244">
        <f>Preliminares!G12</f>
        <v>0</v>
      </c>
      <c r="J10" s="244"/>
      <c r="K10" s="140"/>
    </row>
    <row r="11" spans="1:11" x14ac:dyDescent="0.25">
      <c r="A11" s="126"/>
      <c r="B11" s="986" t="s">
        <v>351</v>
      </c>
      <c r="C11" s="988" t="s">
        <v>177</v>
      </c>
      <c r="D11" s="989"/>
      <c r="E11" s="989"/>
      <c r="F11" s="989"/>
      <c r="G11" s="990"/>
      <c r="H11" s="986" t="s">
        <v>178</v>
      </c>
      <c r="I11" s="991" t="s">
        <v>429</v>
      </c>
      <c r="J11" s="994" t="s">
        <v>353</v>
      </c>
      <c r="K11" s="127"/>
    </row>
    <row r="12" spans="1:11" ht="51.75" x14ac:dyDescent="0.25">
      <c r="A12" s="126"/>
      <c r="B12" s="987"/>
      <c r="C12" s="693" t="s">
        <v>179</v>
      </c>
      <c r="D12" s="185" t="s">
        <v>180</v>
      </c>
      <c r="E12" s="693" t="s">
        <v>181</v>
      </c>
      <c r="F12" s="185" t="s">
        <v>182</v>
      </c>
      <c r="G12" s="185" t="s">
        <v>183</v>
      </c>
      <c r="H12" s="987"/>
      <c r="I12" s="992"/>
      <c r="J12" s="995"/>
      <c r="K12" s="127"/>
    </row>
    <row r="13" spans="1:11" x14ac:dyDescent="0.25">
      <c r="A13" s="126"/>
      <c r="B13" s="174" t="s">
        <v>184</v>
      </c>
      <c r="C13" s="108" t="s">
        <v>185</v>
      </c>
      <c r="D13" s="108" t="s">
        <v>186</v>
      </c>
      <c r="E13" s="108" t="s">
        <v>187</v>
      </c>
      <c r="F13" s="108" t="s">
        <v>188</v>
      </c>
      <c r="G13" s="108" t="s">
        <v>189</v>
      </c>
      <c r="H13" s="108" t="s">
        <v>190</v>
      </c>
      <c r="I13" s="993"/>
      <c r="J13" s="996"/>
      <c r="K13" s="127"/>
    </row>
    <row r="14" spans="1:11" s="567" customFormat="1" x14ac:dyDescent="0.25">
      <c r="A14" s="574"/>
      <c r="B14" s="575" t="str">
        <f>'Q-IVA'!B18</f>
        <v>Lojas</v>
      </c>
      <c r="C14" s="559"/>
      <c r="D14" s="562"/>
      <c r="E14" s="559"/>
      <c r="F14" s="559"/>
      <c r="G14" s="559"/>
      <c r="H14" s="560"/>
      <c r="I14" s="559"/>
      <c r="J14" s="562"/>
      <c r="K14" s="576"/>
    </row>
    <row r="15" spans="1:11" s="567" customFormat="1" x14ac:dyDescent="0.25">
      <c r="A15" s="574"/>
      <c r="B15" s="577" t="str">
        <f>'Q-IVA'!B19</f>
        <v>01 e 05</v>
      </c>
      <c r="C15" s="559">
        <f>'Anexo II'!E9</f>
        <v>44.8</v>
      </c>
      <c r="D15" s="559">
        <f>'Anexo II'!F9</f>
        <v>13.75</v>
      </c>
      <c r="E15" s="559">
        <f>C15+D15</f>
        <v>58.55</v>
      </c>
      <c r="F15" s="559">
        <f>'Q-II'!K19+'Q-II'!R19</f>
        <v>76.924081694458806</v>
      </c>
      <c r="G15" s="559">
        <f>'Q-II'!T19</f>
        <v>135.47408169445879</v>
      </c>
      <c r="H15" s="560">
        <f>'Q-II'!N19</f>
        <v>5.5709671614603091E-3</v>
      </c>
      <c r="I15" s="559">
        <f>'Q-II'!V19</f>
        <v>2</v>
      </c>
      <c r="J15" s="578"/>
      <c r="K15" s="576"/>
    </row>
    <row r="16" spans="1:11" s="567" customFormat="1" x14ac:dyDescent="0.25">
      <c r="A16" s="574"/>
      <c r="B16" s="577" t="str">
        <f>'Q-IVA'!B20</f>
        <v>02, 03 e 06</v>
      </c>
      <c r="C16" s="559">
        <f>'Anexo II'!E10</f>
        <v>44.37</v>
      </c>
      <c r="D16" s="559">
        <f>'Anexo II'!F10</f>
        <v>13.75</v>
      </c>
      <c r="E16" s="559">
        <f t="shared" ref="E16:E48" si="0">C16+D16</f>
        <v>58.12</v>
      </c>
      <c r="F16" s="559">
        <f>'Q-II'!K20+'Q-II'!R20</f>
        <v>76.304583061592268</v>
      </c>
      <c r="G16" s="559">
        <f>'Q-II'!T20</f>
        <v>134.42458306159227</v>
      </c>
      <c r="H16" s="560">
        <f>'Q-II'!N20</f>
        <v>5.5261020624659896E-3</v>
      </c>
      <c r="I16" s="559">
        <f>'Q-II'!V20</f>
        <v>3</v>
      </c>
      <c r="J16" s="578"/>
      <c r="K16" s="576"/>
    </row>
    <row r="17" spans="1:11" s="567" customFormat="1" x14ac:dyDescent="0.25">
      <c r="A17" s="574"/>
      <c r="B17" s="579">
        <f>'Q-IVA'!B21</f>
        <v>4</v>
      </c>
      <c r="C17" s="559">
        <f>'Anexo II'!E12</f>
        <v>46.37</v>
      </c>
      <c r="D17" s="559">
        <f>'Anexo II'!F12</f>
        <v>13.75</v>
      </c>
      <c r="E17" s="559">
        <f t="shared" si="0"/>
        <v>60.12</v>
      </c>
      <c r="F17" s="559">
        <f>'Q-II'!K21+'Q-II'!R21</f>
        <v>79.185972051669168</v>
      </c>
      <c r="G17" s="559">
        <f>'Q-II'!T21</f>
        <v>139.30597205166916</v>
      </c>
      <c r="H17" s="560">
        <f>'Q-II'!N21</f>
        <v>5.7347769415093362E-3</v>
      </c>
      <c r="I17" s="559">
        <f>'Q-II'!V21</f>
        <v>1</v>
      </c>
      <c r="J17" s="578"/>
      <c r="K17" s="576"/>
    </row>
    <row r="18" spans="1:11" s="567" customFormat="1" x14ac:dyDescent="0.25">
      <c r="A18" s="574"/>
      <c r="B18" s="579">
        <f>'Q-IVA'!B22</f>
        <v>7</v>
      </c>
      <c r="C18" s="559">
        <f>'Anexo II'!E15</f>
        <v>44.36</v>
      </c>
      <c r="D18" s="559">
        <f>'Anexo II'!F15</f>
        <v>13.75</v>
      </c>
      <c r="E18" s="559">
        <f t="shared" si="0"/>
        <v>58.11</v>
      </c>
      <c r="F18" s="559">
        <f>'Q-II'!K22+'Q-II'!R22</f>
        <v>76.290176116641888</v>
      </c>
      <c r="G18" s="559">
        <f>'Q-II'!T22</f>
        <v>134.40017611664189</v>
      </c>
      <c r="H18" s="560">
        <f>'Q-II'!N22</f>
        <v>5.5250586880707733E-3</v>
      </c>
      <c r="I18" s="559">
        <f>'Q-II'!V22</f>
        <v>1</v>
      </c>
      <c r="J18" s="578"/>
      <c r="K18" s="576"/>
    </row>
    <row r="19" spans="1:11" s="567" customFormat="1" x14ac:dyDescent="0.25">
      <c r="A19" s="574"/>
      <c r="B19" s="579">
        <f>'Q-IVA'!B23</f>
        <v>8</v>
      </c>
      <c r="C19" s="559">
        <f>'Anexo II'!E16</f>
        <v>74.28</v>
      </c>
      <c r="D19" s="559">
        <f>'Anexo II'!F16</f>
        <v>13.75</v>
      </c>
      <c r="E19" s="559">
        <f t="shared" si="0"/>
        <v>88.03</v>
      </c>
      <c r="F19" s="559">
        <f>'Q-II'!K23+'Q-II'!R23</f>
        <v>119.39575540819206</v>
      </c>
      <c r="G19" s="559">
        <f>'Q-II'!T23</f>
        <v>207.42575540819206</v>
      </c>
      <c r="H19" s="560">
        <f>'Q-II'!N23</f>
        <v>8.6468348785592192E-3</v>
      </c>
      <c r="I19" s="559">
        <f>'Q-II'!V23</f>
        <v>1</v>
      </c>
      <c r="J19" s="562"/>
      <c r="K19" s="576"/>
    </row>
    <row r="20" spans="1:11" s="567" customFormat="1" x14ac:dyDescent="0.25">
      <c r="A20" s="574"/>
      <c r="B20" s="579">
        <f>'Q-IVA'!B24</f>
        <v>9</v>
      </c>
      <c r="C20" s="559">
        <f>'Anexo II'!E17</f>
        <v>44</v>
      </c>
      <c r="D20" s="559">
        <f>'Anexo II'!F17</f>
        <v>13.75</v>
      </c>
      <c r="E20" s="559">
        <f t="shared" si="0"/>
        <v>57.75</v>
      </c>
      <c r="F20" s="559">
        <f>'Q-II'!K24+'Q-II'!R24</f>
        <v>75.771526098428055</v>
      </c>
      <c r="G20" s="559">
        <f>'Q-II'!T24</f>
        <v>133.52152609842807</v>
      </c>
      <c r="H20" s="560">
        <f>'Q-II'!N24</f>
        <v>5.4874972098429712E-3</v>
      </c>
      <c r="I20" s="559">
        <f>'Q-II'!V24</f>
        <v>1</v>
      </c>
      <c r="J20" s="562"/>
      <c r="K20" s="576"/>
    </row>
    <row r="21" spans="1:11" s="567" customFormat="1" x14ac:dyDescent="0.25">
      <c r="A21" s="574"/>
      <c r="B21" s="577" t="str">
        <f>'Q-IVA'!B25</f>
        <v>10 e 11</v>
      </c>
      <c r="C21" s="559">
        <f>'Anexo II'!E18</f>
        <v>43.58</v>
      </c>
      <c r="D21" s="559">
        <f>'Anexo II'!F18</f>
        <v>13.75</v>
      </c>
      <c r="E21" s="559">
        <f t="shared" si="0"/>
        <v>57.33</v>
      </c>
      <c r="F21" s="559">
        <f>'Q-II'!K25+'Q-II'!R25</f>
        <v>75.166434410511897</v>
      </c>
      <c r="G21" s="559">
        <f>'Q-II'!T25</f>
        <v>132.49643441051188</v>
      </c>
      <c r="H21" s="560">
        <f>'Q-II'!N25</f>
        <v>5.4436754852438688E-3</v>
      </c>
      <c r="I21" s="559">
        <f>'Q-II'!V25</f>
        <v>2</v>
      </c>
      <c r="J21" s="562"/>
      <c r="K21" s="576"/>
    </row>
    <row r="22" spans="1:11" s="567" customFormat="1" x14ac:dyDescent="0.25">
      <c r="A22" s="574"/>
      <c r="B22" s="577" t="str">
        <f>'Q-IVA'!B26</f>
        <v>12 e 17</v>
      </c>
      <c r="C22" s="559">
        <f>'Anexo II'!E20</f>
        <v>45.57</v>
      </c>
      <c r="D22" s="559">
        <f>'Anexo II'!F20</f>
        <v>13.75</v>
      </c>
      <c r="E22" s="559">
        <f t="shared" si="0"/>
        <v>59.32</v>
      </c>
      <c r="F22" s="559">
        <f>'Q-II'!K26+'Q-II'!R26</f>
        <v>78.033416455638402</v>
      </c>
      <c r="G22" s="559">
        <f>'Q-II'!T26</f>
        <v>137.35341645563841</v>
      </c>
      <c r="H22" s="560">
        <f>'Q-II'!N26</f>
        <v>5.6513069898919974E-3</v>
      </c>
      <c r="I22" s="559">
        <f>'Q-II'!V26</f>
        <v>2</v>
      </c>
      <c r="J22" s="562"/>
      <c r="K22" s="576"/>
    </row>
    <row r="23" spans="1:11" s="567" customFormat="1" x14ac:dyDescent="0.25">
      <c r="A23" s="574"/>
      <c r="B23" s="577">
        <f>'Q-IVA'!B27</f>
        <v>13</v>
      </c>
      <c r="C23" s="559">
        <f>'Anexo II'!E21</f>
        <v>70.069999999999993</v>
      </c>
      <c r="D23" s="559">
        <f>'Anexo II'!F21</f>
        <v>13.75</v>
      </c>
      <c r="E23" s="559">
        <f t="shared" si="0"/>
        <v>83.82</v>
      </c>
      <c r="F23" s="559">
        <f>'Q-II'!K27+'Q-II'!R27</f>
        <v>113.33043158408022</v>
      </c>
      <c r="G23" s="559">
        <f>'Q-II'!T27</f>
        <v>197.1504315840802</v>
      </c>
      <c r="H23" s="560">
        <f>'Q-II'!N27</f>
        <v>8.2075742581729765E-3</v>
      </c>
      <c r="I23" s="559">
        <f>'Q-II'!V27</f>
        <v>1</v>
      </c>
      <c r="J23" s="562"/>
      <c r="K23" s="576"/>
    </row>
    <row r="24" spans="1:11" s="567" customFormat="1" x14ac:dyDescent="0.25">
      <c r="A24" s="574"/>
      <c r="B24" s="577">
        <f>'Q-IVA'!B28</f>
        <v>14</v>
      </c>
      <c r="C24" s="559">
        <f>'Anexo II'!E22</f>
        <v>44.03</v>
      </c>
      <c r="D24" s="559">
        <f>'Anexo II'!F22</f>
        <v>13.75</v>
      </c>
      <c r="E24" s="559">
        <f t="shared" si="0"/>
        <v>57.78</v>
      </c>
      <c r="F24" s="559">
        <f>'Q-II'!K28+'Q-II'!R28</f>
        <v>75.81474693327921</v>
      </c>
      <c r="G24" s="559">
        <f>'Q-II'!T28</f>
        <v>133.59474693327923</v>
      </c>
      <c r="H24" s="560">
        <f>'Q-II'!N28</f>
        <v>5.4906273330286217E-3</v>
      </c>
      <c r="I24" s="559">
        <f>'Q-II'!V28</f>
        <v>1</v>
      </c>
      <c r="J24" s="562"/>
      <c r="K24" s="576"/>
    </row>
    <row r="25" spans="1:11" s="567" customFormat="1" x14ac:dyDescent="0.25">
      <c r="A25" s="574"/>
      <c r="B25" s="577" t="str">
        <f>'Q-IVA'!B29</f>
        <v>15 e 16</v>
      </c>
      <c r="C25" s="559">
        <f>'Anexo II'!E23</f>
        <v>43.61</v>
      </c>
      <c r="D25" s="559">
        <f>'Anexo II'!F23</f>
        <v>13.75</v>
      </c>
      <c r="E25" s="559">
        <f t="shared" si="0"/>
        <v>57.36</v>
      </c>
      <c r="F25" s="559">
        <f>'Q-II'!K29+'Q-II'!R29</f>
        <v>75.209655245363066</v>
      </c>
      <c r="G25" s="559">
        <f>'Q-II'!T29</f>
        <v>132.56965524536307</v>
      </c>
      <c r="H25" s="560">
        <f>'Q-II'!N29</f>
        <v>5.4468056084295193E-3</v>
      </c>
      <c r="I25" s="559">
        <f>'Q-II'!V29</f>
        <v>2</v>
      </c>
      <c r="J25" s="580"/>
      <c r="K25" s="576"/>
    </row>
    <row r="26" spans="1:11" s="567" customFormat="1" x14ac:dyDescent="0.25">
      <c r="A26" s="574"/>
      <c r="B26" s="577">
        <f>'Q-IVA'!B30</f>
        <v>18</v>
      </c>
      <c r="C26" s="559">
        <f>'Anexo II'!E26</f>
        <v>70.11</v>
      </c>
      <c r="D26" s="559">
        <f>'Anexo II'!F26</f>
        <v>13.75</v>
      </c>
      <c r="E26" s="559">
        <f t="shared" si="0"/>
        <v>83.86</v>
      </c>
      <c r="F26" s="559">
        <f>'Q-II'!K30+'Q-II'!R30</f>
        <v>113.38805936388175</v>
      </c>
      <c r="G26" s="559">
        <f>'Q-II'!T30</f>
        <v>197.24805936388174</v>
      </c>
      <c r="H26" s="560">
        <f>'Q-II'!N30</f>
        <v>8.2117477557538433E-3</v>
      </c>
      <c r="I26" s="559">
        <f>'Q-II'!V30</f>
        <v>1</v>
      </c>
      <c r="J26" s="580"/>
      <c r="K26" s="576"/>
    </row>
    <row r="27" spans="1:11" s="567" customFormat="1" x14ac:dyDescent="0.25">
      <c r="A27" s="574"/>
      <c r="B27" s="577">
        <f>'Q-IVA'!B31</f>
        <v>19</v>
      </c>
      <c r="C27" s="559">
        <f>'Anexo II'!E27</f>
        <v>43.65</v>
      </c>
      <c r="D27" s="559">
        <f>'Anexo II'!F27</f>
        <v>13.75</v>
      </c>
      <c r="E27" s="559">
        <f t="shared" si="0"/>
        <v>57.4</v>
      </c>
      <c r="F27" s="559">
        <f>'Q-II'!K31+'Q-II'!R31</f>
        <v>75.267283025164588</v>
      </c>
      <c r="G27" s="559">
        <f>'Q-II'!T31</f>
        <v>132.66728302516458</v>
      </c>
      <c r="H27" s="560">
        <f>'Q-II'!N31</f>
        <v>5.4509791060103853E-3</v>
      </c>
      <c r="I27" s="559">
        <f>'Q-II'!V31</f>
        <v>1</v>
      </c>
      <c r="J27" s="580"/>
      <c r="K27" s="576"/>
    </row>
    <row r="28" spans="1:11" s="567" customFormat="1" x14ac:dyDescent="0.25">
      <c r="A28" s="574"/>
      <c r="B28" s="577">
        <f>'Q-IVA'!B32</f>
        <v>20</v>
      </c>
      <c r="C28" s="559">
        <f>'Anexo II'!E28</f>
        <v>43.22</v>
      </c>
      <c r="D28" s="559">
        <f>'Anexo II'!F28</f>
        <v>13.75</v>
      </c>
      <c r="E28" s="559">
        <f t="shared" si="0"/>
        <v>56.97</v>
      </c>
      <c r="F28" s="559">
        <f>'Q-II'!K32+'Q-II'!R32</f>
        <v>74.647784392298064</v>
      </c>
      <c r="G28" s="559">
        <f>'Q-II'!T32</f>
        <v>131.61778439229806</v>
      </c>
      <c r="H28" s="560">
        <f>'Q-II'!N32</f>
        <v>5.4061140070160666E-3</v>
      </c>
      <c r="I28" s="559">
        <f>'Q-II'!V32</f>
        <v>1</v>
      </c>
      <c r="J28" s="580"/>
      <c r="K28" s="576"/>
    </row>
    <row r="29" spans="1:11" s="567" customFormat="1" x14ac:dyDescent="0.25">
      <c r="A29" s="574"/>
      <c r="B29" s="577" t="str">
        <f>'Q-IVA'!B33</f>
        <v>21 e 22</v>
      </c>
      <c r="C29" s="559">
        <f>'Anexo II'!E29</f>
        <v>43.64</v>
      </c>
      <c r="D29" s="559">
        <f>'Anexo II'!F29</f>
        <v>13.75</v>
      </c>
      <c r="E29" s="559">
        <f t="shared" si="0"/>
        <v>57.39</v>
      </c>
      <c r="F29" s="559">
        <f>'Q-II'!K33+'Q-II'!R33</f>
        <v>75.252876080214222</v>
      </c>
      <c r="G29" s="559">
        <f>'Q-II'!T33</f>
        <v>132.64287608021422</v>
      </c>
      <c r="H29" s="560">
        <f>'Q-II'!N33</f>
        <v>5.4499357316151699E-3</v>
      </c>
      <c r="I29" s="559">
        <f>'Q-II'!V33</f>
        <v>2</v>
      </c>
      <c r="J29" s="580"/>
      <c r="K29" s="576"/>
    </row>
    <row r="30" spans="1:11" s="567" customFormat="1" x14ac:dyDescent="0.25">
      <c r="A30" s="574"/>
      <c r="B30" s="577">
        <f>'Q-IVA'!B34</f>
        <v>23</v>
      </c>
      <c r="C30" s="559">
        <f>'Anexo II'!E31</f>
        <v>82.07</v>
      </c>
      <c r="D30" s="559">
        <f>'Anexo II'!F31</f>
        <v>13.75</v>
      </c>
      <c r="E30" s="559">
        <f t="shared" si="0"/>
        <v>95.82</v>
      </c>
      <c r="F30" s="559">
        <f>'Q-II'!K34+'Q-II'!R34</f>
        <v>130.61876552454152</v>
      </c>
      <c r="G30" s="559">
        <f>'Q-II'!T34</f>
        <v>226.43876552454151</v>
      </c>
      <c r="H30" s="560">
        <f>'Q-II'!N34</f>
        <v>9.4596235324330494E-3</v>
      </c>
      <c r="I30" s="559">
        <f>'Q-II'!V34</f>
        <v>1</v>
      </c>
      <c r="J30" s="580"/>
      <c r="K30" s="576"/>
    </row>
    <row r="31" spans="1:11" s="567" customFormat="1" x14ac:dyDescent="0.25">
      <c r="A31" s="574"/>
      <c r="B31" s="577">
        <f>'Q-IVA'!B35</f>
        <v>24</v>
      </c>
      <c r="C31" s="559">
        <f>'Anexo II'!E32</f>
        <v>45.17</v>
      </c>
      <c r="D31" s="559">
        <f>'Anexo II'!F32</f>
        <v>13.75</v>
      </c>
      <c r="E31" s="559">
        <f t="shared" si="0"/>
        <v>58.92</v>
      </c>
      <c r="F31" s="559">
        <f>'Q-II'!K35+'Q-II'!R35</f>
        <v>77.457138657623034</v>
      </c>
      <c r="G31" s="559">
        <f>'Q-II'!T35</f>
        <v>136.37713865762305</v>
      </c>
      <c r="H31" s="560">
        <f>'Q-II'!N35</f>
        <v>5.6095720140833293E-3</v>
      </c>
      <c r="I31" s="559">
        <f>'Q-II'!V35</f>
        <v>1</v>
      </c>
      <c r="J31" s="817"/>
      <c r="K31" s="576"/>
    </row>
    <row r="32" spans="1:11" s="567" customFormat="1" x14ac:dyDescent="0.25">
      <c r="A32" s="574"/>
      <c r="B32" s="587">
        <f>'Q-IVA'!B36</f>
        <v>25</v>
      </c>
      <c r="C32" s="588">
        <f>'Anexo II'!E33</f>
        <v>44.55</v>
      </c>
      <c r="D32" s="588">
        <f>'Anexo II'!F33</f>
        <v>13.75</v>
      </c>
      <c r="E32" s="588">
        <f t="shared" si="0"/>
        <v>58.3</v>
      </c>
      <c r="F32" s="588">
        <f>'Q-II'!K36+'Q-II'!R36</f>
        <v>76.563908070699199</v>
      </c>
      <c r="G32" s="588">
        <f>'Q-II'!T36</f>
        <v>134.86390807069921</v>
      </c>
      <c r="H32" s="589">
        <f>'Q-II'!N36</f>
        <v>5.5448828015798911E-3</v>
      </c>
      <c r="I32" s="588">
        <f>'Q-II'!V36</f>
        <v>1</v>
      </c>
      <c r="J32" s="817"/>
      <c r="K32" s="576"/>
    </row>
    <row r="33" spans="1:11" s="567" customFormat="1" x14ac:dyDescent="0.25">
      <c r="A33" s="574"/>
      <c r="B33" s="581" t="str">
        <f>'Q-IVA'!B37</f>
        <v>Salas</v>
      </c>
      <c r="C33" s="559"/>
      <c r="D33" s="561"/>
      <c r="E33" s="559"/>
      <c r="F33" s="559"/>
      <c r="G33" s="559"/>
      <c r="H33" s="560"/>
      <c r="I33" s="559"/>
      <c r="J33" s="817"/>
      <c r="K33" s="576"/>
    </row>
    <row r="34" spans="1:11" s="794" customFormat="1" ht="18" customHeight="1" x14ac:dyDescent="0.25">
      <c r="A34" s="572"/>
      <c r="B34" s="556" t="str">
        <f>'Q-IVA'!B38</f>
        <v>101, 201, 301, 401, 501 e 601</v>
      </c>
      <c r="C34" s="792">
        <f>'Anexo II'!E34</f>
        <v>51.83</v>
      </c>
      <c r="D34" s="792">
        <f>'Anexo II'!F34</f>
        <v>13.75</v>
      </c>
      <c r="E34" s="792">
        <f t="shared" si="0"/>
        <v>65.58</v>
      </c>
      <c r="F34" s="792">
        <f>'Q-II'!K38+'Q-II'!R38</f>
        <v>74.606964714938641</v>
      </c>
      <c r="G34" s="792">
        <f>'Q-II'!T38</f>
        <v>140.18696471493865</v>
      </c>
      <c r="H34" s="793">
        <f>'Q-II'!N38</f>
        <v>5.4031577795629528E-3</v>
      </c>
      <c r="I34" s="792">
        <f>'Q-II'!V38</f>
        <v>6</v>
      </c>
      <c r="J34" s="711"/>
      <c r="K34" s="573"/>
    </row>
    <row r="35" spans="1:11" s="794" customFormat="1" ht="24.95" customHeight="1" x14ac:dyDescent="0.25">
      <c r="A35" s="572"/>
      <c r="B35" s="556" t="str">
        <f>'Q-IVA'!B39</f>
        <v>102, 202, 302, 402, 502, 602, 105, 205, 305, 405, 505 e 605</v>
      </c>
      <c r="C35" s="792">
        <f>'Anexo II'!E35</f>
        <v>63.76</v>
      </c>
      <c r="D35" s="792">
        <f>'Anexo II'!F35</f>
        <v>13.75</v>
      </c>
      <c r="E35" s="792">
        <f t="shared" si="0"/>
        <v>77.509999999999991</v>
      </c>
      <c r="F35" s="792">
        <f>'Q-II'!K39+'Q-II'!R39</f>
        <v>88.929869153112477</v>
      </c>
      <c r="G35" s="792">
        <f>'Q-II'!T39</f>
        <v>166.43986915311245</v>
      </c>
      <c r="H35" s="793">
        <f>'Q-II'!N39</f>
        <v>6.4404458241409139E-3</v>
      </c>
      <c r="I35" s="792">
        <f>'Q-II'!V39</f>
        <v>12</v>
      </c>
      <c r="J35" s="711"/>
      <c r="K35" s="573"/>
    </row>
    <row r="36" spans="1:11" s="794" customFormat="1" ht="24.95" customHeight="1" x14ac:dyDescent="0.25">
      <c r="A36" s="572"/>
      <c r="B36" s="556" t="str">
        <f>'Q-IVA'!B40</f>
        <v>103, 203, 303, 403, 503, 603, 106, 206, 306, 406, 506 e 606</v>
      </c>
      <c r="C36" s="792">
        <f>'Anexo II'!E36</f>
        <v>75.87</v>
      </c>
      <c r="D36" s="792">
        <f>'Anexo II'!F36</f>
        <v>13.75</v>
      </c>
      <c r="E36" s="792">
        <f t="shared" si="0"/>
        <v>89.62</v>
      </c>
      <c r="F36" s="792">
        <f>'Q-II'!K40+'Q-II'!R40</f>
        <v>103.4688777655421</v>
      </c>
      <c r="G36" s="792">
        <f>'Q-II'!T40</f>
        <v>193.08887776554212</v>
      </c>
      <c r="H36" s="793">
        <f>'Q-II'!N40</f>
        <v>7.4933844846471285E-3</v>
      </c>
      <c r="I36" s="792">
        <f>'Q-II'!V40</f>
        <v>12</v>
      </c>
      <c r="J36" s="711"/>
      <c r="K36" s="573"/>
    </row>
    <row r="37" spans="1:11" s="794" customFormat="1" ht="18" customHeight="1" x14ac:dyDescent="0.25">
      <c r="A37" s="572"/>
      <c r="B37" s="556" t="str">
        <f>'Q-IVA'!B41</f>
        <v>104, 204, 304, 404, 504 e 604</v>
      </c>
      <c r="C37" s="792">
        <f>'Anexo II'!E37</f>
        <v>43.64</v>
      </c>
      <c r="D37" s="792">
        <f>'Anexo II'!F37</f>
        <v>13.75</v>
      </c>
      <c r="E37" s="792">
        <f t="shared" si="0"/>
        <v>57.39</v>
      </c>
      <c r="F37" s="792">
        <f>'Q-II'!K41+'Q-II'!R41</f>
        <v>64.774224786301275</v>
      </c>
      <c r="G37" s="792">
        <f>'Q-II'!T41</f>
        <v>122.16422478630128</v>
      </c>
      <c r="H37" s="793">
        <f>'Q-II'!N41</f>
        <v>4.6910547548275365E-3</v>
      </c>
      <c r="I37" s="792">
        <f>'Q-II'!V41</f>
        <v>6</v>
      </c>
      <c r="J37" s="711"/>
      <c r="K37" s="573"/>
    </row>
    <row r="38" spans="1:11" s="794" customFormat="1" ht="18" customHeight="1" x14ac:dyDescent="0.25">
      <c r="A38" s="572"/>
      <c r="B38" s="556" t="str">
        <f>'Q-IVA'!B42</f>
        <v>107, 207, 307, 407, 507 e 607</v>
      </c>
      <c r="C38" s="792">
        <f>'Anexo II'!E40</f>
        <v>63.26</v>
      </c>
      <c r="D38" s="792">
        <f>'Anexo II'!F40</f>
        <v>13.75</v>
      </c>
      <c r="E38" s="792">
        <f t="shared" si="0"/>
        <v>77.009999999999991</v>
      </c>
      <c r="F38" s="792">
        <f>'Q-II'!K42+'Q-II'!R42</f>
        <v>88.329579780179799</v>
      </c>
      <c r="G38" s="792">
        <f>'Q-II'!T42</f>
        <v>165.3395797801798</v>
      </c>
      <c r="H38" s="793">
        <f>'Q-II'!N42</f>
        <v>6.3969718910068842E-3</v>
      </c>
      <c r="I38" s="792">
        <f>'Q-II'!V42</f>
        <v>6</v>
      </c>
      <c r="J38" s="711"/>
      <c r="K38" s="573"/>
    </row>
    <row r="39" spans="1:11" s="794" customFormat="1" ht="18" customHeight="1" x14ac:dyDescent="0.25">
      <c r="A39" s="572"/>
      <c r="B39" s="556" t="str">
        <f>'Q-IVA'!B43</f>
        <v>108, 208, 308, 408, 508 e 608</v>
      </c>
      <c r="C39" s="792">
        <f>'Anexo II'!E41</f>
        <v>61.96</v>
      </c>
      <c r="D39" s="792">
        <f>'Anexo II'!F41</f>
        <v>13.75</v>
      </c>
      <c r="E39" s="792">
        <f t="shared" si="0"/>
        <v>75.710000000000008</v>
      </c>
      <c r="F39" s="792">
        <f>'Q-II'!K43+'Q-II'!R43</f>
        <v>86.768827410554835</v>
      </c>
      <c r="G39" s="792">
        <f>'Q-II'!T43</f>
        <v>162.47882741055486</v>
      </c>
      <c r="H39" s="793">
        <f>'Q-II'!N43</f>
        <v>6.2839396648584067E-3</v>
      </c>
      <c r="I39" s="792">
        <f>'Q-II'!V43</f>
        <v>6</v>
      </c>
      <c r="J39" s="711"/>
      <c r="K39" s="573"/>
    </row>
    <row r="40" spans="1:11" s="794" customFormat="1" ht="18" customHeight="1" x14ac:dyDescent="0.25">
      <c r="A40" s="572"/>
      <c r="B40" s="556" t="str">
        <f>'Q-IVA'!B44</f>
        <v>109, 209, 309, 409, 509 e 609</v>
      </c>
      <c r="C40" s="792">
        <f>'Anexo II'!E42</f>
        <v>75.599999999999994</v>
      </c>
      <c r="D40" s="792">
        <f>'Anexo II'!F42</f>
        <v>13.75</v>
      </c>
      <c r="E40" s="792">
        <f t="shared" si="0"/>
        <v>89.35</v>
      </c>
      <c r="F40" s="792">
        <f>'Q-II'!K44+'Q-II'!R44</f>
        <v>103.14472150415844</v>
      </c>
      <c r="G40" s="792">
        <f>'Q-II'!T44</f>
        <v>192.49472150415843</v>
      </c>
      <c r="H40" s="793">
        <f>'Q-II'!N44</f>
        <v>7.4699085607547516E-3</v>
      </c>
      <c r="I40" s="792">
        <f>'Q-II'!V44</f>
        <v>6</v>
      </c>
      <c r="J40" s="711"/>
      <c r="K40" s="573"/>
    </row>
    <row r="41" spans="1:11" s="794" customFormat="1" ht="24.95" customHeight="1" x14ac:dyDescent="0.25">
      <c r="A41" s="572"/>
      <c r="B41" s="556" t="str">
        <f>'Q-IVA'!B45</f>
        <v>110, 210, 310, 410, 510, 610, 115, 215, 315, 415, 515 e 615</v>
      </c>
      <c r="C41" s="792">
        <f>'Anexo II'!E43</f>
        <v>65.489999999999995</v>
      </c>
      <c r="D41" s="792">
        <f>'Anexo II'!F43</f>
        <v>13.75</v>
      </c>
      <c r="E41" s="792">
        <f t="shared" si="0"/>
        <v>79.239999999999995</v>
      </c>
      <c r="F41" s="792">
        <f>'Q-II'!K45+'Q-II'!R45</f>
        <v>91.006870383459571</v>
      </c>
      <c r="G41" s="792">
        <f>'Q-II'!T45</f>
        <v>170.24687038345957</v>
      </c>
      <c r="H41" s="793">
        <f>'Q-II'!N45</f>
        <v>6.5908656327846593E-3</v>
      </c>
      <c r="I41" s="792">
        <f>'Q-II'!V45</f>
        <v>12</v>
      </c>
      <c r="J41" s="711"/>
      <c r="K41" s="573"/>
    </row>
    <row r="42" spans="1:11" s="794" customFormat="1" ht="18" customHeight="1" x14ac:dyDescent="0.25">
      <c r="A42" s="572"/>
      <c r="B42" s="556" t="str">
        <f>'Q-IVA'!B46</f>
        <v>111, 211, 311, 411, 511 e 611</v>
      </c>
      <c r="C42" s="792">
        <f>'Anexo II'!E44</f>
        <v>66.78</v>
      </c>
      <c r="D42" s="792">
        <f>'Anexo II'!F44</f>
        <v>13.75</v>
      </c>
      <c r="E42" s="792">
        <f t="shared" si="0"/>
        <v>80.53</v>
      </c>
      <c r="F42" s="792">
        <f>'Q-II'!K46+'Q-II'!R46</f>
        <v>92.555616965625916</v>
      </c>
      <c r="G42" s="792">
        <f>'Q-II'!T46</f>
        <v>173.08561696562592</v>
      </c>
      <c r="H42" s="793">
        <f>'Q-II'!N46</f>
        <v>6.7030283802704581E-3</v>
      </c>
      <c r="I42" s="792">
        <f>'Q-II'!V46</f>
        <v>6</v>
      </c>
      <c r="J42" s="711"/>
      <c r="K42" s="573"/>
    </row>
    <row r="43" spans="1:11" s="794" customFormat="1" ht="18" customHeight="1" x14ac:dyDescent="0.25">
      <c r="A43" s="572"/>
      <c r="B43" s="556" t="str">
        <f>'Q-IVA'!B47</f>
        <v>112, 212, 312, 412, 512 e 612</v>
      </c>
      <c r="C43" s="792">
        <f>'Anexo II'!E45</f>
        <v>63.78</v>
      </c>
      <c r="D43" s="792">
        <f>'Anexo II'!F45</f>
        <v>13.75</v>
      </c>
      <c r="E43" s="792">
        <f t="shared" si="0"/>
        <v>77.53</v>
      </c>
      <c r="F43" s="792">
        <f>'Q-II'!K47+'Q-II'!R47</f>
        <v>88.953880728029802</v>
      </c>
      <c r="G43" s="792">
        <f>'Q-II'!T47</f>
        <v>166.48388072802982</v>
      </c>
      <c r="H43" s="793">
        <f>'Q-II'!N47</f>
        <v>6.4421847814662763E-3</v>
      </c>
      <c r="I43" s="792">
        <f>'Q-II'!V47</f>
        <v>6</v>
      </c>
      <c r="J43" s="711"/>
      <c r="K43" s="573"/>
    </row>
    <row r="44" spans="1:11" s="794" customFormat="1" ht="24.95" customHeight="1" x14ac:dyDescent="0.25">
      <c r="A44" s="572"/>
      <c r="B44" s="556" t="str">
        <f>'Q-IVA'!B48</f>
        <v>113, 213, 313, 413, 513, 613, 114, 214, 314, 414, 514 e 614</v>
      </c>
      <c r="C44" s="792">
        <f>'Anexo II'!E46</f>
        <v>65.41</v>
      </c>
      <c r="D44" s="792">
        <f>'Anexo II'!F46</f>
        <v>13.75</v>
      </c>
      <c r="E44" s="792">
        <f t="shared" si="0"/>
        <v>79.16</v>
      </c>
      <c r="F44" s="792">
        <f>'Q-II'!K48+'Q-II'!R48</f>
        <v>90.910824083790345</v>
      </c>
      <c r="G44" s="792">
        <f>'Q-II'!T48</f>
        <v>170.07082408379034</v>
      </c>
      <c r="H44" s="793">
        <f>'Q-II'!N48</f>
        <v>6.5839098034832146E-3</v>
      </c>
      <c r="I44" s="792">
        <f>'Q-II'!V48</f>
        <v>12</v>
      </c>
      <c r="J44" s="711"/>
      <c r="K44" s="573"/>
    </row>
    <row r="45" spans="1:11" s="794" customFormat="1" ht="18" customHeight="1" x14ac:dyDescent="0.25">
      <c r="A45" s="572"/>
      <c r="B45" s="556" t="str">
        <f>'Q-IVA'!B49</f>
        <v>116, 216, 316, 416, 516 e 616</v>
      </c>
      <c r="C45" s="792">
        <f>'Anexo II'!E49</f>
        <v>79.599999999999994</v>
      </c>
      <c r="D45" s="792">
        <f>'Anexo II'!F49</f>
        <v>13.75</v>
      </c>
      <c r="E45" s="792">
        <f t="shared" si="0"/>
        <v>93.35</v>
      </c>
      <c r="F45" s="792">
        <f>'Q-II'!K49+'Q-II'!R49</f>
        <v>107.94703648761991</v>
      </c>
      <c r="G45" s="792">
        <f>'Q-II'!T49</f>
        <v>201.29703648761989</v>
      </c>
      <c r="H45" s="793">
        <f>'Q-II'!N49</f>
        <v>7.8177000258269937E-3</v>
      </c>
      <c r="I45" s="792">
        <f>'Q-II'!V49</f>
        <v>6</v>
      </c>
      <c r="J45" s="711"/>
      <c r="K45" s="573"/>
    </row>
    <row r="46" spans="1:11" s="794" customFormat="1" ht="18" customHeight="1" x14ac:dyDescent="0.25">
      <c r="A46" s="572"/>
      <c r="B46" s="556" t="str">
        <f>'Q-IVA'!B50</f>
        <v>117, 217, 317, 417, 517 e 617</v>
      </c>
      <c r="C46" s="792">
        <f>'Anexo II'!E50</f>
        <v>61.97</v>
      </c>
      <c r="D46" s="792">
        <f>'Anexo II'!F50</f>
        <v>13.75</v>
      </c>
      <c r="E46" s="792">
        <f t="shared" si="0"/>
        <v>75.72</v>
      </c>
      <c r="F46" s="792">
        <f>'Q-II'!K50+'Q-II'!R50</f>
        <v>86.780833198013482</v>
      </c>
      <c r="G46" s="792">
        <f>'Q-II'!T50</f>
        <v>162.50083319801348</v>
      </c>
      <c r="H46" s="793">
        <f>'Q-II'!N50</f>
        <v>6.2848091435210862E-3</v>
      </c>
      <c r="I46" s="792">
        <f>'Q-II'!V50</f>
        <v>6</v>
      </c>
      <c r="J46" s="711"/>
      <c r="K46" s="573"/>
    </row>
    <row r="47" spans="1:11" s="794" customFormat="1" ht="18" customHeight="1" x14ac:dyDescent="0.25">
      <c r="A47" s="572"/>
      <c r="B47" s="556" t="str">
        <f>'Q-IVA'!B51</f>
        <v>118, 218, 318, 418, 518 e 618</v>
      </c>
      <c r="C47" s="792">
        <f>'Anexo II'!E51</f>
        <v>62.57</v>
      </c>
      <c r="D47" s="792">
        <f>'Anexo II'!F51</f>
        <v>13.75</v>
      </c>
      <c r="E47" s="792">
        <f t="shared" si="0"/>
        <v>76.319999999999993</v>
      </c>
      <c r="F47" s="792">
        <f>'Q-II'!K51+'Q-II'!R51</f>
        <v>87.501180445532697</v>
      </c>
      <c r="G47" s="792">
        <f>'Q-II'!T51</f>
        <v>163.82118044553269</v>
      </c>
      <c r="H47" s="793">
        <f>'Q-II'!N51</f>
        <v>6.3369778632819222E-3</v>
      </c>
      <c r="I47" s="792">
        <f>'Q-II'!V51</f>
        <v>6</v>
      </c>
      <c r="J47" s="711"/>
      <c r="K47" s="573"/>
    </row>
    <row r="48" spans="1:11" s="794" customFormat="1" x14ac:dyDescent="0.25">
      <c r="A48" s="572"/>
      <c r="B48" s="556">
        <v>701</v>
      </c>
      <c r="C48" s="792">
        <f>'Anexo II'!E52</f>
        <v>1562.5392999999999</v>
      </c>
      <c r="D48" s="792">
        <f>'Anexo II'!F52</f>
        <v>82.5</v>
      </c>
      <c r="E48" s="792">
        <f t="shared" si="0"/>
        <v>1645.0392999999999</v>
      </c>
      <c r="F48" s="792">
        <f>'Q-II'!K52+'Q-II'!R52</f>
        <v>1950.2372830597701</v>
      </c>
      <c r="G48" s="792">
        <f>'Q-II'!T52</f>
        <v>3595.27658305977</v>
      </c>
      <c r="H48" s="793">
        <f>'Q-II'!N52</f>
        <v>0.14123935732032519</v>
      </c>
      <c r="I48" s="792">
        <f>'Q-II'!V52</f>
        <v>1</v>
      </c>
      <c r="J48" s="711"/>
      <c r="K48" s="573"/>
    </row>
    <row r="49" spans="1:11" s="216" customFormat="1" x14ac:dyDescent="0.25">
      <c r="A49" s="176"/>
      <c r="B49" s="565" t="s">
        <v>75</v>
      </c>
      <c r="C49" s="177">
        <f>(C15*I15)+(C16*I16)+(C17*I17)+(C18*I18)+(C19*I19)+(C20*I20)+(C21*I21)+(C22*I22)+(C23*I23)+(C24*I24)+(C25*I25)+(C26*I26)+(C27*I27)+(C28*I28)+(C29*I29)+(C30*I30)+(C31*I31)+(C32*I32)+(C34*I34)+(C35*I35)+(C36*I36)+(C37*I37)+(C38*I38)+(C39*I39)+(C40*I40)+(C41*I41)+(C42*I42)+(C43*I43)+(C44*I44)+(C45*I45)+(C46*I46)+(C47*I47)+(C48*I48)</f>
        <v>9822.2293000000009</v>
      </c>
      <c r="D49" s="177">
        <f>(D15*I15)+(D16*I16)+(D17*I17)+(D18*I18)+(D19*I19)+(D20*I20)+(D21*I21)+(D22*I22)+(D23*I23)+(D24*I24)+(D25*I25)+(D26*I26)+(D27*I27)+(D28*I28)+(D29*I29)+(D30*I30)+(D31*I31)+(D32*I32)+(D34*I34)+(D35*I35)+(D36*I36)+(D37*I37)+(D38*I38)+(D39*I39)+(D40*I40)+(D41*I41)+(D42*I42)+(D43*I43)+(D44*I44)+(D45*I45)+(D46*I46)+(D47*I47)+(D48*I48)</f>
        <v>1911.25</v>
      </c>
      <c r="E49" s="177">
        <f>(E15*I15)+(E16*I16)+(E17*I17)+(E18*I18)+(E19*I19)+(E20*I20)+(E21*I21)+(E22*I22)+(E23*I23)+(E24*I24)+(E25*I25)+(E26*I26)+(E27*I27)+(E28*I28)+(E29*I29)+(E30*I30)+(E31*I31)+(E32*I32)+(E34*I34)+(E35*I35)+(E36*I36)+(E37*I37)+(E38*I38)+(E39*I39)+(E40*I40)+(E41*I41)+(E42*I42)+(E43*I43)+(E44*I44)+(E45*I45)+(E46*I46)+(E47*I47)+(E48*I48)</f>
        <v>11733.479300000001</v>
      </c>
      <c r="F49" s="177">
        <f>(F15*I15)+(F16*I16)+(F17*I17)+(F18*I18)+(F19*I19)+(F20*I20)+(F21*I21)+(F22*I22)+(F23*I23)+(F24*I24)+(F25*I25)+(F26*I26)+(F27*I27)+(F28*I28)+(F29*I29)+(F30*I30)+(F31*I31)+(F32*I32)+(F34*I34)+(F35*I35)+(F36*I36)+(F37*I37)+(F38*I38)+(F39*I39)+(F40*I40)+(F41*I41)+(F42*I42)+(F43*I43)+(F44*I44)+(F45*I45)+(F46*I46)+(F47*I47)+(F48*I48)</f>
        <v>13808.030000000002</v>
      </c>
      <c r="G49" s="177">
        <f>(G15*I15)+(G16*I16)+(G17*I17)+(G18*I18)+(G19*I19)+(G20*I20)+(G21*I21)+(G22*I22)+(G23*I23)+(G24*I24)+(G25*I25)+(G26*I26)+(G27*I27)+(G28*I28)+(G29*I29)+(G30*I30)+(G31*I31)+(G32*I32)+(G34*I34)+(G35*I35)+(G36*I36)+(G37*I37)+(G38*I38)+(G39*I39)+(G40*I40)+(G41*I41)+(G42*I42)+(G43*I43)+(G44*I44)+(G45*I45)+(G46*I46)+(G47*I47)+(G48*I48)</f>
        <v>25541.509300000002</v>
      </c>
      <c r="H49" s="177">
        <f>(H15*I15)+(H16*I16)+(H17*I17)+(H18*I18)+(H19*I19)+(H20*I20)+(H21*I21)+(H22*I22)+(H23*I23)+(H24*I24)+(H25*I25)+(H26*I26)+(H27*I27)+(H28*I28)+(H29*I29)+(H30*I30)+(H31*I31)+(H32*I32)+(H34*I34)+(H35*I35)+(H36*I36)+(H37*I37)+(H38*I38)+(H39*I39)+(H40*I40)+(H41*I41)+(H42*I42)+(H43*I43)+(H44*I44)+(H45*I45)+(H46*I46)+(H47*I47)+(H48*I48)</f>
        <v>1</v>
      </c>
      <c r="I49" s="177">
        <f>SUM(I14:I48)</f>
        <v>134</v>
      </c>
      <c r="J49" s="186"/>
      <c r="K49" s="178"/>
    </row>
    <row r="50" spans="1:11" ht="8.1" customHeight="1" x14ac:dyDescent="0.25">
      <c r="A50" s="160"/>
      <c r="B50" s="570"/>
      <c r="C50" s="161"/>
      <c r="D50" s="161"/>
      <c r="E50" s="161"/>
      <c r="F50" s="161"/>
      <c r="G50" s="161"/>
      <c r="H50" s="161"/>
      <c r="I50" s="161"/>
      <c r="J50" s="161"/>
      <c r="K50" s="163"/>
    </row>
  </sheetData>
  <mergeCells count="13">
    <mergeCell ref="B7:E7"/>
    <mergeCell ref="F7:J7"/>
    <mergeCell ref="B2:J2"/>
    <mergeCell ref="B3:J3"/>
    <mergeCell ref="B4:H4"/>
    <mergeCell ref="B5:B6"/>
    <mergeCell ref="C5:H6"/>
    <mergeCell ref="I5:J5"/>
    <mergeCell ref="B11:B12"/>
    <mergeCell ref="C11:G11"/>
    <mergeCell ref="H11:H12"/>
    <mergeCell ref="I11:I13"/>
    <mergeCell ref="J11:J13"/>
  </mergeCells>
  <printOptions horizontalCentered="1"/>
  <pageMargins left="0.51181102362204722" right="0.51181102362204722" top="0.78740157480314965" bottom="0.78740157480314965" header="0.31496062992125984" footer="0.31496062992125984"/>
  <pageSetup paperSize="9" scale="85" fitToHeight="0"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view="pageBreakPreview" zoomScale="115" zoomScaleNormal="100" zoomScaleSheetLayoutView="115" workbookViewId="0">
      <selection activeCell="H1" sqref="H1"/>
    </sheetView>
  </sheetViews>
  <sheetFormatPr defaultRowHeight="15" x14ac:dyDescent="0.25"/>
  <cols>
    <col min="1" max="1" width="1.7109375" customWidth="1"/>
    <col min="3" max="8" width="8.28515625" customWidth="1"/>
    <col min="9" max="9" width="8.42578125" customWidth="1"/>
    <col min="10" max="10" width="6.85546875" customWidth="1"/>
    <col min="11" max="11" width="15.28515625" customWidth="1"/>
    <col min="12" max="12" width="14.85546875" customWidth="1"/>
    <col min="13" max="13" width="1.7109375" customWidth="1"/>
    <col min="257" max="257" width="1.7109375" customWidth="1"/>
    <col min="259" max="261" width="13.28515625" customWidth="1"/>
    <col min="262" max="263" width="10.140625" customWidth="1"/>
    <col min="264" max="264" width="13.28515625" customWidth="1"/>
    <col min="265" max="265" width="10.140625" customWidth="1"/>
    <col min="266" max="268" width="13.28515625" customWidth="1"/>
    <col min="269" max="269" width="1.7109375" customWidth="1"/>
    <col min="513" max="513" width="1.7109375" customWidth="1"/>
    <col min="515" max="517" width="13.28515625" customWidth="1"/>
    <col min="518" max="519" width="10.140625" customWidth="1"/>
    <col min="520" max="520" width="13.28515625" customWidth="1"/>
    <col min="521" max="521" width="10.140625" customWidth="1"/>
    <col min="522" max="524" width="13.28515625" customWidth="1"/>
    <col min="525" max="525" width="1.7109375" customWidth="1"/>
    <col min="769" max="769" width="1.7109375" customWidth="1"/>
    <col min="771" max="773" width="13.28515625" customWidth="1"/>
    <col min="774" max="775" width="10.140625" customWidth="1"/>
    <col min="776" max="776" width="13.28515625" customWidth="1"/>
    <col min="777" max="777" width="10.140625" customWidth="1"/>
    <col min="778" max="780" width="13.28515625" customWidth="1"/>
    <col min="781" max="781" width="1.7109375" customWidth="1"/>
    <col min="1025" max="1025" width="1.7109375" customWidth="1"/>
    <col min="1027" max="1029" width="13.28515625" customWidth="1"/>
    <col min="1030" max="1031" width="10.140625" customWidth="1"/>
    <col min="1032" max="1032" width="13.28515625" customWidth="1"/>
    <col min="1033" max="1033" width="10.140625" customWidth="1"/>
    <col min="1034" max="1036" width="13.28515625" customWidth="1"/>
    <col min="1037" max="1037" width="1.7109375" customWidth="1"/>
    <col min="1281" max="1281" width="1.7109375" customWidth="1"/>
    <col min="1283" max="1285" width="13.28515625" customWidth="1"/>
    <col min="1286" max="1287" width="10.140625" customWidth="1"/>
    <col min="1288" max="1288" width="13.28515625" customWidth="1"/>
    <col min="1289" max="1289" width="10.140625" customWidth="1"/>
    <col min="1290" max="1292" width="13.28515625" customWidth="1"/>
    <col min="1293" max="1293" width="1.7109375" customWidth="1"/>
    <col min="1537" max="1537" width="1.7109375" customWidth="1"/>
    <col min="1539" max="1541" width="13.28515625" customWidth="1"/>
    <col min="1542" max="1543" width="10.140625" customWidth="1"/>
    <col min="1544" max="1544" width="13.28515625" customWidth="1"/>
    <col min="1545" max="1545" width="10.140625" customWidth="1"/>
    <col min="1546" max="1548" width="13.28515625" customWidth="1"/>
    <col min="1549" max="1549" width="1.7109375" customWidth="1"/>
    <col min="1793" max="1793" width="1.7109375" customWidth="1"/>
    <col min="1795" max="1797" width="13.28515625" customWidth="1"/>
    <col min="1798" max="1799" width="10.140625" customWidth="1"/>
    <col min="1800" max="1800" width="13.28515625" customWidth="1"/>
    <col min="1801" max="1801" width="10.140625" customWidth="1"/>
    <col min="1802" max="1804" width="13.28515625" customWidth="1"/>
    <col min="1805" max="1805" width="1.7109375" customWidth="1"/>
    <col min="2049" max="2049" width="1.7109375" customWidth="1"/>
    <col min="2051" max="2053" width="13.28515625" customWidth="1"/>
    <col min="2054" max="2055" width="10.140625" customWidth="1"/>
    <col min="2056" max="2056" width="13.28515625" customWidth="1"/>
    <col min="2057" max="2057" width="10.140625" customWidth="1"/>
    <col min="2058" max="2060" width="13.28515625" customWidth="1"/>
    <col min="2061" max="2061" width="1.7109375" customWidth="1"/>
    <col min="2305" max="2305" width="1.7109375" customWidth="1"/>
    <col min="2307" max="2309" width="13.28515625" customWidth="1"/>
    <col min="2310" max="2311" width="10.140625" customWidth="1"/>
    <col min="2312" max="2312" width="13.28515625" customWidth="1"/>
    <col min="2313" max="2313" width="10.140625" customWidth="1"/>
    <col min="2314" max="2316" width="13.28515625" customWidth="1"/>
    <col min="2317" max="2317" width="1.7109375" customWidth="1"/>
    <col min="2561" max="2561" width="1.7109375" customWidth="1"/>
    <col min="2563" max="2565" width="13.28515625" customWidth="1"/>
    <col min="2566" max="2567" width="10.140625" customWidth="1"/>
    <col min="2568" max="2568" width="13.28515625" customWidth="1"/>
    <col min="2569" max="2569" width="10.140625" customWidth="1"/>
    <col min="2570" max="2572" width="13.28515625" customWidth="1"/>
    <col min="2573" max="2573" width="1.7109375" customWidth="1"/>
    <col min="2817" max="2817" width="1.7109375" customWidth="1"/>
    <col min="2819" max="2821" width="13.28515625" customWidth="1"/>
    <col min="2822" max="2823" width="10.140625" customWidth="1"/>
    <col min="2824" max="2824" width="13.28515625" customWidth="1"/>
    <col min="2825" max="2825" width="10.140625" customWidth="1"/>
    <col min="2826" max="2828" width="13.28515625" customWidth="1"/>
    <col min="2829" max="2829" width="1.7109375" customWidth="1"/>
    <col min="3073" max="3073" width="1.7109375" customWidth="1"/>
    <col min="3075" max="3077" width="13.28515625" customWidth="1"/>
    <col min="3078" max="3079" width="10.140625" customWidth="1"/>
    <col min="3080" max="3080" width="13.28515625" customWidth="1"/>
    <col min="3081" max="3081" width="10.140625" customWidth="1"/>
    <col min="3082" max="3084" width="13.28515625" customWidth="1"/>
    <col min="3085" max="3085" width="1.7109375" customWidth="1"/>
    <col min="3329" max="3329" width="1.7109375" customWidth="1"/>
    <col min="3331" max="3333" width="13.28515625" customWidth="1"/>
    <col min="3334" max="3335" width="10.140625" customWidth="1"/>
    <col min="3336" max="3336" width="13.28515625" customWidth="1"/>
    <col min="3337" max="3337" width="10.140625" customWidth="1"/>
    <col min="3338" max="3340" width="13.28515625" customWidth="1"/>
    <col min="3341" max="3341" width="1.7109375" customWidth="1"/>
    <col min="3585" max="3585" width="1.7109375" customWidth="1"/>
    <col min="3587" max="3589" width="13.28515625" customWidth="1"/>
    <col min="3590" max="3591" width="10.140625" customWidth="1"/>
    <col min="3592" max="3592" width="13.28515625" customWidth="1"/>
    <col min="3593" max="3593" width="10.140625" customWidth="1"/>
    <col min="3594" max="3596" width="13.28515625" customWidth="1"/>
    <col min="3597" max="3597" width="1.7109375" customWidth="1"/>
    <col min="3841" max="3841" width="1.7109375" customWidth="1"/>
    <col min="3843" max="3845" width="13.28515625" customWidth="1"/>
    <col min="3846" max="3847" width="10.140625" customWidth="1"/>
    <col min="3848" max="3848" width="13.28515625" customWidth="1"/>
    <col min="3849" max="3849" width="10.140625" customWidth="1"/>
    <col min="3850" max="3852" width="13.28515625" customWidth="1"/>
    <col min="3853" max="3853" width="1.7109375" customWidth="1"/>
    <col min="4097" max="4097" width="1.7109375" customWidth="1"/>
    <col min="4099" max="4101" width="13.28515625" customWidth="1"/>
    <col min="4102" max="4103" width="10.140625" customWidth="1"/>
    <col min="4104" max="4104" width="13.28515625" customWidth="1"/>
    <col min="4105" max="4105" width="10.140625" customWidth="1"/>
    <col min="4106" max="4108" width="13.28515625" customWidth="1"/>
    <col min="4109" max="4109" width="1.7109375" customWidth="1"/>
    <col min="4353" max="4353" width="1.7109375" customWidth="1"/>
    <col min="4355" max="4357" width="13.28515625" customWidth="1"/>
    <col min="4358" max="4359" width="10.140625" customWidth="1"/>
    <col min="4360" max="4360" width="13.28515625" customWidth="1"/>
    <col min="4361" max="4361" width="10.140625" customWidth="1"/>
    <col min="4362" max="4364" width="13.28515625" customWidth="1"/>
    <col min="4365" max="4365" width="1.7109375" customWidth="1"/>
    <col min="4609" max="4609" width="1.7109375" customWidth="1"/>
    <col min="4611" max="4613" width="13.28515625" customWidth="1"/>
    <col min="4614" max="4615" width="10.140625" customWidth="1"/>
    <col min="4616" max="4616" width="13.28515625" customWidth="1"/>
    <col min="4617" max="4617" width="10.140625" customWidth="1"/>
    <col min="4618" max="4620" width="13.28515625" customWidth="1"/>
    <col min="4621" max="4621" width="1.7109375" customWidth="1"/>
    <col min="4865" max="4865" width="1.7109375" customWidth="1"/>
    <col min="4867" max="4869" width="13.28515625" customWidth="1"/>
    <col min="4870" max="4871" width="10.140625" customWidth="1"/>
    <col min="4872" max="4872" width="13.28515625" customWidth="1"/>
    <col min="4873" max="4873" width="10.140625" customWidth="1"/>
    <col min="4874" max="4876" width="13.28515625" customWidth="1"/>
    <col min="4877" max="4877" width="1.7109375" customWidth="1"/>
    <col min="5121" max="5121" width="1.7109375" customWidth="1"/>
    <col min="5123" max="5125" width="13.28515625" customWidth="1"/>
    <col min="5126" max="5127" width="10.140625" customWidth="1"/>
    <col min="5128" max="5128" width="13.28515625" customWidth="1"/>
    <col min="5129" max="5129" width="10.140625" customWidth="1"/>
    <col min="5130" max="5132" width="13.28515625" customWidth="1"/>
    <col min="5133" max="5133" width="1.7109375" customWidth="1"/>
    <col min="5377" max="5377" width="1.7109375" customWidth="1"/>
    <col min="5379" max="5381" width="13.28515625" customWidth="1"/>
    <col min="5382" max="5383" width="10.140625" customWidth="1"/>
    <col min="5384" max="5384" width="13.28515625" customWidth="1"/>
    <col min="5385" max="5385" width="10.140625" customWidth="1"/>
    <col min="5386" max="5388" width="13.28515625" customWidth="1"/>
    <col min="5389" max="5389" width="1.7109375" customWidth="1"/>
    <col min="5633" max="5633" width="1.7109375" customWidth="1"/>
    <col min="5635" max="5637" width="13.28515625" customWidth="1"/>
    <col min="5638" max="5639" width="10.140625" customWidth="1"/>
    <col min="5640" max="5640" width="13.28515625" customWidth="1"/>
    <col min="5641" max="5641" width="10.140625" customWidth="1"/>
    <col min="5642" max="5644" width="13.28515625" customWidth="1"/>
    <col min="5645" max="5645" width="1.7109375" customWidth="1"/>
    <col min="5889" max="5889" width="1.7109375" customWidth="1"/>
    <col min="5891" max="5893" width="13.28515625" customWidth="1"/>
    <col min="5894" max="5895" width="10.140625" customWidth="1"/>
    <col min="5896" max="5896" width="13.28515625" customWidth="1"/>
    <col min="5897" max="5897" width="10.140625" customWidth="1"/>
    <col min="5898" max="5900" width="13.28515625" customWidth="1"/>
    <col min="5901" max="5901" width="1.7109375" customWidth="1"/>
    <col min="6145" max="6145" width="1.7109375" customWidth="1"/>
    <col min="6147" max="6149" width="13.28515625" customWidth="1"/>
    <col min="6150" max="6151" width="10.140625" customWidth="1"/>
    <col min="6152" max="6152" width="13.28515625" customWidth="1"/>
    <col min="6153" max="6153" width="10.140625" customWidth="1"/>
    <col min="6154" max="6156" width="13.28515625" customWidth="1"/>
    <col min="6157" max="6157" width="1.7109375" customWidth="1"/>
    <col min="6401" max="6401" width="1.7109375" customWidth="1"/>
    <col min="6403" max="6405" width="13.28515625" customWidth="1"/>
    <col min="6406" max="6407" width="10.140625" customWidth="1"/>
    <col min="6408" max="6408" width="13.28515625" customWidth="1"/>
    <col min="6409" max="6409" width="10.140625" customWidth="1"/>
    <col min="6410" max="6412" width="13.28515625" customWidth="1"/>
    <col min="6413" max="6413" width="1.7109375" customWidth="1"/>
    <col min="6657" max="6657" width="1.7109375" customWidth="1"/>
    <col min="6659" max="6661" width="13.28515625" customWidth="1"/>
    <col min="6662" max="6663" width="10.140625" customWidth="1"/>
    <col min="6664" max="6664" width="13.28515625" customWidth="1"/>
    <col min="6665" max="6665" width="10.140625" customWidth="1"/>
    <col min="6666" max="6668" width="13.28515625" customWidth="1"/>
    <col min="6669" max="6669" width="1.7109375" customWidth="1"/>
    <col min="6913" max="6913" width="1.7109375" customWidth="1"/>
    <col min="6915" max="6917" width="13.28515625" customWidth="1"/>
    <col min="6918" max="6919" width="10.140625" customWidth="1"/>
    <col min="6920" max="6920" width="13.28515625" customWidth="1"/>
    <col min="6921" max="6921" width="10.140625" customWidth="1"/>
    <col min="6922" max="6924" width="13.28515625" customWidth="1"/>
    <col min="6925" max="6925" width="1.7109375" customWidth="1"/>
    <col min="7169" max="7169" width="1.7109375" customWidth="1"/>
    <col min="7171" max="7173" width="13.28515625" customWidth="1"/>
    <col min="7174" max="7175" width="10.140625" customWidth="1"/>
    <col min="7176" max="7176" width="13.28515625" customWidth="1"/>
    <col min="7177" max="7177" width="10.140625" customWidth="1"/>
    <col min="7178" max="7180" width="13.28515625" customWidth="1"/>
    <col min="7181" max="7181" width="1.7109375" customWidth="1"/>
    <col min="7425" max="7425" width="1.7109375" customWidth="1"/>
    <col min="7427" max="7429" width="13.28515625" customWidth="1"/>
    <col min="7430" max="7431" width="10.140625" customWidth="1"/>
    <col min="7432" max="7432" width="13.28515625" customWidth="1"/>
    <col min="7433" max="7433" width="10.140625" customWidth="1"/>
    <col min="7434" max="7436" width="13.28515625" customWidth="1"/>
    <col min="7437" max="7437" width="1.7109375" customWidth="1"/>
    <col min="7681" max="7681" width="1.7109375" customWidth="1"/>
    <col min="7683" max="7685" width="13.28515625" customWidth="1"/>
    <col min="7686" max="7687" width="10.140625" customWidth="1"/>
    <col min="7688" max="7688" width="13.28515625" customWidth="1"/>
    <col min="7689" max="7689" width="10.140625" customWidth="1"/>
    <col min="7690" max="7692" width="13.28515625" customWidth="1"/>
    <col min="7693" max="7693" width="1.7109375" customWidth="1"/>
    <col min="7937" max="7937" width="1.7109375" customWidth="1"/>
    <col min="7939" max="7941" width="13.28515625" customWidth="1"/>
    <col min="7942" max="7943" width="10.140625" customWidth="1"/>
    <col min="7944" max="7944" width="13.28515625" customWidth="1"/>
    <col min="7945" max="7945" width="10.140625" customWidth="1"/>
    <col min="7946" max="7948" width="13.28515625" customWidth="1"/>
    <col min="7949" max="7949" width="1.7109375" customWidth="1"/>
    <col min="8193" max="8193" width="1.7109375" customWidth="1"/>
    <col min="8195" max="8197" width="13.28515625" customWidth="1"/>
    <col min="8198" max="8199" width="10.140625" customWidth="1"/>
    <col min="8200" max="8200" width="13.28515625" customWidth="1"/>
    <col min="8201" max="8201" width="10.140625" customWidth="1"/>
    <col min="8202" max="8204" width="13.28515625" customWidth="1"/>
    <col min="8205" max="8205" width="1.7109375" customWidth="1"/>
    <col min="8449" max="8449" width="1.7109375" customWidth="1"/>
    <col min="8451" max="8453" width="13.28515625" customWidth="1"/>
    <col min="8454" max="8455" width="10.140625" customWidth="1"/>
    <col min="8456" max="8456" width="13.28515625" customWidth="1"/>
    <col min="8457" max="8457" width="10.140625" customWidth="1"/>
    <col min="8458" max="8460" width="13.28515625" customWidth="1"/>
    <col min="8461" max="8461" width="1.7109375" customWidth="1"/>
    <col min="8705" max="8705" width="1.7109375" customWidth="1"/>
    <col min="8707" max="8709" width="13.28515625" customWidth="1"/>
    <col min="8710" max="8711" width="10.140625" customWidth="1"/>
    <col min="8712" max="8712" width="13.28515625" customWidth="1"/>
    <col min="8713" max="8713" width="10.140625" customWidth="1"/>
    <col min="8714" max="8716" width="13.28515625" customWidth="1"/>
    <col min="8717" max="8717" width="1.7109375" customWidth="1"/>
    <col min="8961" max="8961" width="1.7109375" customWidth="1"/>
    <col min="8963" max="8965" width="13.28515625" customWidth="1"/>
    <col min="8966" max="8967" width="10.140625" customWidth="1"/>
    <col min="8968" max="8968" width="13.28515625" customWidth="1"/>
    <col min="8969" max="8969" width="10.140625" customWidth="1"/>
    <col min="8970" max="8972" width="13.28515625" customWidth="1"/>
    <col min="8973" max="8973" width="1.7109375" customWidth="1"/>
    <col min="9217" max="9217" width="1.7109375" customWidth="1"/>
    <col min="9219" max="9221" width="13.28515625" customWidth="1"/>
    <col min="9222" max="9223" width="10.140625" customWidth="1"/>
    <col min="9224" max="9224" width="13.28515625" customWidth="1"/>
    <col min="9225" max="9225" width="10.140625" customWidth="1"/>
    <col min="9226" max="9228" width="13.28515625" customWidth="1"/>
    <col min="9229" max="9229" width="1.7109375" customWidth="1"/>
    <col min="9473" max="9473" width="1.7109375" customWidth="1"/>
    <col min="9475" max="9477" width="13.28515625" customWidth="1"/>
    <col min="9478" max="9479" width="10.140625" customWidth="1"/>
    <col min="9480" max="9480" width="13.28515625" customWidth="1"/>
    <col min="9481" max="9481" width="10.140625" customWidth="1"/>
    <col min="9482" max="9484" width="13.28515625" customWidth="1"/>
    <col min="9485" max="9485" width="1.7109375" customWidth="1"/>
    <col min="9729" max="9729" width="1.7109375" customWidth="1"/>
    <col min="9731" max="9733" width="13.28515625" customWidth="1"/>
    <col min="9734" max="9735" width="10.140625" customWidth="1"/>
    <col min="9736" max="9736" width="13.28515625" customWidth="1"/>
    <col min="9737" max="9737" width="10.140625" customWidth="1"/>
    <col min="9738" max="9740" width="13.28515625" customWidth="1"/>
    <col min="9741" max="9741" width="1.7109375" customWidth="1"/>
    <col min="9985" max="9985" width="1.7109375" customWidth="1"/>
    <col min="9987" max="9989" width="13.28515625" customWidth="1"/>
    <col min="9990" max="9991" width="10.140625" customWidth="1"/>
    <col min="9992" max="9992" width="13.28515625" customWidth="1"/>
    <col min="9993" max="9993" width="10.140625" customWidth="1"/>
    <col min="9994" max="9996" width="13.28515625" customWidth="1"/>
    <col min="9997" max="9997" width="1.7109375" customWidth="1"/>
    <col min="10241" max="10241" width="1.7109375" customWidth="1"/>
    <col min="10243" max="10245" width="13.28515625" customWidth="1"/>
    <col min="10246" max="10247" width="10.140625" customWidth="1"/>
    <col min="10248" max="10248" width="13.28515625" customWidth="1"/>
    <col min="10249" max="10249" width="10.140625" customWidth="1"/>
    <col min="10250" max="10252" width="13.28515625" customWidth="1"/>
    <col min="10253" max="10253" width="1.7109375" customWidth="1"/>
    <col min="10497" max="10497" width="1.7109375" customWidth="1"/>
    <col min="10499" max="10501" width="13.28515625" customWidth="1"/>
    <col min="10502" max="10503" width="10.140625" customWidth="1"/>
    <col min="10504" max="10504" width="13.28515625" customWidth="1"/>
    <col min="10505" max="10505" width="10.140625" customWidth="1"/>
    <col min="10506" max="10508" width="13.28515625" customWidth="1"/>
    <col min="10509" max="10509" width="1.7109375" customWidth="1"/>
    <col min="10753" max="10753" width="1.7109375" customWidth="1"/>
    <col min="10755" max="10757" width="13.28515625" customWidth="1"/>
    <col min="10758" max="10759" width="10.140625" customWidth="1"/>
    <col min="10760" max="10760" width="13.28515625" customWidth="1"/>
    <col min="10761" max="10761" width="10.140625" customWidth="1"/>
    <col min="10762" max="10764" width="13.28515625" customWidth="1"/>
    <col min="10765" max="10765" width="1.7109375" customWidth="1"/>
    <col min="11009" max="11009" width="1.7109375" customWidth="1"/>
    <col min="11011" max="11013" width="13.28515625" customWidth="1"/>
    <col min="11014" max="11015" width="10.140625" customWidth="1"/>
    <col min="11016" max="11016" width="13.28515625" customWidth="1"/>
    <col min="11017" max="11017" width="10.140625" customWidth="1"/>
    <col min="11018" max="11020" width="13.28515625" customWidth="1"/>
    <col min="11021" max="11021" width="1.7109375" customWidth="1"/>
    <col min="11265" max="11265" width="1.7109375" customWidth="1"/>
    <col min="11267" max="11269" width="13.28515625" customWidth="1"/>
    <col min="11270" max="11271" width="10.140625" customWidth="1"/>
    <col min="11272" max="11272" width="13.28515625" customWidth="1"/>
    <col min="11273" max="11273" width="10.140625" customWidth="1"/>
    <col min="11274" max="11276" width="13.28515625" customWidth="1"/>
    <col min="11277" max="11277" width="1.7109375" customWidth="1"/>
    <col min="11521" max="11521" width="1.7109375" customWidth="1"/>
    <col min="11523" max="11525" width="13.28515625" customWidth="1"/>
    <col min="11526" max="11527" width="10.140625" customWidth="1"/>
    <col min="11528" max="11528" width="13.28515625" customWidth="1"/>
    <col min="11529" max="11529" width="10.140625" customWidth="1"/>
    <col min="11530" max="11532" width="13.28515625" customWidth="1"/>
    <col min="11533" max="11533" width="1.7109375" customWidth="1"/>
    <col min="11777" max="11777" width="1.7109375" customWidth="1"/>
    <col min="11779" max="11781" width="13.28515625" customWidth="1"/>
    <col min="11782" max="11783" width="10.140625" customWidth="1"/>
    <col min="11784" max="11784" width="13.28515625" customWidth="1"/>
    <col min="11785" max="11785" width="10.140625" customWidth="1"/>
    <col min="11786" max="11788" width="13.28515625" customWidth="1"/>
    <col min="11789" max="11789" width="1.7109375" customWidth="1"/>
    <col min="12033" max="12033" width="1.7109375" customWidth="1"/>
    <col min="12035" max="12037" width="13.28515625" customWidth="1"/>
    <col min="12038" max="12039" width="10.140625" customWidth="1"/>
    <col min="12040" max="12040" width="13.28515625" customWidth="1"/>
    <col min="12041" max="12041" width="10.140625" customWidth="1"/>
    <col min="12042" max="12044" width="13.28515625" customWidth="1"/>
    <col min="12045" max="12045" width="1.7109375" customWidth="1"/>
    <col min="12289" max="12289" width="1.7109375" customWidth="1"/>
    <col min="12291" max="12293" width="13.28515625" customWidth="1"/>
    <col min="12294" max="12295" width="10.140625" customWidth="1"/>
    <col min="12296" max="12296" width="13.28515625" customWidth="1"/>
    <col min="12297" max="12297" width="10.140625" customWidth="1"/>
    <col min="12298" max="12300" width="13.28515625" customWidth="1"/>
    <col min="12301" max="12301" width="1.7109375" customWidth="1"/>
    <col min="12545" max="12545" width="1.7109375" customWidth="1"/>
    <col min="12547" max="12549" width="13.28515625" customWidth="1"/>
    <col min="12550" max="12551" width="10.140625" customWidth="1"/>
    <col min="12552" max="12552" width="13.28515625" customWidth="1"/>
    <col min="12553" max="12553" width="10.140625" customWidth="1"/>
    <col min="12554" max="12556" width="13.28515625" customWidth="1"/>
    <col min="12557" max="12557" width="1.7109375" customWidth="1"/>
    <col min="12801" max="12801" width="1.7109375" customWidth="1"/>
    <col min="12803" max="12805" width="13.28515625" customWidth="1"/>
    <col min="12806" max="12807" width="10.140625" customWidth="1"/>
    <col min="12808" max="12808" width="13.28515625" customWidth="1"/>
    <col min="12809" max="12809" width="10.140625" customWidth="1"/>
    <col min="12810" max="12812" width="13.28515625" customWidth="1"/>
    <col min="12813" max="12813" width="1.7109375" customWidth="1"/>
    <col min="13057" max="13057" width="1.7109375" customWidth="1"/>
    <col min="13059" max="13061" width="13.28515625" customWidth="1"/>
    <col min="13062" max="13063" width="10.140625" customWidth="1"/>
    <col min="13064" max="13064" width="13.28515625" customWidth="1"/>
    <col min="13065" max="13065" width="10.140625" customWidth="1"/>
    <col min="13066" max="13068" width="13.28515625" customWidth="1"/>
    <col min="13069" max="13069" width="1.7109375" customWidth="1"/>
    <col min="13313" max="13313" width="1.7109375" customWidth="1"/>
    <col min="13315" max="13317" width="13.28515625" customWidth="1"/>
    <col min="13318" max="13319" width="10.140625" customWidth="1"/>
    <col min="13320" max="13320" width="13.28515625" customWidth="1"/>
    <col min="13321" max="13321" width="10.140625" customWidth="1"/>
    <col min="13322" max="13324" width="13.28515625" customWidth="1"/>
    <col min="13325" max="13325" width="1.7109375" customWidth="1"/>
    <col min="13569" max="13569" width="1.7109375" customWidth="1"/>
    <col min="13571" max="13573" width="13.28515625" customWidth="1"/>
    <col min="13574" max="13575" width="10.140625" customWidth="1"/>
    <col min="13576" max="13576" width="13.28515625" customWidth="1"/>
    <col min="13577" max="13577" width="10.140625" customWidth="1"/>
    <col min="13578" max="13580" width="13.28515625" customWidth="1"/>
    <col min="13581" max="13581" width="1.7109375" customWidth="1"/>
    <col min="13825" max="13825" width="1.7109375" customWidth="1"/>
    <col min="13827" max="13829" width="13.28515625" customWidth="1"/>
    <col min="13830" max="13831" width="10.140625" customWidth="1"/>
    <col min="13832" max="13832" width="13.28515625" customWidth="1"/>
    <col min="13833" max="13833" width="10.140625" customWidth="1"/>
    <col min="13834" max="13836" width="13.28515625" customWidth="1"/>
    <col min="13837" max="13837" width="1.7109375" customWidth="1"/>
    <col min="14081" max="14081" width="1.7109375" customWidth="1"/>
    <col min="14083" max="14085" width="13.28515625" customWidth="1"/>
    <col min="14086" max="14087" width="10.140625" customWidth="1"/>
    <col min="14088" max="14088" width="13.28515625" customWidth="1"/>
    <col min="14089" max="14089" width="10.140625" customWidth="1"/>
    <col min="14090" max="14092" width="13.28515625" customWidth="1"/>
    <col min="14093" max="14093" width="1.7109375" customWidth="1"/>
    <col min="14337" max="14337" width="1.7109375" customWidth="1"/>
    <col min="14339" max="14341" width="13.28515625" customWidth="1"/>
    <col min="14342" max="14343" width="10.140625" customWidth="1"/>
    <col min="14344" max="14344" width="13.28515625" customWidth="1"/>
    <col min="14345" max="14345" width="10.140625" customWidth="1"/>
    <col min="14346" max="14348" width="13.28515625" customWidth="1"/>
    <col min="14349" max="14349" width="1.7109375" customWidth="1"/>
    <col min="14593" max="14593" width="1.7109375" customWidth="1"/>
    <col min="14595" max="14597" width="13.28515625" customWidth="1"/>
    <col min="14598" max="14599" width="10.140625" customWidth="1"/>
    <col min="14600" max="14600" width="13.28515625" customWidth="1"/>
    <col min="14601" max="14601" width="10.140625" customWidth="1"/>
    <col min="14602" max="14604" width="13.28515625" customWidth="1"/>
    <col min="14605" max="14605" width="1.7109375" customWidth="1"/>
    <col min="14849" max="14849" width="1.7109375" customWidth="1"/>
    <col min="14851" max="14853" width="13.28515625" customWidth="1"/>
    <col min="14854" max="14855" width="10.140625" customWidth="1"/>
    <col min="14856" max="14856" width="13.28515625" customWidth="1"/>
    <col min="14857" max="14857" width="10.140625" customWidth="1"/>
    <col min="14858" max="14860" width="13.28515625" customWidth="1"/>
    <col min="14861" max="14861" width="1.7109375" customWidth="1"/>
    <col min="15105" max="15105" width="1.7109375" customWidth="1"/>
    <col min="15107" max="15109" width="13.28515625" customWidth="1"/>
    <col min="15110" max="15111" width="10.140625" customWidth="1"/>
    <col min="15112" max="15112" width="13.28515625" customWidth="1"/>
    <col min="15113" max="15113" width="10.140625" customWidth="1"/>
    <col min="15114" max="15116" width="13.28515625" customWidth="1"/>
    <col min="15117" max="15117" width="1.7109375" customWidth="1"/>
    <col min="15361" max="15361" width="1.7109375" customWidth="1"/>
    <col min="15363" max="15365" width="13.28515625" customWidth="1"/>
    <col min="15366" max="15367" width="10.140625" customWidth="1"/>
    <col min="15368" max="15368" width="13.28515625" customWidth="1"/>
    <col min="15369" max="15369" width="10.140625" customWidth="1"/>
    <col min="15370" max="15372" width="13.28515625" customWidth="1"/>
    <col min="15373" max="15373" width="1.7109375" customWidth="1"/>
    <col min="15617" max="15617" width="1.7109375" customWidth="1"/>
    <col min="15619" max="15621" width="13.28515625" customWidth="1"/>
    <col min="15622" max="15623" width="10.140625" customWidth="1"/>
    <col min="15624" max="15624" width="13.28515625" customWidth="1"/>
    <col min="15625" max="15625" width="10.140625" customWidth="1"/>
    <col min="15626" max="15628" width="13.28515625" customWidth="1"/>
    <col min="15629" max="15629" width="1.7109375" customWidth="1"/>
    <col min="15873" max="15873" width="1.7109375" customWidth="1"/>
    <col min="15875" max="15877" width="13.28515625" customWidth="1"/>
    <col min="15878" max="15879" width="10.140625" customWidth="1"/>
    <col min="15880" max="15880" width="13.28515625" customWidth="1"/>
    <col min="15881" max="15881" width="10.140625" customWidth="1"/>
    <col min="15882" max="15884" width="13.28515625" customWidth="1"/>
    <col min="15885" max="15885" width="1.7109375" customWidth="1"/>
    <col min="16129" max="16129" width="1.7109375" customWidth="1"/>
    <col min="16131" max="16133" width="13.28515625" customWidth="1"/>
    <col min="16134" max="16135" width="10.140625" customWidth="1"/>
    <col min="16136" max="16136" width="13.28515625" customWidth="1"/>
    <col min="16137" max="16137" width="10.140625" customWidth="1"/>
    <col min="16138" max="16140" width="13.28515625" customWidth="1"/>
    <col min="16141" max="16141" width="1.7109375" customWidth="1"/>
  </cols>
  <sheetData>
    <row r="1" spans="1:13" ht="9" customHeight="1" x14ac:dyDescent="0.25">
      <c r="A1" s="122"/>
      <c r="B1" s="187"/>
      <c r="C1" s="187"/>
      <c r="D1" s="123"/>
      <c r="E1" s="123"/>
      <c r="F1" s="123"/>
      <c r="G1" s="123"/>
      <c r="H1" s="123"/>
      <c r="I1" s="123"/>
      <c r="J1" s="123"/>
      <c r="K1" s="123"/>
      <c r="L1" s="123"/>
      <c r="M1" s="124"/>
    </row>
    <row r="2" spans="1:13" x14ac:dyDescent="0.25">
      <c r="A2" s="138"/>
      <c r="B2" s="914" t="s">
        <v>53</v>
      </c>
      <c r="C2" s="914"/>
      <c r="D2" s="914"/>
      <c r="E2" s="914"/>
      <c r="F2" s="914"/>
      <c r="G2" s="914"/>
      <c r="H2" s="914"/>
      <c r="I2" s="914"/>
      <c r="J2" s="914"/>
      <c r="K2" s="914"/>
      <c r="L2" s="914"/>
      <c r="M2" s="140"/>
    </row>
    <row r="3" spans="1:13" x14ac:dyDescent="0.25">
      <c r="A3" s="138"/>
      <c r="B3" s="915" t="s">
        <v>191</v>
      </c>
      <c r="C3" s="915"/>
      <c r="D3" s="915"/>
      <c r="E3" s="915"/>
      <c r="F3" s="915"/>
      <c r="G3" s="915"/>
      <c r="H3" s="915"/>
      <c r="I3" s="915"/>
      <c r="J3" s="915"/>
      <c r="K3" s="915"/>
      <c r="L3" s="915"/>
      <c r="M3" s="140"/>
    </row>
    <row r="4" spans="1:13" x14ac:dyDescent="0.25">
      <c r="A4" s="138"/>
      <c r="B4" s="916" t="s">
        <v>192</v>
      </c>
      <c r="C4" s="916"/>
      <c r="D4" s="916"/>
      <c r="E4" s="916"/>
      <c r="F4" s="916"/>
      <c r="G4" s="916"/>
      <c r="H4" s="916"/>
      <c r="I4" s="916"/>
      <c r="J4" s="917"/>
      <c r="K4" s="40" t="s">
        <v>56</v>
      </c>
      <c r="L4" s="182">
        <v>9</v>
      </c>
      <c r="M4" s="140"/>
    </row>
    <row r="5" spans="1:13" x14ac:dyDescent="0.25">
      <c r="A5" s="138"/>
      <c r="B5" s="1006" t="s">
        <v>57</v>
      </c>
      <c r="C5" s="977"/>
      <c r="D5" s="1008">
        <f>Preliminares!F18</f>
        <v>0</v>
      </c>
      <c r="E5" s="1009"/>
      <c r="F5" s="1009"/>
      <c r="G5" s="1009"/>
      <c r="H5" s="1009"/>
      <c r="I5" s="1009"/>
      <c r="J5" s="1010"/>
      <c r="K5" s="1014" t="s">
        <v>58</v>
      </c>
      <c r="L5" s="1015"/>
      <c r="M5" s="140"/>
    </row>
    <row r="6" spans="1:13" x14ac:dyDescent="0.25">
      <c r="A6" s="138"/>
      <c r="B6" s="1007"/>
      <c r="C6" s="979"/>
      <c r="D6" s="1011"/>
      <c r="E6" s="1012"/>
      <c r="F6" s="1012"/>
      <c r="G6" s="1012"/>
      <c r="H6" s="1012"/>
      <c r="I6" s="1012"/>
      <c r="J6" s="1013"/>
      <c r="K6" s="46" t="s">
        <v>59</v>
      </c>
      <c r="L6" s="188">
        <f>'Q-VIII'!H6</f>
        <v>17</v>
      </c>
      <c r="M6" s="140"/>
    </row>
    <row r="7" spans="1:13" x14ac:dyDescent="0.25">
      <c r="A7" s="138"/>
      <c r="B7" s="914" t="s">
        <v>4</v>
      </c>
      <c r="C7" s="914"/>
      <c r="D7" s="914"/>
      <c r="E7" s="914"/>
      <c r="F7" s="914"/>
      <c r="G7" s="975"/>
      <c r="H7" s="981" t="s">
        <v>60</v>
      </c>
      <c r="I7" s="982"/>
      <c r="J7" s="982"/>
      <c r="K7" s="982"/>
      <c r="L7" s="982"/>
      <c r="M7" s="140"/>
    </row>
    <row r="8" spans="1:13" x14ac:dyDescent="0.25">
      <c r="A8" s="138"/>
      <c r="B8" s="25" t="s">
        <v>61</v>
      </c>
      <c r="C8" s="131">
        <f>Preliminares!F5</f>
        <v>0</v>
      </c>
      <c r="D8" s="23"/>
      <c r="E8" s="23"/>
      <c r="F8" s="23"/>
      <c r="G8" s="21"/>
      <c r="H8" s="189" t="s">
        <v>61</v>
      </c>
      <c r="I8" s="131">
        <f>Preliminares!G11</f>
        <v>0</v>
      </c>
      <c r="J8" s="23"/>
      <c r="K8" s="23"/>
      <c r="L8" s="23"/>
      <c r="M8" s="140"/>
    </row>
    <row r="9" spans="1:13" x14ac:dyDescent="0.25">
      <c r="A9" s="138"/>
      <c r="B9" s="25" t="s">
        <v>62</v>
      </c>
      <c r="C9" s="25"/>
      <c r="D9" s="23"/>
      <c r="E9" s="23"/>
      <c r="F9" s="23"/>
      <c r="G9" s="21"/>
      <c r="H9" s="189" t="s">
        <v>62</v>
      </c>
      <c r="I9" s="23"/>
      <c r="J9" s="23"/>
      <c r="K9" s="23"/>
      <c r="L9" s="23"/>
      <c r="M9" s="140"/>
    </row>
    <row r="10" spans="1:13" x14ac:dyDescent="0.25">
      <c r="A10" s="138"/>
      <c r="B10" s="133" t="s">
        <v>63</v>
      </c>
      <c r="C10" s="60">
        <f>Preliminares!F35</f>
        <v>42610</v>
      </c>
      <c r="D10" s="32"/>
      <c r="E10" s="32"/>
      <c r="F10" s="32"/>
      <c r="G10" s="33"/>
      <c r="H10" s="190" t="s">
        <v>63</v>
      </c>
      <c r="I10" s="60">
        <f>Preliminares!F35</f>
        <v>42610</v>
      </c>
      <c r="J10" s="256"/>
      <c r="K10" s="815" t="s">
        <v>430</v>
      </c>
      <c r="L10" s="129">
        <f>Preliminares!G12</f>
        <v>0</v>
      </c>
      <c r="M10" s="140"/>
    </row>
    <row r="11" spans="1:13" ht="15" customHeight="1" x14ac:dyDescent="0.25">
      <c r="A11" s="192"/>
      <c r="B11" s="27" t="s">
        <v>193</v>
      </c>
      <c r="C11" s="27"/>
      <c r="D11" s="26" t="s">
        <v>326</v>
      </c>
      <c r="E11" s="26"/>
      <c r="F11" s="26"/>
      <c r="G11" s="26"/>
      <c r="H11" s="26"/>
      <c r="I11" s="26"/>
      <c r="J11" s="26"/>
      <c r="K11" s="26"/>
      <c r="L11" s="26"/>
      <c r="M11" s="193"/>
    </row>
    <row r="12" spans="1:13" ht="15" customHeight="1" x14ac:dyDescent="0.25">
      <c r="A12" s="192"/>
      <c r="B12" s="27"/>
      <c r="C12" s="27"/>
      <c r="D12" s="26"/>
      <c r="E12" s="26"/>
      <c r="F12" s="26"/>
      <c r="G12" s="26"/>
      <c r="H12" s="26"/>
      <c r="I12" s="26"/>
      <c r="J12" s="26"/>
      <c r="K12" s="26"/>
      <c r="L12" s="26"/>
      <c r="M12" s="193"/>
    </row>
    <row r="13" spans="1:13" x14ac:dyDescent="0.25">
      <c r="A13" s="192"/>
      <c r="B13" s="197" t="s">
        <v>194</v>
      </c>
      <c r="C13" s="197"/>
      <c r="D13" s="256"/>
      <c r="E13" s="236">
        <f>Preliminares!G24</f>
        <v>13</v>
      </c>
      <c r="F13" s="179"/>
      <c r="G13" s="179"/>
      <c r="H13" s="179"/>
      <c r="I13" s="179"/>
      <c r="J13" s="179"/>
      <c r="K13" s="179"/>
      <c r="L13" s="179"/>
      <c r="M13" s="193"/>
    </row>
    <row r="14" spans="1:13" x14ac:dyDescent="0.25">
      <c r="A14" s="192"/>
      <c r="B14" s="27"/>
      <c r="C14" s="27"/>
      <c r="D14" s="26"/>
      <c r="E14" s="26"/>
      <c r="F14" s="26"/>
      <c r="G14" s="26"/>
      <c r="H14" s="26"/>
      <c r="I14" s="26"/>
      <c r="J14" s="26"/>
      <c r="K14" s="26"/>
      <c r="L14" s="26"/>
      <c r="M14" s="193"/>
    </row>
    <row r="15" spans="1:13" x14ac:dyDescent="0.25">
      <c r="A15" s="192"/>
      <c r="B15" s="27" t="s">
        <v>195</v>
      </c>
      <c r="C15" s="27"/>
      <c r="D15" s="26"/>
      <c r="E15" s="26"/>
      <c r="F15" s="252"/>
      <c r="G15" s="596" t="s">
        <v>362</v>
      </c>
      <c r="H15" s="26"/>
      <c r="I15" s="26"/>
      <c r="J15" s="26"/>
      <c r="K15" s="26"/>
      <c r="L15" s="26"/>
      <c r="M15" s="193"/>
    </row>
    <row r="16" spans="1:13" x14ac:dyDescent="0.25">
      <c r="A16" s="192"/>
      <c r="B16" s="197"/>
      <c r="C16" s="197"/>
      <c r="D16" s="179"/>
      <c r="E16" s="179"/>
      <c r="F16" s="256"/>
      <c r="G16" s="597" t="s">
        <v>379</v>
      </c>
      <c r="H16" s="179"/>
      <c r="I16" s="179"/>
      <c r="J16" s="179"/>
      <c r="K16" s="179"/>
      <c r="L16" s="179"/>
      <c r="M16" s="193"/>
    </row>
    <row r="17" spans="1:13" x14ac:dyDescent="0.25">
      <c r="A17" s="192"/>
      <c r="B17" s="27"/>
      <c r="C17" s="27"/>
      <c r="D17" s="26"/>
      <c r="E17" s="26"/>
      <c r="F17" s="26"/>
      <c r="G17" s="26"/>
      <c r="H17" s="26"/>
      <c r="I17" s="26"/>
      <c r="J17" s="26"/>
      <c r="K17" s="26"/>
      <c r="L17" s="26"/>
      <c r="M17" s="193"/>
    </row>
    <row r="18" spans="1:13" x14ac:dyDescent="0.25">
      <c r="A18" s="192"/>
      <c r="B18" s="27" t="s">
        <v>196</v>
      </c>
      <c r="C18" s="27"/>
      <c r="D18" s="26"/>
      <c r="E18" s="26"/>
      <c r="F18" s="252"/>
      <c r="G18" s="252"/>
      <c r="H18" s="457"/>
      <c r="I18" s="26"/>
      <c r="J18" s="26"/>
      <c r="K18" s="26"/>
      <c r="L18" s="26"/>
      <c r="M18" s="193"/>
    </row>
    <row r="19" spans="1:13" x14ac:dyDescent="0.25">
      <c r="A19" s="192"/>
      <c r="B19" s="27"/>
      <c r="C19" s="27"/>
      <c r="D19" s="26"/>
      <c r="E19" s="26"/>
      <c r="F19" s="252"/>
      <c r="G19" s="252"/>
      <c r="H19" s="457"/>
      <c r="I19" s="26"/>
      <c r="J19" s="26"/>
      <c r="K19" s="26"/>
      <c r="L19" s="26"/>
      <c r="M19" s="193"/>
    </row>
    <row r="20" spans="1:13" x14ac:dyDescent="0.25">
      <c r="A20" s="192"/>
      <c r="B20" s="27"/>
      <c r="C20" s="27"/>
      <c r="D20" s="26"/>
      <c r="E20" s="26"/>
      <c r="F20" s="252"/>
      <c r="G20" s="252"/>
      <c r="H20" s="457"/>
      <c r="I20" s="26"/>
      <c r="J20" s="26"/>
      <c r="K20" s="26"/>
      <c r="L20" s="26"/>
      <c r="M20" s="193"/>
    </row>
    <row r="21" spans="1:13" x14ac:dyDescent="0.25">
      <c r="A21" s="192"/>
      <c r="B21" s="27"/>
      <c r="C21" s="27"/>
      <c r="D21" s="26"/>
      <c r="E21" s="26"/>
      <c r="F21" s="252"/>
      <c r="G21" s="252"/>
      <c r="H21" s="457"/>
      <c r="I21" s="26"/>
      <c r="J21" s="26"/>
      <c r="K21" s="26"/>
      <c r="L21" s="26"/>
      <c r="M21" s="193"/>
    </row>
    <row r="22" spans="1:13" x14ac:dyDescent="0.25">
      <c r="A22" s="192"/>
      <c r="B22" s="27"/>
      <c r="C22" s="27"/>
      <c r="D22" s="26"/>
      <c r="E22" s="26"/>
      <c r="F22" s="252"/>
      <c r="G22" s="252"/>
      <c r="H22" s="457"/>
      <c r="I22" s="26"/>
      <c r="J22" s="26"/>
      <c r="K22" s="26"/>
      <c r="L22" s="26"/>
      <c r="M22" s="193"/>
    </row>
    <row r="23" spans="1:13" x14ac:dyDescent="0.25">
      <c r="A23" s="192"/>
      <c r="B23" s="813" t="str">
        <f>'Q-II'!B18</f>
        <v>Lojas</v>
      </c>
      <c r="C23" s="27"/>
      <c r="D23" s="26"/>
      <c r="E23" s="26"/>
      <c r="F23" s="462" t="s">
        <v>354</v>
      </c>
      <c r="G23" s="461"/>
      <c r="H23" s="457"/>
      <c r="I23" s="26"/>
      <c r="J23" s="26"/>
      <c r="K23" s="26"/>
      <c r="L23" s="26"/>
      <c r="M23" s="193"/>
    </row>
    <row r="24" spans="1:13" x14ac:dyDescent="0.25">
      <c r="A24" s="192"/>
      <c r="B24" s="814" t="s">
        <v>369</v>
      </c>
      <c r="C24" s="26" t="s">
        <v>370</v>
      </c>
      <c r="D24" s="26" t="s">
        <v>513</v>
      </c>
      <c r="E24" s="26"/>
      <c r="F24" s="460" t="s">
        <v>355</v>
      </c>
      <c r="G24" s="461" t="s">
        <v>358</v>
      </c>
      <c r="H24" s="457"/>
      <c r="I24" s="26" t="s">
        <v>363</v>
      </c>
      <c r="J24" s="26"/>
      <c r="K24" s="26"/>
      <c r="L24" s="26"/>
      <c r="M24" s="193"/>
    </row>
    <row r="25" spans="1:13" x14ac:dyDescent="0.25">
      <c r="A25" s="192"/>
      <c r="B25" s="459"/>
      <c r="C25" s="26"/>
      <c r="D25" s="26"/>
      <c r="E25" s="26"/>
      <c r="F25" s="460" t="s">
        <v>356</v>
      </c>
      <c r="G25" s="461" t="s">
        <v>358</v>
      </c>
      <c r="H25" s="457"/>
      <c r="I25" s="26" t="s">
        <v>364</v>
      </c>
      <c r="J25" s="26"/>
      <c r="K25" s="26"/>
      <c r="L25" s="26"/>
      <c r="M25" s="193"/>
    </row>
    <row r="26" spans="1:13" x14ac:dyDescent="0.25">
      <c r="A26" s="192"/>
      <c r="B26" s="459"/>
      <c r="C26" s="26"/>
      <c r="D26" s="26"/>
      <c r="E26" s="26"/>
      <c r="F26" s="460" t="s">
        <v>357</v>
      </c>
      <c r="G26" s="461" t="s">
        <v>358</v>
      </c>
      <c r="H26" s="457"/>
      <c r="I26" s="26" t="s">
        <v>365</v>
      </c>
      <c r="J26" s="26"/>
      <c r="K26" s="26"/>
      <c r="L26" s="26"/>
      <c r="M26" s="193"/>
    </row>
    <row r="27" spans="1:13" x14ac:dyDescent="0.25">
      <c r="A27" s="192"/>
      <c r="B27" s="459"/>
      <c r="C27" s="26"/>
      <c r="D27" s="26"/>
      <c r="E27" s="26"/>
      <c r="F27" s="460" t="s">
        <v>359</v>
      </c>
      <c r="G27" s="461" t="s">
        <v>358</v>
      </c>
      <c r="H27" s="457"/>
      <c r="I27" s="26" t="s">
        <v>366</v>
      </c>
      <c r="J27" s="26"/>
      <c r="K27" s="26"/>
      <c r="L27" s="26"/>
      <c r="M27" s="193"/>
    </row>
    <row r="28" spans="1:13" x14ac:dyDescent="0.25">
      <c r="A28" s="192"/>
      <c r="B28" s="459"/>
      <c r="C28" s="26"/>
      <c r="D28" s="26"/>
      <c r="E28" s="26"/>
      <c r="F28" s="460" t="s">
        <v>360</v>
      </c>
      <c r="G28" s="461" t="s">
        <v>358</v>
      </c>
      <c r="H28" s="457"/>
      <c r="I28" s="26" t="s">
        <v>367</v>
      </c>
      <c r="J28" s="26"/>
      <c r="K28" s="26"/>
      <c r="L28" s="26"/>
      <c r="M28" s="193"/>
    </row>
    <row r="29" spans="1:13" x14ac:dyDescent="0.25">
      <c r="A29" s="192"/>
      <c r="B29" s="459"/>
      <c r="C29" s="26"/>
      <c r="D29" s="26"/>
      <c r="E29" s="26"/>
      <c r="F29" s="460" t="s">
        <v>361</v>
      </c>
      <c r="G29" s="461" t="s">
        <v>358</v>
      </c>
      <c r="H29" s="457"/>
      <c r="I29" s="26" t="s">
        <v>368</v>
      </c>
      <c r="J29" s="26"/>
      <c r="K29" s="26"/>
      <c r="L29" s="26"/>
      <c r="M29" s="193"/>
    </row>
    <row r="30" spans="1:13" x14ac:dyDescent="0.25">
      <c r="A30" s="192"/>
      <c r="B30" s="459"/>
      <c r="C30" s="26"/>
      <c r="D30" s="26"/>
      <c r="E30" s="26"/>
      <c r="F30" s="460">
        <v>701</v>
      </c>
      <c r="G30" s="461" t="s">
        <v>380</v>
      </c>
      <c r="H30" s="457"/>
      <c r="I30" s="26" t="s">
        <v>388</v>
      </c>
      <c r="J30" s="26"/>
      <c r="K30" s="26"/>
      <c r="L30" s="26"/>
      <c r="M30" s="193"/>
    </row>
    <row r="31" spans="1:13" x14ac:dyDescent="0.25">
      <c r="A31" s="192"/>
      <c r="B31" s="459"/>
      <c r="C31" s="26"/>
      <c r="D31" s="26"/>
      <c r="E31" s="26"/>
      <c r="F31" s="460"/>
      <c r="G31" s="461"/>
      <c r="H31" s="457"/>
      <c r="I31" s="26"/>
      <c r="J31" s="26"/>
      <c r="K31" s="26"/>
      <c r="L31" s="26"/>
      <c r="M31" s="193"/>
    </row>
    <row r="32" spans="1:13" x14ac:dyDescent="0.25">
      <c r="A32" s="192"/>
      <c r="B32" s="459"/>
      <c r="C32" s="26"/>
      <c r="D32" s="26"/>
      <c r="E32" s="26"/>
      <c r="F32" s="460"/>
      <c r="G32" s="461"/>
      <c r="H32" s="457"/>
      <c r="I32" s="26"/>
      <c r="J32" s="26"/>
      <c r="K32" s="26"/>
      <c r="L32" s="26"/>
      <c r="M32" s="193"/>
    </row>
    <row r="33" spans="1:13" x14ac:dyDescent="0.25">
      <c r="A33" s="192"/>
      <c r="B33" s="459"/>
      <c r="C33" s="26"/>
      <c r="D33" s="26"/>
      <c r="E33" s="26"/>
      <c r="F33" s="460"/>
      <c r="G33" s="461"/>
      <c r="H33" s="457"/>
      <c r="I33" s="26"/>
      <c r="J33" s="26"/>
      <c r="K33" s="26"/>
      <c r="L33" s="26"/>
      <c r="M33" s="193"/>
    </row>
    <row r="34" spans="1:13" x14ac:dyDescent="0.25">
      <c r="A34" s="192"/>
      <c r="B34" s="459"/>
      <c r="C34" s="26"/>
      <c r="D34" s="26"/>
      <c r="E34" s="26"/>
      <c r="F34" s="460"/>
      <c r="G34" s="461"/>
      <c r="H34" s="457"/>
      <c r="I34" s="26"/>
      <c r="J34" s="26"/>
      <c r="K34" s="26"/>
      <c r="L34" s="26"/>
      <c r="M34" s="193"/>
    </row>
    <row r="35" spans="1:13" x14ac:dyDescent="0.25">
      <c r="A35" s="192"/>
      <c r="B35" s="459"/>
      <c r="C35" s="26"/>
      <c r="D35" s="26"/>
      <c r="E35" s="26"/>
      <c r="F35" s="460"/>
      <c r="G35" s="461"/>
      <c r="H35" s="457"/>
      <c r="I35" s="26"/>
      <c r="J35" s="26"/>
      <c r="K35" s="26"/>
      <c r="L35" s="26"/>
      <c r="M35" s="193"/>
    </row>
    <row r="36" spans="1:13" x14ac:dyDescent="0.25">
      <c r="A36" s="192"/>
      <c r="B36" s="459"/>
      <c r="C36" s="26"/>
      <c r="D36" s="26"/>
      <c r="E36" s="26"/>
      <c r="F36" s="460"/>
      <c r="G36" s="461"/>
      <c r="H36" s="457"/>
      <c r="I36" s="26"/>
      <c r="J36" s="26"/>
      <c r="K36" s="26"/>
      <c r="L36" s="26"/>
      <c r="M36" s="193"/>
    </row>
    <row r="37" spans="1:13" x14ac:dyDescent="0.25">
      <c r="A37" s="192"/>
      <c r="B37" s="459"/>
      <c r="C37" s="26"/>
      <c r="D37" s="26"/>
      <c r="E37" s="26"/>
      <c r="F37" s="460"/>
      <c r="G37" s="461"/>
      <c r="H37" s="457"/>
      <c r="I37" s="26"/>
      <c r="J37" s="26"/>
      <c r="K37" s="26"/>
      <c r="L37" s="26"/>
      <c r="M37" s="193"/>
    </row>
    <row r="38" spans="1:13" x14ac:dyDescent="0.25">
      <c r="A38" s="192"/>
      <c r="B38" s="459"/>
      <c r="C38" s="26"/>
      <c r="D38" s="26"/>
      <c r="E38" s="26"/>
      <c r="F38" s="460"/>
      <c r="G38" s="461"/>
      <c r="H38" s="457"/>
      <c r="I38" s="26"/>
      <c r="J38" s="26"/>
      <c r="K38" s="26"/>
      <c r="L38" s="26"/>
      <c r="M38" s="193"/>
    </row>
    <row r="39" spans="1:13" x14ac:dyDescent="0.25">
      <c r="A39" s="192"/>
      <c r="B39" s="459"/>
      <c r="C39" s="26"/>
      <c r="D39" s="26"/>
      <c r="E39" s="26"/>
      <c r="F39" s="460"/>
      <c r="G39" s="461"/>
      <c r="H39" s="457"/>
      <c r="I39" s="26"/>
      <c r="J39" s="26"/>
      <c r="K39" s="26"/>
      <c r="L39" s="26"/>
      <c r="M39" s="193"/>
    </row>
    <row r="40" spans="1:13" x14ac:dyDescent="0.25">
      <c r="A40" s="192"/>
      <c r="B40" s="459"/>
      <c r="C40" s="26"/>
      <c r="D40" s="26"/>
      <c r="E40" s="26"/>
      <c r="F40" s="460"/>
      <c r="G40" s="461"/>
      <c r="H40" s="457"/>
      <c r="I40" s="26"/>
      <c r="J40" s="26"/>
      <c r="K40" s="26"/>
      <c r="L40" s="26"/>
      <c r="M40" s="193"/>
    </row>
    <row r="41" spans="1:13" x14ac:dyDescent="0.25">
      <c r="A41" s="192"/>
      <c r="B41" s="463"/>
      <c r="C41" s="179"/>
      <c r="D41" s="179"/>
      <c r="E41" s="179"/>
      <c r="F41" s="464"/>
      <c r="G41" s="465"/>
      <c r="H41" s="257"/>
      <c r="I41" s="179"/>
      <c r="J41" s="179"/>
      <c r="K41" s="179"/>
      <c r="L41" s="179"/>
      <c r="M41" s="193"/>
    </row>
    <row r="42" spans="1:13" x14ac:dyDescent="0.25">
      <c r="A42" s="192"/>
      <c r="B42" s="458"/>
      <c r="C42" s="27"/>
      <c r="D42" s="26"/>
      <c r="E42" s="26"/>
      <c r="F42" s="252"/>
      <c r="G42" s="252"/>
      <c r="H42" s="457"/>
      <c r="I42" s="26"/>
      <c r="J42" s="26"/>
      <c r="K42" s="26"/>
      <c r="L42" s="26"/>
      <c r="M42" s="193"/>
    </row>
    <row r="43" spans="1:13" x14ac:dyDescent="0.25">
      <c r="A43" s="192"/>
      <c r="B43" s="197" t="s">
        <v>197</v>
      </c>
      <c r="C43" s="197"/>
      <c r="D43" s="179"/>
      <c r="E43" s="179"/>
      <c r="F43" s="179"/>
      <c r="G43" s="179"/>
      <c r="H43" s="1005">
        <f>Preliminares!G27</f>
        <v>41555</v>
      </c>
      <c r="I43" s="1005"/>
      <c r="J43" s="1005"/>
      <c r="K43" s="1005"/>
      <c r="L43" s="179"/>
      <c r="M43" s="193"/>
    </row>
    <row r="44" spans="1:13" x14ac:dyDescent="0.25">
      <c r="A44" s="192"/>
      <c r="B44" s="27"/>
      <c r="C44" s="27"/>
      <c r="D44" s="194"/>
      <c r="E44" s="195"/>
      <c r="F44" s="195"/>
      <c r="G44" s="195"/>
      <c r="H44" s="195"/>
      <c r="I44" s="195"/>
      <c r="J44" s="195"/>
      <c r="K44" s="195"/>
      <c r="L44" s="195"/>
      <c r="M44" s="193"/>
    </row>
    <row r="45" spans="1:13" x14ac:dyDescent="0.25">
      <c r="A45" s="192"/>
      <c r="B45" s="197" t="s">
        <v>198</v>
      </c>
      <c r="C45" s="197"/>
      <c r="D45" s="258" t="s">
        <v>256</v>
      </c>
      <c r="E45" s="179"/>
      <c r="F45" s="179"/>
      <c r="G45" s="179"/>
      <c r="H45" s="179"/>
      <c r="I45" s="179"/>
      <c r="J45" s="179"/>
      <c r="K45" s="179"/>
      <c r="L45" s="179"/>
      <c r="M45" s="193"/>
    </row>
    <row r="46" spans="1:13" x14ac:dyDescent="0.25">
      <c r="A46" s="192"/>
      <c r="B46" s="27"/>
      <c r="C46" s="27"/>
      <c r="D46" s="196" t="s">
        <v>394</v>
      </c>
      <c r="E46" s="26"/>
      <c r="F46" s="26"/>
      <c r="G46" s="26"/>
      <c r="H46" s="26"/>
      <c r="I46" s="26"/>
      <c r="J46" s="26"/>
      <c r="K46" s="26"/>
      <c r="L46" s="26"/>
      <c r="M46" s="193"/>
    </row>
    <row r="47" spans="1:13" ht="8.1" customHeight="1" x14ac:dyDescent="0.25">
      <c r="A47" s="198"/>
      <c r="B47" s="199"/>
      <c r="C47" s="199"/>
      <c r="D47" s="200"/>
      <c r="E47" s="200"/>
      <c r="F47" s="200"/>
      <c r="G47" s="200"/>
      <c r="H47" s="200"/>
      <c r="I47" s="200"/>
      <c r="J47" s="200"/>
      <c r="K47" s="200"/>
      <c r="L47" s="200"/>
      <c r="M47" s="201"/>
    </row>
  </sheetData>
  <mergeCells count="9">
    <mergeCell ref="H43:K43"/>
    <mergeCell ref="B7:G7"/>
    <mergeCell ref="H7:L7"/>
    <mergeCell ref="B2:L2"/>
    <mergeCell ref="B3:L3"/>
    <mergeCell ref="B4:J4"/>
    <mergeCell ref="B5:C6"/>
    <mergeCell ref="D5:J6"/>
    <mergeCell ref="K5:L5"/>
  </mergeCells>
  <pageMargins left="0.51181102362204722" right="0.51181102362204722" top="0.78740157480314965" bottom="0.78740157480314965" header="0.31496062992125984" footer="0.31496062992125984"/>
  <pageSetup paperSize="9" scale="85"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view="pageBreakPreview" topLeftCell="A26" zoomScale="145" zoomScaleNormal="100" zoomScaleSheetLayoutView="145" workbookViewId="0">
      <selection activeCell="B28" sqref="B28"/>
    </sheetView>
  </sheetViews>
  <sheetFormatPr defaultRowHeight="15" x14ac:dyDescent="0.25"/>
  <cols>
    <col min="1" max="1" width="1.7109375" customWidth="1"/>
    <col min="3" max="3" width="15.7109375" customWidth="1"/>
    <col min="7" max="7" width="8.28515625" customWidth="1"/>
    <col min="8" max="8" width="5.42578125" customWidth="1"/>
    <col min="9" max="9" width="5.85546875" customWidth="1"/>
    <col min="10" max="10" width="5.42578125" customWidth="1"/>
    <col min="11" max="11" width="13.5703125" customWidth="1"/>
    <col min="12" max="12" width="19.5703125" customWidth="1"/>
    <col min="13" max="13" width="1.7109375" customWidth="1"/>
    <col min="250" max="250" width="1.7109375" customWidth="1"/>
    <col min="252" max="252" width="15.5703125" customWidth="1"/>
    <col min="256" max="256" width="8.28515625" customWidth="1"/>
    <col min="260" max="260" width="12.7109375" customWidth="1"/>
    <col min="261" max="261" width="22.140625" customWidth="1"/>
    <col min="262" max="262" width="1.7109375" customWidth="1"/>
    <col min="506" max="506" width="1.7109375" customWidth="1"/>
    <col min="508" max="508" width="15.5703125" customWidth="1"/>
    <col min="512" max="512" width="8.28515625" customWidth="1"/>
    <col min="516" max="516" width="12.7109375" customWidth="1"/>
    <col min="517" max="517" width="22.140625" customWidth="1"/>
    <col min="518" max="518" width="1.7109375" customWidth="1"/>
    <col min="762" max="762" width="1.7109375" customWidth="1"/>
    <col min="764" max="764" width="15.5703125" customWidth="1"/>
    <col min="768" max="768" width="8.28515625" customWidth="1"/>
    <col min="772" max="772" width="12.7109375" customWidth="1"/>
    <col min="773" max="773" width="22.140625" customWidth="1"/>
    <col min="774" max="774" width="1.7109375" customWidth="1"/>
    <col min="1018" max="1018" width="1.7109375" customWidth="1"/>
    <col min="1020" max="1020" width="15.5703125" customWidth="1"/>
    <col min="1024" max="1024" width="8.28515625" customWidth="1"/>
    <col min="1028" max="1028" width="12.7109375" customWidth="1"/>
    <col min="1029" max="1029" width="22.140625" customWidth="1"/>
    <col min="1030" max="1030" width="1.7109375" customWidth="1"/>
    <col min="1274" max="1274" width="1.7109375" customWidth="1"/>
    <col min="1276" max="1276" width="15.5703125" customWidth="1"/>
    <col min="1280" max="1280" width="8.28515625" customWidth="1"/>
    <col min="1284" max="1284" width="12.7109375" customWidth="1"/>
    <col min="1285" max="1285" width="22.140625" customWidth="1"/>
    <col min="1286" max="1286" width="1.7109375" customWidth="1"/>
    <col min="1530" max="1530" width="1.7109375" customWidth="1"/>
    <col min="1532" max="1532" width="15.5703125" customWidth="1"/>
    <col min="1536" max="1536" width="8.28515625" customWidth="1"/>
    <col min="1540" max="1540" width="12.7109375" customWidth="1"/>
    <col min="1541" max="1541" width="22.140625" customWidth="1"/>
    <col min="1542" max="1542" width="1.7109375" customWidth="1"/>
    <col min="1786" max="1786" width="1.7109375" customWidth="1"/>
    <col min="1788" max="1788" width="15.5703125" customWidth="1"/>
    <col min="1792" max="1792" width="8.28515625" customWidth="1"/>
    <col min="1796" max="1796" width="12.7109375" customWidth="1"/>
    <col min="1797" max="1797" width="22.140625" customWidth="1"/>
    <col min="1798" max="1798" width="1.7109375" customWidth="1"/>
    <col min="2042" max="2042" width="1.7109375" customWidth="1"/>
    <col min="2044" max="2044" width="15.5703125" customWidth="1"/>
    <col min="2048" max="2048" width="8.28515625" customWidth="1"/>
    <col min="2052" max="2052" width="12.7109375" customWidth="1"/>
    <col min="2053" max="2053" width="22.140625" customWidth="1"/>
    <col min="2054" max="2054" width="1.7109375" customWidth="1"/>
    <col min="2298" max="2298" width="1.7109375" customWidth="1"/>
    <col min="2300" max="2300" width="15.5703125" customWidth="1"/>
    <col min="2304" max="2304" width="8.28515625" customWidth="1"/>
    <col min="2308" max="2308" width="12.7109375" customWidth="1"/>
    <col min="2309" max="2309" width="22.140625" customWidth="1"/>
    <col min="2310" max="2310" width="1.7109375" customWidth="1"/>
    <col min="2554" max="2554" width="1.7109375" customWidth="1"/>
    <col min="2556" max="2556" width="15.5703125" customWidth="1"/>
    <col min="2560" max="2560" width="8.28515625" customWidth="1"/>
    <col min="2564" max="2564" width="12.7109375" customWidth="1"/>
    <col min="2565" max="2565" width="22.140625" customWidth="1"/>
    <col min="2566" max="2566" width="1.7109375" customWidth="1"/>
    <col min="2810" max="2810" width="1.7109375" customWidth="1"/>
    <col min="2812" max="2812" width="15.5703125" customWidth="1"/>
    <col min="2816" max="2816" width="8.28515625" customWidth="1"/>
    <col min="2820" max="2820" width="12.7109375" customWidth="1"/>
    <col min="2821" max="2821" width="22.140625" customWidth="1"/>
    <col min="2822" max="2822" width="1.7109375" customWidth="1"/>
    <col min="3066" max="3066" width="1.7109375" customWidth="1"/>
    <col min="3068" max="3068" width="15.5703125" customWidth="1"/>
    <col min="3072" max="3072" width="8.28515625" customWidth="1"/>
    <col min="3076" max="3076" width="12.7109375" customWidth="1"/>
    <col min="3077" max="3077" width="22.140625" customWidth="1"/>
    <col min="3078" max="3078" width="1.7109375" customWidth="1"/>
    <col min="3322" max="3322" width="1.7109375" customWidth="1"/>
    <col min="3324" max="3324" width="15.5703125" customWidth="1"/>
    <col min="3328" max="3328" width="8.28515625" customWidth="1"/>
    <col min="3332" max="3332" width="12.7109375" customWidth="1"/>
    <col min="3333" max="3333" width="22.140625" customWidth="1"/>
    <col min="3334" max="3334" width="1.7109375" customWidth="1"/>
    <col min="3578" max="3578" width="1.7109375" customWidth="1"/>
    <col min="3580" max="3580" width="15.5703125" customWidth="1"/>
    <col min="3584" max="3584" width="8.28515625" customWidth="1"/>
    <col min="3588" max="3588" width="12.7109375" customWidth="1"/>
    <col min="3589" max="3589" width="22.140625" customWidth="1"/>
    <col min="3590" max="3590" width="1.7109375" customWidth="1"/>
    <col min="3834" max="3834" width="1.7109375" customWidth="1"/>
    <col min="3836" max="3836" width="15.5703125" customWidth="1"/>
    <col min="3840" max="3840" width="8.28515625" customWidth="1"/>
    <col min="3844" max="3844" width="12.7109375" customWidth="1"/>
    <col min="3845" max="3845" width="22.140625" customWidth="1"/>
    <col min="3846" max="3846" width="1.7109375" customWidth="1"/>
    <col min="4090" max="4090" width="1.7109375" customWidth="1"/>
    <col min="4092" max="4092" width="15.5703125" customWidth="1"/>
    <col min="4096" max="4096" width="8.28515625" customWidth="1"/>
    <col min="4100" max="4100" width="12.7109375" customWidth="1"/>
    <col min="4101" max="4101" width="22.140625" customWidth="1"/>
    <col min="4102" max="4102" width="1.7109375" customWidth="1"/>
    <col min="4346" max="4346" width="1.7109375" customWidth="1"/>
    <col min="4348" max="4348" width="15.5703125" customWidth="1"/>
    <col min="4352" max="4352" width="8.28515625" customWidth="1"/>
    <col min="4356" max="4356" width="12.7109375" customWidth="1"/>
    <col min="4357" max="4357" width="22.140625" customWidth="1"/>
    <col min="4358" max="4358" width="1.7109375" customWidth="1"/>
    <col min="4602" max="4602" width="1.7109375" customWidth="1"/>
    <col min="4604" max="4604" width="15.5703125" customWidth="1"/>
    <col min="4608" max="4608" width="8.28515625" customWidth="1"/>
    <col min="4612" max="4612" width="12.7109375" customWidth="1"/>
    <col min="4613" max="4613" width="22.140625" customWidth="1"/>
    <col min="4614" max="4614" width="1.7109375" customWidth="1"/>
    <col min="4858" max="4858" width="1.7109375" customWidth="1"/>
    <col min="4860" max="4860" width="15.5703125" customWidth="1"/>
    <col min="4864" max="4864" width="8.28515625" customWidth="1"/>
    <col min="4868" max="4868" width="12.7109375" customWidth="1"/>
    <col min="4869" max="4869" width="22.140625" customWidth="1"/>
    <col min="4870" max="4870" width="1.7109375" customWidth="1"/>
    <col min="5114" max="5114" width="1.7109375" customWidth="1"/>
    <col min="5116" max="5116" width="15.5703125" customWidth="1"/>
    <col min="5120" max="5120" width="8.28515625" customWidth="1"/>
    <col min="5124" max="5124" width="12.7109375" customWidth="1"/>
    <col min="5125" max="5125" width="22.140625" customWidth="1"/>
    <col min="5126" max="5126" width="1.7109375" customWidth="1"/>
    <col min="5370" max="5370" width="1.7109375" customWidth="1"/>
    <col min="5372" max="5372" width="15.5703125" customWidth="1"/>
    <col min="5376" max="5376" width="8.28515625" customWidth="1"/>
    <col min="5380" max="5380" width="12.7109375" customWidth="1"/>
    <col min="5381" max="5381" width="22.140625" customWidth="1"/>
    <col min="5382" max="5382" width="1.7109375" customWidth="1"/>
    <col min="5626" max="5626" width="1.7109375" customWidth="1"/>
    <col min="5628" max="5628" width="15.5703125" customWidth="1"/>
    <col min="5632" max="5632" width="8.28515625" customWidth="1"/>
    <col min="5636" max="5636" width="12.7109375" customWidth="1"/>
    <col min="5637" max="5637" width="22.140625" customWidth="1"/>
    <col min="5638" max="5638" width="1.7109375" customWidth="1"/>
    <col min="5882" max="5882" width="1.7109375" customWidth="1"/>
    <col min="5884" max="5884" width="15.5703125" customWidth="1"/>
    <col min="5888" max="5888" width="8.28515625" customWidth="1"/>
    <col min="5892" max="5892" width="12.7109375" customWidth="1"/>
    <col min="5893" max="5893" width="22.140625" customWidth="1"/>
    <col min="5894" max="5894" width="1.7109375" customWidth="1"/>
    <col min="6138" max="6138" width="1.7109375" customWidth="1"/>
    <col min="6140" max="6140" width="15.5703125" customWidth="1"/>
    <col min="6144" max="6144" width="8.28515625" customWidth="1"/>
    <col min="6148" max="6148" width="12.7109375" customWidth="1"/>
    <col min="6149" max="6149" width="22.140625" customWidth="1"/>
    <col min="6150" max="6150" width="1.7109375" customWidth="1"/>
    <col min="6394" max="6394" width="1.7109375" customWidth="1"/>
    <col min="6396" max="6396" width="15.5703125" customWidth="1"/>
    <col min="6400" max="6400" width="8.28515625" customWidth="1"/>
    <col min="6404" max="6404" width="12.7109375" customWidth="1"/>
    <col min="6405" max="6405" width="22.140625" customWidth="1"/>
    <col min="6406" max="6406" width="1.7109375" customWidth="1"/>
    <col min="6650" max="6650" width="1.7109375" customWidth="1"/>
    <col min="6652" max="6652" width="15.5703125" customWidth="1"/>
    <col min="6656" max="6656" width="8.28515625" customWidth="1"/>
    <col min="6660" max="6660" width="12.7109375" customWidth="1"/>
    <col min="6661" max="6661" width="22.140625" customWidth="1"/>
    <col min="6662" max="6662" width="1.7109375" customWidth="1"/>
    <col min="6906" max="6906" width="1.7109375" customWidth="1"/>
    <col min="6908" max="6908" width="15.5703125" customWidth="1"/>
    <col min="6912" max="6912" width="8.28515625" customWidth="1"/>
    <col min="6916" max="6916" width="12.7109375" customWidth="1"/>
    <col min="6917" max="6917" width="22.140625" customWidth="1"/>
    <col min="6918" max="6918" width="1.7109375" customWidth="1"/>
    <col min="7162" max="7162" width="1.7109375" customWidth="1"/>
    <col min="7164" max="7164" width="15.5703125" customWidth="1"/>
    <col min="7168" max="7168" width="8.28515625" customWidth="1"/>
    <col min="7172" max="7172" width="12.7109375" customWidth="1"/>
    <col min="7173" max="7173" width="22.140625" customWidth="1"/>
    <col min="7174" max="7174" width="1.7109375" customWidth="1"/>
    <col min="7418" max="7418" width="1.7109375" customWidth="1"/>
    <col min="7420" max="7420" width="15.5703125" customWidth="1"/>
    <col min="7424" max="7424" width="8.28515625" customWidth="1"/>
    <col min="7428" max="7428" width="12.7109375" customWidth="1"/>
    <col min="7429" max="7429" width="22.140625" customWidth="1"/>
    <col min="7430" max="7430" width="1.7109375" customWidth="1"/>
    <col min="7674" max="7674" width="1.7109375" customWidth="1"/>
    <col min="7676" max="7676" width="15.5703125" customWidth="1"/>
    <col min="7680" max="7680" width="8.28515625" customWidth="1"/>
    <col min="7684" max="7684" width="12.7109375" customWidth="1"/>
    <col min="7685" max="7685" width="22.140625" customWidth="1"/>
    <col min="7686" max="7686" width="1.7109375" customWidth="1"/>
    <col min="7930" max="7930" width="1.7109375" customWidth="1"/>
    <col min="7932" max="7932" width="15.5703125" customWidth="1"/>
    <col min="7936" max="7936" width="8.28515625" customWidth="1"/>
    <col min="7940" max="7940" width="12.7109375" customWidth="1"/>
    <col min="7941" max="7941" width="22.140625" customWidth="1"/>
    <col min="7942" max="7942" width="1.7109375" customWidth="1"/>
    <col min="8186" max="8186" width="1.7109375" customWidth="1"/>
    <col min="8188" max="8188" width="15.5703125" customWidth="1"/>
    <col min="8192" max="8192" width="8.28515625" customWidth="1"/>
    <col min="8196" max="8196" width="12.7109375" customWidth="1"/>
    <col min="8197" max="8197" width="22.140625" customWidth="1"/>
    <col min="8198" max="8198" width="1.7109375" customWidth="1"/>
    <col min="8442" max="8442" width="1.7109375" customWidth="1"/>
    <col min="8444" max="8444" width="15.5703125" customWidth="1"/>
    <col min="8448" max="8448" width="8.28515625" customWidth="1"/>
    <col min="8452" max="8452" width="12.7109375" customWidth="1"/>
    <col min="8453" max="8453" width="22.140625" customWidth="1"/>
    <col min="8454" max="8454" width="1.7109375" customWidth="1"/>
    <col min="8698" max="8698" width="1.7109375" customWidth="1"/>
    <col min="8700" max="8700" width="15.5703125" customWidth="1"/>
    <col min="8704" max="8704" width="8.28515625" customWidth="1"/>
    <col min="8708" max="8708" width="12.7109375" customWidth="1"/>
    <col min="8709" max="8709" width="22.140625" customWidth="1"/>
    <col min="8710" max="8710" width="1.7109375" customWidth="1"/>
    <col min="8954" max="8954" width="1.7109375" customWidth="1"/>
    <col min="8956" max="8956" width="15.5703125" customWidth="1"/>
    <col min="8960" max="8960" width="8.28515625" customWidth="1"/>
    <col min="8964" max="8964" width="12.7109375" customWidth="1"/>
    <col min="8965" max="8965" width="22.140625" customWidth="1"/>
    <col min="8966" max="8966" width="1.7109375" customWidth="1"/>
    <col min="9210" max="9210" width="1.7109375" customWidth="1"/>
    <col min="9212" max="9212" width="15.5703125" customWidth="1"/>
    <col min="9216" max="9216" width="8.28515625" customWidth="1"/>
    <col min="9220" max="9220" width="12.7109375" customWidth="1"/>
    <col min="9221" max="9221" width="22.140625" customWidth="1"/>
    <col min="9222" max="9222" width="1.7109375" customWidth="1"/>
    <col min="9466" max="9466" width="1.7109375" customWidth="1"/>
    <col min="9468" max="9468" width="15.5703125" customWidth="1"/>
    <col min="9472" max="9472" width="8.28515625" customWidth="1"/>
    <col min="9476" max="9476" width="12.7109375" customWidth="1"/>
    <col min="9477" max="9477" width="22.140625" customWidth="1"/>
    <col min="9478" max="9478" width="1.7109375" customWidth="1"/>
    <col min="9722" max="9722" width="1.7109375" customWidth="1"/>
    <col min="9724" max="9724" width="15.5703125" customWidth="1"/>
    <col min="9728" max="9728" width="8.28515625" customWidth="1"/>
    <col min="9732" max="9732" width="12.7109375" customWidth="1"/>
    <col min="9733" max="9733" width="22.140625" customWidth="1"/>
    <col min="9734" max="9734" width="1.7109375" customWidth="1"/>
    <col min="9978" max="9978" width="1.7109375" customWidth="1"/>
    <col min="9980" max="9980" width="15.5703125" customWidth="1"/>
    <col min="9984" max="9984" width="8.28515625" customWidth="1"/>
    <col min="9988" max="9988" width="12.7109375" customWidth="1"/>
    <col min="9989" max="9989" width="22.140625" customWidth="1"/>
    <col min="9990" max="9990" width="1.7109375" customWidth="1"/>
    <col min="10234" max="10234" width="1.7109375" customWidth="1"/>
    <col min="10236" max="10236" width="15.5703125" customWidth="1"/>
    <col min="10240" max="10240" width="8.28515625" customWidth="1"/>
    <col min="10244" max="10244" width="12.7109375" customWidth="1"/>
    <col min="10245" max="10245" width="22.140625" customWidth="1"/>
    <col min="10246" max="10246" width="1.7109375" customWidth="1"/>
    <col min="10490" max="10490" width="1.7109375" customWidth="1"/>
    <col min="10492" max="10492" width="15.5703125" customWidth="1"/>
    <col min="10496" max="10496" width="8.28515625" customWidth="1"/>
    <col min="10500" max="10500" width="12.7109375" customWidth="1"/>
    <col min="10501" max="10501" width="22.140625" customWidth="1"/>
    <col min="10502" max="10502" width="1.7109375" customWidth="1"/>
    <col min="10746" max="10746" width="1.7109375" customWidth="1"/>
    <col min="10748" max="10748" width="15.5703125" customWidth="1"/>
    <col min="10752" max="10752" width="8.28515625" customWidth="1"/>
    <col min="10756" max="10756" width="12.7109375" customWidth="1"/>
    <col min="10757" max="10757" width="22.140625" customWidth="1"/>
    <col min="10758" max="10758" width="1.7109375" customWidth="1"/>
    <col min="11002" max="11002" width="1.7109375" customWidth="1"/>
    <col min="11004" max="11004" width="15.5703125" customWidth="1"/>
    <col min="11008" max="11008" width="8.28515625" customWidth="1"/>
    <col min="11012" max="11012" width="12.7109375" customWidth="1"/>
    <col min="11013" max="11013" width="22.140625" customWidth="1"/>
    <col min="11014" max="11014" width="1.7109375" customWidth="1"/>
    <col min="11258" max="11258" width="1.7109375" customWidth="1"/>
    <col min="11260" max="11260" width="15.5703125" customWidth="1"/>
    <col min="11264" max="11264" width="8.28515625" customWidth="1"/>
    <col min="11268" max="11268" width="12.7109375" customWidth="1"/>
    <col min="11269" max="11269" width="22.140625" customWidth="1"/>
    <col min="11270" max="11270" width="1.7109375" customWidth="1"/>
    <col min="11514" max="11514" width="1.7109375" customWidth="1"/>
    <col min="11516" max="11516" width="15.5703125" customWidth="1"/>
    <col min="11520" max="11520" width="8.28515625" customWidth="1"/>
    <col min="11524" max="11524" width="12.7109375" customWidth="1"/>
    <col min="11525" max="11525" width="22.140625" customWidth="1"/>
    <col min="11526" max="11526" width="1.7109375" customWidth="1"/>
    <col min="11770" max="11770" width="1.7109375" customWidth="1"/>
    <col min="11772" max="11772" width="15.5703125" customWidth="1"/>
    <col min="11776" max="11776" width="8.28515625" customWidth="1"/>
    <col min="11780" max="11780" width="12.7109375" customWidth="1"/>
    <col min="11781" max="11781" width="22.140625" customWidth="1"/>
    <col min="11782" max="11782" width="1.7109375" customWidth="1"/>
    <col min="12026" max="12026" width="1.7109375" customWidth="1"/>
    <col min="12028" max="12028" width="15.5703125" customWidth="1"/>
    <col min="12032" max="12032" width="8.28515625" customWidth="1"/>
    <col min="12036" max="12036" width="12.7109375" customWidth="1"/>
    <col min="12037" max="12037" width="22.140625" customWidth="1"/>
    <col min="12038" max="12038" width="1.7109375" customWidth="1"/>
    <col min="12282" max="12282" width="1.7109375" customWidth="1"/>
    <col min="12284" max="12284" width="15.5703125" customWidth="1"/>
    <col min="12288" max="12288" width="8.28515625" customWidth="1"/>
    <col min="12292" max="12292" width="12.7109375" customWidth="1"/>
    <col min="12293" max="12293" width="22.140625" customWidth="1"/>
    <col min="12294" max="12294" width="1.7109375" customWidth="1"/>
    <col min="12538" max="12538" width="1.7109375" customWidth="1"/>
    <col min="12540" max="12540" width="15.5703125" customWidth="1"/>
    <col min="12544" max="12544" width="8.28515625" customWidth="1"/>
    <col min="12548" max="12548" width="12.7109375" customWidth="1"/>
    <col min="12549" max="12549" width="22.140625" customWidth="1"/>
    <col min="12550" max="12550" width="1.7109375" customWidth="1"/>
    <col min="12794" max="12794" width="1.7109375" customWidth="1"/>
    <col min="12796" max="12796" width="15.5703125" customWidth="1"/>
    <col min="12800" max="12800" width="8.28515625" customWidth="1"/>
    <col min="12804" max="12804" width="12.7109375" customWidth="1"/>
    <col min="12805" max="12805" width="22.140625" customWidth="1"/>
    <col min="12806" max="12806" width="1.7109375" customWidth="1"/>
    <col min="13050" max="13050" width="1.7109375" customWidth="1"/>
    <col min="13052" max="13052" width="15.5703125" customWidth="1"/>
    <col min="13056" max="13056" width="8.28515625" customWidth="1"/>
    <col min="13060" max="13060" width="12.7109375" customWidth="1"/>
    <col min="13061" max="13061" width="22.140625" customWidth="1"/>
    <col min="13062" max="13062" width="1.7109375" customWidth="1"/>
    <col min="13306" max="13306" width="1.7109375" customWidth="1"/>
    <col min="13308" max="13308" width="15.5703125" customWidth="1"/>
    <col min="13312" max="13312" width="8.28515625" customWidth="1"/>
    <col min="13316" max="13316" width="12.7109375" customWidth="1"/>
    <col min="13317" max="13317" width="22.140625" customWidth="1"/>
    <col min="13318" max="13318" width="1.7109375" customWidth="1"/>
    <col min="13562" max="13562" width="1.7109375" customWidth="1"/>
    <col min="13564" max="13564" width="15.5703125" customWidth="1"/>
    <col min="13568" max="13568" width="8.28515625" customWidth="1"/>
    <col min="13572" max="13572" width="12.7109375" customWidth="1"/>
    <col min="13573" max="13573" width="22.140625" customWidth="1"/>
    <col min="13574" max="13574" width="1.7109375" customWidth="1"/>
    <col min="13818" max="13818" width="1.7109375" customWidth="1"/>
    <col min="13820" max="13820" width="15.5703125" customWidth="1"/>
    <col min="13824" max="13824" width="8.28515625" customWidth="1"/>
    <col min="13828" max="13828" width="12.7109375" customWidth="1"/>
    <col min="13829" max="13829" width="22.140625" customWidth="1"/>
    <col min="13830" max="13830" width="1.7109375" customWidth="1"/>
    <col min="14074" max="14074" width="1.7109375" customWidth="1"/>
    <col min="14076" max="14076" width="15.5703125" customWidth="1"/>
    <col min="14080" max="14080" width="8.28515625" customWidth="1"/>
    <col min="14084" max="14084" width="12.7109375" customWidth="1"/>
    <col min="14085" max="14085" width="22.140625" customWidth="1"/>
    <col min="14086" max="14086" width="1.7109375" customWidth="1"/>
    <col min="14330" max="14330" width="1.7109375" customWidth="1"/>
    <col min="14332" max="14332" width="15.5703125" customWidth="1"/>
    <col min="14336" max="14336" width="8.28515625" customWidth="1"/>
    <col min="14340" max="14340" width="12.7109375" customWidth="1"/>
    <col min="14341" max="14341" width="22.140625" customWidth="1"/>
    <col min="14342" max="14342" width="1.7109375" customWidth="1"/>
    <col min="14586" max="14586" width="1.7109375" customWidth="1"/>
    <col min="14588" max="14588" width="15.5703125" customWidth="1"/>
    <col min="14592" max="14592" width="8.28515625" customWidth="1"/>
    <col min="14596" max="14596" width="12.7109375" customWidth="1"/>
    <col min="14597" max="14597" width="22.140625" customWidth="1"/>
    <col min="14598" max="14598" width="1.7109375" customWidth="1"/>
    <col min="14842" max="14842" width="1.7109375" customWidth="1"/>
    <col min="14844" max="14844" width="15.5703125" customWidth="1"/>
    <col min="14848" max="14848" width="8.28515625" customWidth="1"/>
    <col min="14852" max="14852" width="12.7109375" customWidth="1"/>
    <col min="14853" max="14853" width="22.140625" customWidth="1"/>
    <col min="14854" max="14854" width="1.7109375" customWidth="1"/>
    <col min="15098" max="15098" width="1.7109375" customWidth="1"/>
    <col min="15100" max="15100" width="15.5703125" customWidth="1"/>
    <col min="15104" max="15104" width="8.28515625" customWidth="1"/>
    <col min="15108" max="15108" width="12.7109375" customWidth="1"/>
    <col min="15109" max="15109" width="22.140625" customWidth="1"/>
    <col min="15110" max="15110" width="1.7109375" customWidth="1"/>
    <col min="15354" max="15354" width="1.7109375" customWidth="1"/>
    <col min="15356" max="15356" width="15.5703125" customWidth="1"/>
    <col min="15360" max="15360" width="8.28515625" customWidth="1"/>
    <col min="15364" max="15364" width="12.7109375" customWidth="1"/>
    <col min="15365" max="15365" width="22.140625" customWidth="1"/>
    <col min="15366" max="15366" width="1.7109375" customWidth="1"/>
    <col min="15610" max="15610" width="1.7109375" customWidth="1"/>
    <col min="15612" max="15612" width="15.5703125" customWidth="1"/>
    <col min="15616" max="15616" width="8.28515625" customWidth="1"/>
    <col min="15620" max="15620" width="12.7109375" customWidth="1"/>
    <col min="15621" max="15621" width="22.140625" customWidth="1"/>
    <col min="15622" max="15622" width="1.7109375" customWidth="1"/>
    <col min="15866" max="15866" width="1.7109375" customWidth="1"/>
    <col min="15868" max="15868" width="15.5703125" customWidth="1"/>
    <col min="15872" max="15872" width="8.28515625" customWidth="1"/>
    <col min="15876" max="15876" width="12.7109375" customWidth="1"/>
    <col min="15877" max="15877" width="22.140625" customWidth="1"/>
    <col min="15878" max="15878" width="1.7109375" customWidth="1"/>
    <col min="16122" max="16122" width="1.7109375" customWidth="1"/>
    <col min="16124" max="16124" width="15.5703125" customWidth="1"/>
    <col min="16128" max="16128" width="8.28515625" customWidth="1"/>
    <col min="16132" max="16132" width="12.7109375" customWidth="1"/>
    <col min="16133" max="16133" width="22.140625" customWidth="1"/>
    <col min="16134" max="16134" width="1.7109375" customWidth="1"/>
  </cols>
  <sheetData>
    <row r="1" spans="1:13" ht="8.1" customHeight="1" x14ac:dyDescent="0.25">
      <c r="A1" s="122"/>
      <c r="B1" s="123"/>
      <c r="C1" s="123"/>
      <c r="D1" s="123"/>
      <c r="E1" s="123"/>
      <c r="F1" s="123"/>
      <c r="G1" s="123"/>
      <c r="H1" s="123"/>
      <c r="I1" s="123"/>
      <c r="J1" s="123"/>
      <c r="K1" s="123"/>
      <c r="L1" s="123"/>
      <c r="M1" s="124"/>
    </row>
    <row r="2" spans="1:13" x14ac:dyDescent="0.25">
      <c r="A2" s="138"/>
      <c r="B2" s="914" t="s">
        <v>53</v>
      </c>
      <c r="C2" s="914"/>
      <c r="D2" s="914"/>
      <c r="E2" s="914"/>
      <c r="F2" s="914"/>
      <c r="G2" s="914"/>
      <c r="H2" s="914"/>
      <c r="I2" s="914"/>
      <c r="J2" s="914"/>
      <c r="K2" s="914"/>
      <c r="L2" s="914"/>
      <c r="M2" s="140"/>
    </row>
    <row r="3" spans="1:13" x14ac:dyDescent="0.25">
      <c r="A3" s="138"/>
      <c r="B3" s="915" t="s">
        <v>54</v>
      </c>
      <c r="C3" s="915"/>
      <c r="D3" s="915"/>
      <c r="E3" s="915"/>
      <c r="F3" s="915"/>
      <c r="G3" s="915"/>
      <c r="H3" s="915"/>
      <c r="I3" s="915"/>
      <c r="J3" s="915"/>
      <c r="K3" s="915"/>
      <c r="L3" s="915"/>
      <c r="M3" s="140"/>
    </row>
    <row r="4" spans="1:13" x14ac:dyDescent="0.25">
      <c r="A4" s="138"/>
      <c r="B4" s="916" t="s">
        <v>199</v>
      </c>
      <c r="C4" s="916"/>
      <c r="D4" s="916"/>
      <c r="E4" s="916"/>
      <c r="F4" s="916"/>
      <c r="G4" s="916"/>
      <c r="H4" s="916"/>
      <c r="I4" s="916"/>
      <c r="J4" s="917"/>
      <c r="K4" s="40" t="s">
        <v>56</v>
      </c>
      <c r="L4" s="202">
        <v>10</v>
      </c>
      <c r="M4" s="140"/>
    </row>
    <row r="5" spans="1:13" ht="23.25" customHeight="1" x14ac:dyDescent="0.25">
      <c r="A5" s="138"/>
      <c r="B5" s="1006" t="s">
        <v>57</v>
      </c>
      <c r="C5" s="977"/>
      <c r="D5" s="1008">
        <f>Preliminares!F18</f>
        <v>0</v>
      </c>
      <c r="E5" s="1009"/>
      <c r="F5" s="1009"/>
      <c r="G5" s="1009"/>
      <c r="H5" s="1009"/>
      <c r="I5" s="1009"/>
      <c r="J5" s="1010"/>
      <c r="K5" s="1003" t="s">
        <v>58</v>
      </c>
      <c r="L5" s="1004"/>
      <c r="M5" s="140"/>
    </row>
    <row r="6" spans="1:13" x14ac:dyDescent="0.25">
      <c r="A6" s="138"/>
      <c r="B6" s="1007"/>
      <c r="C6" s="979"/>
      <c r="D6" s="1011"/>
      <c r="E6" s="1012"/>
      <c r="F6" s="1012"/>
      <c r="G6" s="1012"/>
      <c r="H6" s="1012"/>
      <c r="I6" s="1012"/>
      <c r="J6" s="1013"/>
      <c r="K6" s="46" t="s">
        <v>59</v>
      </c>
      <c r="L6" s="188">
        <f>'Q-VIII'!H6</f>
        <v>17</v>
      </c>
      <c r="M6" s="140"/>
    </row>
    <row r="7" spans="1:13" x14ac:dyDescent="0.25">
      <c r="A7" s="138"/>
      <c r="B7" s="914" t="s">
        <v>4</v>
      </c>
      <c r="C7" s="914"/>
      <c r="D7" s="914"/>
      <c r="E7" s="914"/>
      <c r="F7" s="914"/>
      <c r="G7" s="975"/>
      <c r="H7" s="981" t="s">
        <v>60</v>
      </c>
      <c r="I7" s="982"/>
      <c r="J7" s="982"/>
      <c r="K7" s="982"/>
      <c r="L7" s="982"/>
      <c r="M7" s="140"/>
    </row>
    <row r="8" spans="1:13" x14ac:dyDescent="0.25">
      <c r="A8" s="138"/>
      <c r="B8" s="25" t="s">
        <v>61</v>
      </c>
      <c r="C8" s="131">
        <f>Preliminares!F5</f>
        <v>0</v>
      </c>
      <c r="D8" s="183"/>
      <c r="E8" s="183"/>
      <c r="F8" s="183"/>
      <c r="G8" s="184"/>
      <c r="H8" s="137" t="s">
        <v>61</v>
      </c>
      <c r="I8" s="131">
        <f>Preliminares!G11</f>
        <v>0</v>
      </c>
      <c r="J8" s="183"/>
      <c r="K8" s="183"/>
      <c r="L8" s="183"/>
      <c r="M8" s="140"/>
    </row>
    <row r="9" spans="1:13" x14ac:dyDescent="0.25">
      <c r="A9" s="138"/>
      <c r="B9" s="25" t="s">
        <v>62</v>
      </c>
      <c r="C9" s="23"/>
      <c r="D9" s="23"/>
      <c r="E9" s="23"/>
      <c r="F9" s="23"/>
      <c r="G9" s="21"/>
      <c r="H9" s="137" t="s">
        <v>62</v>
      </c>
      <c r="I9" s="23"/>
      <c r="J9" s="23"/>
      <c r="K9" s="23"/>
      <c r="L9" s="23"/>
      <c r="M9" s="140"/>
    </row>
    <row r="10" spans="1:13" x14ac:dyDescent="0.25">
      <c r="A10" s="138"/>
      <c r="B10" s="133" t="s">
        <v>63</v>
      </c>
      <c r="C10" s="60">
        <f>Preliminares!F35</f>
        <v>42610</v>
      </c>
      <c r="D10" s="23"/>
      <c r="E10" s="32"/>
      <c r="F10" s="32"/>
      <c r="G10" s="33"/>
      <c r="H10" s="203" t="s">
        <v>63</v>
      </c>
      <c r="I10" s="1024">
        <f>Preliminares!F35</f>
        <v>42610</v>
      </c>
      <c r="J10" s="1024"/>
      <c r="K10" s="815" t="s">
        <v>430</v>
      </c>
      <c r="L10" s="191">
        <f>Preliminares!G12</f>
        <v>0</v>
      </c>
      <c r="M10" s="140"/>
    </row>
    <row r="11" spans="1:13" x14ac:dyDescent="0.25">
      <c r="A11" s="126"/>
      <c r="B11" s="916" t="s">
        <v>200</v>
      </c>
      <c r="C11" s="917"/>
      <c r="D11" s="939" t="s">
        <v>201</v>
      </c>
      <c r="E11" s="917"/>
      <c r="F11" s="939" t="s">
        <v>202</v>
      </c>
      <c r="G11" s="917"/>
      <c r="H11" s="939" t="s">
        <v>203</v>
      </c>
      <c r="I11" s="916"/>
      <c r="J11" s="916"/>
      <c r="K11" s="916"/>
      <c r="L11" s="916"/>
      <c r="M11" s="127"/>
    </row>
    <row r="12" spans="1:13" s="795" customFormat="1" ht="24.95" customHeight="1" x14ac:dyDescent="0.2">
      <c r="A12" s="796"/>
      <c r="B12" s="1018" t="s">
        <v>431</v>
      </c>
      <c r="C12" s="1019"/>
      <c r="D12" s="1020" t="s">
        <v>515</v>
      </c>
      <c r="E12" s="1021"/>
      <c r="F12" s="1021"/>
      <c r="G12" s="1021"/>
      <c r="H12" s="1021"/>
      <c r="I12" s="1021"/>
      <c r="J12" s="1021"/>
      <c r="K12" s="1021"/>
      <c r="L12" s="1021"/>
      <c r="M12" s="255"/>
    </row>
    <row r="13" spans="1:13" s="795" customFormat="1" ht="24.95" customHeight="1" x14ac:dyDescent="0.2">
      <c r="A13" s="800"/>
      <c r="B13" s="1018" t="s">
        <v>444</v>
      </c>
      <c r="C13" s="1019"/>
      <c r="D13" s="1020" t="s">
        <v>516</v>
      </c>
      <c r="E13" s="1021"/>
      <c r="F13" s="1021"/>
      <c r="G13" s="1021"/>
      <c r="H13" s="1021"/>
      <c r="I13" s="1021"/>
      <c r="J13" s="1021"/>
      <c r="K13" s="1021"/>
      <c r="L13" s="1021"/>
      <c r="M13" s="255"/>
    </row>
    <row r="14" spans="1:13" s="795" customFormat="1" ht="24.95" customHeight="1" x14ac:dyDescent="0.2">
      <c r="A14" s="796"/>
      <c r="B14" s="1018" t="s">
        <v>432</v>
      </c>
      <c r="C14" s="1019"/>
      <c r="D14" s="1020" t="s">
        <v>517</v>
      </c>
      <c r="E14" s="1021"/>
      <c r="F14" s="1021"/>
      <c r="G14" s="1021"/>
      <c r="H14" s="1021"/>
      <c r="I14" s="1021"/>
      <c r="J14" s="1021"/>
      <c r="K14" s="1021"/>
      <c r="L14" s="1021"/>
      <c r="M14" s="255"/>
    </row>
    <row r="15" spans="1:13" s="795" customFormat="1" ht="24.95" customHeight="1" x14ac:dyDescent="0.2">
      <c r="A15" s="796"/>
      <c r="B15" s="1018" t="s">
        <v>445</v>
      </c>
      <c r="C15" s="1019"/>
      <c r="D15" s="1020" t="s">
        <v>518</v>
      </c>
      <c r="E15" s="1021"/>
      <c r="F15" s="1021"/>
      <c r="G15" s="1021"/>
      <c r="H15" s="1021"/>
      <c r="I15" s="1021"/>
      <c r="J15" s="1021"/>
      <c r="K15" s="1021"/>
      <c r="L15" s="1021"/>
      <c r="M15" s="255"/>
    </row>
    <row r="16" spans="1:13" s="797" customFormat="1" ht="50.1" customHeight="1" x14ac:dyDescent="0.2">
      <c r="A16" s="798"/>
      <c r="B16" s="1018" t="s">
        <v>446</v>
      </c>
      <c r="C16" s="1019"/>
      <c r="D16" s="1020" t="s">
        <v>519</v>
      </c>
      <c r="E16" s="1021"/>
      <c r="F16" s="1021"/>
      <c r="G16" s="1021"/>
      <c r="H16" s="1021"/>
      <c r="I16" s="1021"/>
      <c r="J16" s="1021"/>
      <c r="K16" s="1021"/>
      <c r="L16" s="1021"/>
      <c r="M16" s="799"/>
    </row>
    <row r="17" spans="1:13" s="795" customFormat="1" ht="24.95" customHeight="1" x14ac:dyDescent="0.2">
      <c r="A17" s="796"/>
      <c r="B17" s="1018" t="s">
        <v>433</v>
      </c>
      <c r="C17" s="1019"/>
      <c r="D17" s="1020" t="s">
        <v>520</v>
      </c>
      <c r="E17" s="1021"/>
      <c r="F17" s="1021"/>
      <c r="G17" s="1021"/>
      <c r="H17" s="1021"/>
      <c r="I17" s="1021"/>
      <c r="J17" s="1021"/>
      <c r="K17" s="1021"/>
      <c r="L17" s="1021"/>
      <c r="M17" s="255"/>
    </row>
    <row r="18" spans="1:13" s="795" customFormat="1" ht="24.95" customHeight="1" x14ac:dyDescent="0.2">
      <c r="A18" s="796"/>
      <c r="B18" s="1018" t="s">
        <v>434</v>
      </c>
      <c r="C18" s="1019"/>
      <c r="D18" s="1020" t="s">
        <v>514</v>
      </c>
      <c r="E18" s="1021"/>
      <c r="F18" s="1021"/>
      <c r="G18" s="1021"/>
      <c r="H18" s="1021"/>
      <c r="I18" s="1021"/>
      <c r="J18" s="1021"/>
      <c r="K18" s="1021"/>
      <c r="L18" s="1021"/>
      <c r="M18" s="255"/>
    </row>
    <row r="19" spans="1:13" s="795" customFormat="1" ht="24.95" customHeight="1" x14ac:dyDescent="0.2">
      <c r="A19" s="796"/>
      <c r="B19" s="1018" t="s">
        <v>435</v>
      </c>
      <c r="C19" s="1019"/>
      <c r="D19" s="1020" t="s">
        <v>521</v>
      </c>
      <c r="E19" s="1021"/>
      <c r="F19" s="1021"/>
      <c r="G19" s="1021"/>
      <c r="H19" s="1021"/>
      <c r="I19" s="1021"/>
      <c r="J19" s="1021"/>
      <c r="K19" s="1021"/>
      <c r="L19" s="1021"/>
      <c r="M19" s="255"/>
    </row>
    <row r="20" spans="1:13" s="795" customFormat="1" ht="24.95" customHeight="1" x14ac:dyDescent="0.2">
      <c r="A20" s="796"/>
      <c r="B20" s="1018" t="s">
        <v>436</v>
      </c>
      <c r="C20" s="1019"/>
      <c r="D20" s="1020" t="s">
        <v>522</v>
      </c>
      <c r="E20" s="1021"/>
      <c r="F20" s="1021"/>
      <c r="G20" s="1021"/>
      <c r="H20" s="1021"/>
      <c r="I20" s="1021"/>
      <c r="J20" s="1021"/>
      <c r="K20" s="1021"/>
      <c r="L20" s="1021"/>
      <c r="M20" s="255"/>
    </row>
    <row r="21" spans="1:13" s="795" customFormat="1" ht="50.1" customHeight="1" x14ac:dyDescent="0.2">
      <c r="A21" s="796"/>
      <c r="B21" s="1018" t="s">
        <v>437</v>
      </c>
      <c r="C21" s="1019"/>
      <c r="D21" s="1020" t="s">
        <v>523</v>
      </c>
      <c r="E21" s="1021"/>
      <c r="F21" s="1021"/>
      <c r="G21" s="1021"/>
      <c r="H21" s="1021"/>
      <c r="I21" s="1021"/>
      <c r="J21" s="1021"/>
      <c r="K21" s="1021"/>
      <c r="L21" s="1021"/>
      <c r="M21" s="255"/>
    </row>
    <row r="22" spans="1:13" s="795" customFormat="1" ht="24.95" customHeight="1" x14ac:dyDescent="0.2">
      <c r="A22" s="796"/>
      <c r="B22" s="1018" t="s">
        <v>438</v>
      </c>
      <c r="C22" s="1019"/>
      <c r="D22" s="1020" t="s">
        <v>524</v>
      </c>
      <c r="E22" s="1021"/>
      <c r="F22" s="1021"/>
      <c r="G22" s="1021"/>
      <c r="H22" s="1021"/>
      <c r="I22" s="1021"/>
      <c r="J22" s="1021"/>
      <c r="K22" s="1021"/>
      <c r="L22" s="1021"/>
      <c r="M22" s="255"/>
    </row>
    <row r="23" spans="1:13" s="795" customFormat="1" ht="24.95" customHeight="1" x14ac:dyDescent="0.2">
      <c r="A23" s="796"/>
      <c r="B23" s="1018" t="s">
        <v>439</v>
      </c>
      <c r="C23" s="1019"/>
      <c r="D23" s="1020" t="s">
        <v>525</v>
      </c>
      <c r="E23" s="1021"/>
      <c r="F23" s="1021"/>
      <c r="G23" s="1021"/>
      <c r="H23" s="1021"/>
      <c r="I23" s="1021"/>
      <c r="J23" s="1021"/>
      <c r="K23" s="1021"/>
      <c r="L23" s="1021"/>
      <c r="M23" s="255"/>
    </row>
    <row r="24" spans="1:13" s="795" customFormat="1" ht="24.95" customHeight="1" x14ac:dyDescent="0.2">
      <c r="A24" s="796"/>
      <c r="B24" s="1018" t="s">
        <v>440</v>
      </c>
      <c r="C24" s="1019"/>
      <c r="D24" s="1020" t="s">
        <v>526</v>
      </c>
      <c r="E24" s="1021"/>
      <c r="F24" s="1021"/>
      <c r="G24" s="1021"/>
      <c r="H24" s="1021"/>
      <c r="I24" s="1021"/>
      <c r="J24" s="1021"/>
      <c r="K24" s="1021"/>
      <c r="L24" s="1021"/>
      <c r="M24" s="255"/>
    </row>
    <row r="25" spans="1:13" s="795" customFormat="1" ht="50.1" customHeight="1" x14ac:dyDescent="0.2">
      <c r="A25" s="796"/>
      <c r="B25" s="1018" t="s">
        <v>441</v>
      </c>
      <c r="C25" s="1019"/>
      <c r="D25" s="1020" t="s">
        <v>447</v>
      </c>
      <c r="E25" s="1021"/>
      <c r="F25" s="1021"/>
      <c r="G25" s="1021"/>
      <c r="H25" s="1021"/>
      <c r="I25" s="1021"/>
      <c r="J25" s="1021"/>
      <c r="K25" s="1021"/>
      <c r="L25" s="1021"/>
      <c r="M25" s="255"/>
    </row>
    <row r="26" spans="1:13" s="795" customFormat="1" ht="129.94999999999999" customHeight="1" x14ac:dyDescent="0.2">
      <c r="A26" s="796"/>
      <c r="B26" s="1018" t="s">
        <v>442</v>
      </c>
      <c r="C26" s="1019"/>
      <c r="D26" s="1020" t="s">
        <v>527</v>
      </c>
      <c r="E26" s="1021"/>
      <c r="F26" s="1021"/>
      <c r="G26" s="1021"/>
      <c r="H26" s="1021"/>
      <c r="I26" s="1021"/>
      <c r="J26" s="1021"/>
      <c r="K26" s="1021"/>
      <c r="L26" s="1021"/>
      <c r="M26" s="255"/>
    </row>
    <row r="27" spans="1:13" s="795" customFormat="1" ht="24.95" customHeight="1" x14ac:dyDescent="0.2">
      <c r="A27" s="796"/>
      <c r="B27" s="1016" t="s">
        <v>443</v>
      </c>
      <c r="C27" s="1017"/>
      <c r="D27" s="1022" t="s">
        <v>448</v>
      </c>
      <c r="E27" s="1023"/>
      <c r="F27" s="1023"/>
      <c r="G27" s="1023"/>
      <c r="H27" s="1023"/>
      <c r="I27" s="1023"/>
      <c r="J27" s="1023"/>
      <c r="K27" s="1023"/>
      <c r="L27" s="1023"/>
      <c r="M27" s="255"/>
    </row>
    <row r="28" spans="1:13" s="253" customFormat="1" ht="8.1" customHeight="1" x14ac:dyDescent="0.2">
      <c r="A28" s="160"/>
      <c r="B28" s="161"/>
      <c r="C28" s="161"/>
      <c r="D28" s="161"/>
      <c r="E28" s="161"/>
      <c r="F28" s="161"/>
      <c r="G28" s="161"/>
      <c r="H28" s="161"/>
      <c r="I28" s="161"/>
      <c r="J28" s="161"/>
      <c r="K28" s="161"/>
      <c r="L28" s="161"/>
      <c r="M28" s="163"/>
    </row>
    <row r="29" spans="1:13" s="253" customFormat="1" ht="11.25" x14ac:dyDescent="0.2"/>
  </sheetData>
  <mergeCells count="45">
    <mergeCell ref="B14:C14"/>
    <mergeCell ref="B15:C15"/>
    <mergeCell ref="D22:L22"/>
    <mergeCell ref="D18:L18"/>
    <mergeCell ref="D19:L19"/>
    <mergeCell ref="D16:L16"/>
    <mergeCell ref="D20:L20"/>
    <mergeCell ref="D21:L21"/>
    <mergeCell ref="D17:L17"/>
    <mergeCell ref="B17:C17"/>
    <mergeCell ref="B21:C21"/>
    <mergeCell ref="B19:C19"/>
    <mergeCell ref="B18:C18"/>
    <mergeCell ref="D27:L27"/>
    <mergeCell ref="D24:L24"/>
    <mergeCell ref="D23:L23"/>
    <mergeCell ref="B2:L2"/>
    <mergeCell ref="B3:L3"/>
    <mergeCell ref="B4:J4"/>
    <mergeCell ref="B5:C6"/>
    <mergeCell ref="D5:J6"/>
    <mergeCell ref="K5:L5"/>
    <mergeCell ref="B7:G7"/>
    <mergeCell ref="H7:L7"/>
    <mergeCell ref="B11:C11"/>
    <mergeCell ref="D11:E11"/>
    <mergeCell ref="F11:G11"/>
    <mergeCell ref="H11:L11"/>
    <mergeCell ref="I10:J10"/>
    <mergeCell ref="B27:C27"/>
    <mergeCell ref="B25:C25"/>
    <mergeCell ref="B26:C26"/>
    <mergeCell ref="B12:C12"/>
    <mergeCell ref="D12:L12"/>
    <mergeCell ref="B22:C22"/>
    <mergeCell ref="B23:C23"/>
    <mergeCell ref="B24:C24"/>
    <mergeCell ref="D13:L13"/>
    <mergeCell ref="D14:L14"/>
    <mergeCell ref="D15:L15"/>
    <mergeCell ref="B16:C16"/>
    <mergeCell ref="D26:L26"/>
    <mergeCell ref="D25:L25"/>
    <mergeCell ref="B13:C13"/>
    <mergeCell ref="B20:C20"/>
  </mergeCells>
  <pageMargins left="0.39370078740157483" right="0.23622047244094491" top="0.78740157480314965" bottom="0.62992125984251968" header="0.31496062992125984" footer="0.31496062992125984"/>
  <pageSetup paperSize="9" scale="85"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vt:i4>
      </vt:variant>
      <vt:variant>
        <vt:lpstr>Intervalos nomeados</vt:lpstr>
      </vt:variant>
      <vt:variant>
        <vt:i4>15</vt:i4>
      </vt:variant>
    </vt:vector>
  </HeadingPairs>
  <TitlesOfParts>
    <vt:vector size="29" baseType="lpstr">
      <vt:lpstr>Capa</vt:lpstr>
      <vt:lpstr>Preliminares</vt:lpstr>
      <vt:lpstr>Q-I</vt:lpstr>
      <vt:lpstr>Q-II</vt:lpstr>
      <vt:lpstr>Q-III</vt:lpstr>
      <vt:lpstr>Q-IVA</vt:lpstr>
      <vt:lpstr>Q-IVB</vt:lpstr>
      <vt:lpstr>Q-V</vt:lpstr>
      <vt:lpstr>Q-VI</vt:lpstr>
      <vt:lpstr>Q-VII</vt:lpstr>
      <vt:lpstr>Q-VIII</vt:lpstr>
      <vt:lpstr>Anexo I</vt:lpstr>
      <vt:lpstr>Anexo II</vt:lpstr>
      <vt:lpstr>Anexo III</vt:lpstr>
      <vt:lpstr>'Anexo II'!Area_de_impressao</vt:lpstr>
      <vt:lpstr>'Anexo III'!Area_de_impressao</vt:lpstr>
      <vt:lpstr>Preliminares!Area_de_impressao</vt:lpstr>
      <vt:lpstr>'Q-I'!Area_de_impressao</vt:lpstr>
      <vt:lpstr>'Q-II'!Area_de_impressao</vt:lpstr>
      <vt:lpstr>'Q-III'!Area_de_impressao</vt:lpstr>
      <vt:lpstr>'Q-IVA'!Area_de_impressao</vt:lpstr>
      <vt:lpstr>'Q-VI'!Area_de_impressao</vt:lpstr>
      <vt:lpstr>'Q-VII'!Area_de_impressao</vt:lpstr>
      <vt:lpstr>'Q-VIII'!Area_de_impressao</vt:lpstr>
      <vt:lpstr>'Q-II'!Titulos_de_impressao</vt:lpstr>
      <vt:lpstr>'Q-IVA'!Titulos_de_impressao</vt:lpstr>
      <vt:lpstr>'Q-IVB'!Titulos_de_impressao</vt:lpstr>
      <vt:lpstr>'Q-VII'!Titulos_de_impressao</vt:lpstr>
      <vt:lpstr>'Q-VIII'!Titulos_de_impressao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2018-03-06T12:27:06Z</dcterms:modified>
</cp:coreProperties>
</file>