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-105" yWindow="-165" windowWidth="19425" windowHeight="10515"/>
  </bookViews>
  <sheets>
    <sheet name="Orçamento" sheetId="1" r:id="rId1"/>
    <sheet name="Resultado em Gráfico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1" l="1"/>
  <c r="R13" i="1"/>
  <c r="R12" i="1"/>
  <c r="R11" i="1" l="1"/>
  <c r="R9" i="1"/>
  <c r="R8" i="1"/>
  <c r="R7" i="1"/>
  <c r="V26" i="1" l="1"/>
  <c r="T26" i="1"/>
  <c r="Q20" i="1" l="1"/>
  <c r="Q21" i="1"/>
  <c r="Q22" i="1"/>
  <c r="Q23" i="1"/>
  <c r="Q24" i="1"/>
  <c r="Q25" i="1"/>
  <c r="Q19" i="1"/>
  <c r="K24" i="1" l="1"/>
  <c r="E26" i="1"/>
  <c r="F26" i="1" s="1"/>
  <c r="E22" i="1"/>
  <c r="K6" i="1"/>
  <c r="L6" i="1" s="1"/>
  <c r="K17" i="1"/>
  <c r="E16" i="1"/>
  <c r="F16" i="1" s="1"/>
  <c r="E6" i="1"/>
  <c r="F6" i="1" s="1"/>
  <c r="R14" i="1" l="1"/>
  <c r="F22" i="1"/>
  <c r="L24" i="1" l="1"/>
  <c r="L20" i="1"/>
  <c r="Q13" i="1" l="1"/>
  <c r="T13" i="1" s="1"/>
  <c r="Q12" i="1"/>
  <c r="T12" i="1" s="1"/>
  <c r="Q11" i="1"/>
  <c r="T11" i="1" s="1"/>
  <c r="Q10" i="1"/>
  <c r="T10" i="1" s="1"/>
  <c r="S13" i="1" l="1"/>
  <c r="S12" i="1"/>
  <c r="S11" i="1"/>
  <c r="S10" i="1"/>
  <c r="Q6" i="1"/>
  <c r="Q7" i="1"/>
  <c r="T7" i="1" s="1"/>
  <c r="Q8" i="1"/>
  <c r="T8" i="1" s="1"/>
  <c r="Q9" i="1"/>
  <c r="T9" i="1" s="1"/>
  <c r="T6" i="1" l="1"/>
  <c r="Q14" i="1"/>
  <c r="L17" i="1"/>
  <c r="S7" i="1" l="1"/>
  <c r="S6" i="1"/>
  <c r="S9" i="1"/>
  <c r="S8" i="1"/>
  <c r="S14" i="1" l="1"/>
</calcChain>
</file>

<file path=xl/sharedStrings.xml><?xml version="1.0" encoding="utf-8"?>
<sst xmlns="http://schemas.openxmlformats.org/spreadsheetml/2006/main" count="74" uniqueCount="53">
  <si>
    <t>BUDGET</t>
  </si>
  <si>
    <t>SALÁRIO RECEBIDO</t>
  </si>
  <si>
    <t>QUANTO DEVE GASTAR</t>
  </si>
  <si>
    <t>VARIAÇÃO</t>
  </si>
  <si>
    <t xml:space="preserve">CUSTOS FIXOS </t>
  </si>
  <si>
    <t>ALUGUEL</t>
  </si>
  <si>
    <t xml:space="preserve">EDUCAÇÃO </t>
  </si>
  <si>
    <t>IMPOSTOS</t>
  </si>
  <si>
    <t>MANTIMENTOS BÁSICOS</t>
  </si>
  <si>
    <t>PLANOS DE SAÚDE</t>
  </si>
  <si>
    <t>ROUPAS NORMAIS</t>
  </si>
  <si>
    <t>SEGURO DE VIDA</t>
  </si>
  <si>
    <t>TRANSPORTE</t>
  </si>
  <si>
    <t>CONFORTO</t>
  </si>
  <si>
    <t>DIARISTA</t>
  </si>
  <si>
    <t>ASSINATURA</t>
  </si>
  <si>
    <t>MANTIMENTOS SUPÉRFLUOS</t>
  </si>
  <si>
    <t>COMPRAS</t>
  </si>
  <si>
    <t>OUTROS</t>
  </si>
  <si>
    <t>PRAZERES</t>
  </si>
  <si>
    <t>RESTAURANTE</t>
  </si>
  <si>
    <t>CINEMA/TEATRO</t>
  </si>
  <si>
    <t>ANIMAIS DE ESTIMAÇÃO</t>
  </si>
  <si>
    <t>ROUPAS CARAS</t>
  </si>
  <si>
    <t>VIDA NOTURNA</t>
  </si>
  <si>
    <t>RECEBER AMIGOS EM CASA</t>
  </si>
  <si>
    <t>VIAGENS</t>
  </si>
  <si>
    <t>METAS</t>
  </si>
  <si>
    <t>INVESTIMENTOS PARA GASTAR COM METAS DE VIDA</t>
  </si>
  <si>
    <t>VALOR UTILIZADO</t>
  </si>
  <si>
    <t>RESUMO</t>
  </si>
  <si>
    <t>CUSTOS  FIXOS</t>
  </si>
  <si>
    <t>TOTAL</t>
  </si>
  <si>
    <t>VALOR GASTO</t>
  </si>
  <si>
    <t>QUANDO DEVE GASTAR</t>
  </si>
  <si>
    <t>% UTILIZADA</t>
  </si>
  <si>
    <t>PRAZERES FUTUROS</t>
  </si>
  <si>
    <t>INVESTIMENTOS COM LIQUIDEZ PARA APROVEITAR A VIDA</t>
  </si>
  <si>
    <t>LIBERDADE FINANCEIRA</t>
  </si>
  <si>
    <t>INVESTIMENTOS NA LIBERDADE FINANCEIRA</t>
  </si>
  <si>
    <t>RESERVA DE OPORTUNIDADE</t>
  </si>
  <si>
    <t>AUMENTAR RENDA/ EMPREENDER</t>
  </si>
  <si>
    <t>INVESTIMENTOS PARA APROVEITAR OPORTUNIDADE DE MERCADO, CRISES E ETC</t>
  </si>
  <si>
    <t>RESERVA PARA EMPREENDER UM DIA</t>
  </si>
  <si>
    <t>CURSOS OU APRIMORAMENTO PROFISSIONAL</t>
  </si>
  <si>
    <t>AUMENTAR RENDA/EMPREENDER</t>
  </si>
  <si>
    <t>CUSTOS FIXOS</t>
  </si>
  <si>
    <t>OBJETIVO A SER ALCANÇADO</t>
  </si>
  <si>
    <t xml:space="preserve">%  TOTAL </t>
  </si>
  <si>
    <t>%</t>
  </si>
  <si>
    <t>% RAUL</t>
  </si>
  <si>
    <t>SOMA DAS PORCENTAGENS</t>
  </si>
  <si>
    <t>A ÚNICA VERDADE POSSÍVEL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</si>
</sst>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A6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left" vertical="center"/>
    </xf>
    <xf numFmtId="44" fontId="3" fillId="0" borderId="0" xfId="1" applyFont="1" applyBorder="1" applyAlignment="1">
      <alignment horizontal="left" vertical="center"/>
    </xf>
    <xf numFmtId="0" fontId="0" fillId="4" borderId="0" xfId="0" applyFill="1"/>
    <xf numFmtId="0" fontId="7" fillId="4" borderId="0" xfId="0" applyFont="1" applyFill="1" applyAlignment="1">
      <alignment vertical="center"/>
    </xf>
    <xf numFmtId="0" fontId="0" fillId="0" borderId="0" xfId="0"/>
    <xf numFmtId="44" fontId="3" fillId="0" borderId="0" xfId="1" applyFont="1"/>
    <xf numFmtId="44" fontId="3" fillId="0" borderId="0" xfId="0" applyNumberFormat="1" applyFont="1"/>
    <xf numFmtId="0" fontId="4" fillId="0" borderId="0" xfId="0" applyFont="1"/>
    <xf numFmtId="0" fontId="4" fillId="4" borderId="0" xfId="0" applyFont="1" applyFill="1" applyBorder="1" applyAlignment="1">
      <alignment horizontal="center" vertical="center" wrapText="1"/>
    </xf>
    <xf numFmtId="44" fontId="3" fillId="4" borderId="0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2" fillId="4" borderId="0" xfId="0" applyFont="1" applyFill="1"/>
    <xf numFmtId="9" fontId="2" fillId="4" borderId="0" xfId="2" applyFont="1" applyFill="1"/>
    <xf numFmtId="0" fontId="3" fillId="4" borderId="0" xfId="0" applyFont="1" applyFill="1" applyAlignment="1">
      <alignment horizontal="left" vertical="center"/>
    </xf>
    <xf numFmtId="9" fontId="3" fillId="0" borderId="0" xfId="2" applyFont="1"/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/>
    </xf>
    <xf numFmtId="9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2" fillId="4" borderId="0" xfId="0" applyFont="1" applyFill="1" applyBorder="1" applyAlignment="1">
      <alignment horizontal="center" vertical="center"/>
    </xf>
    <xf numFmtId="44" fontId="3" fillId="0" borderId="3" xfId="1" applyFont="1" applyBorder="1" applyAlignment="1" applyProtection="1">
      <alignment horizontal="left" vertical="center"/>
      <protection locked="0"/>
    </xf>
    <xf numFmtId="44" fontId="3" fillId="0" borderId="1" xfId="1" applyFont="1" applyBorder="1" applyAlignment="1" applyProtection="1">
      <alignment horizontal="left" vertical="center"/>
      <protection locked="0"/>
    </xf>
    <xf numFmtId="44" fontId="3" fillId="0" borderId="1" xfId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9" fontId="11" fillId="0" borderId="0" xfId="2" applyFont="1" applyAlignment="1" applyProtection="1">
      <alignment horizontal="right" vertical="center"/>
      <protection locked="0"/>
    </xf>
    <xf numFmtId="9" fontId="11" fillId="0" borderId="0" xfId="2" applyFont="1" applyAlignment="1">
      <alignment horizontal="right" vertical="center"/>
    </xf>
    <xf numFmtId="0" fontId="4" fillId="0" borderId="0" xfId="0" applyFont="1" applyAlignment="1">
      <alignment vertical="center"/>
    </xf>
    <xf numFmtId="44" fontId="3" fillId="0" borderId="4" xfId="1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textRotation="90" wrapText="1"/>
    </xf>
    <xf numFmtId="44" fontId="3" fillId="0" borderId="4" xfId="1" applyFont="1" applyBorder="1" applyAlignment="1" applyProtection="1">
      <alignment horizontal="center" vertical="center"/>
      <protection locked="0"/>
    </xf>
    <xf numFmtId="44" fontId="3" fillId="0" borderId="5" xfId="1" applyFont="1" applyBorder="1" applyAlignment="1" applyProtection="1">
      <alignment horizontal="center" vertical="center"/>
      <protection locked="0"/>
    </xf>
    <xf numFmtId="44" fontId="3" fillId="0" borderId="3" xfId="1" applyFont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44" fontId="3" fillId="0" borderId="1" xfId="1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textRotation="90"/>
    </xf>
    <xf numFmtId="0" fontId="6" fillId="3" borderId="5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/>
    </xf>
  </cellXfs>
  <cellStyles count="3">
    <cellStyle name="Moeda" xfId="1" builtinId="4"/>
    <cellStyle name="Normal" xfId="0" builtinId="0"/>
    <cellStyle name="Porcentagem" xfId="2" builtinId="5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2" defaultPivotStyle="PivotStyleLight16"/>
  <colors>
    <mruColors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OBJETIVO A SER ALCANÇADO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5F-4396-9BF5-0300FF096C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5F-4396-9BF5-0300FF096C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5F-4396-9BF5-0300FF096C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5F-4396-9BF5-0300FF096C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B5F-4396-9BF5-0300FF096C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B5F-4396-9BF5-0300FF096C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5F-4396-9BF5-0300FF096C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Orçamento!$P$19:$P$25</c:f>
              <c:strCache>
                <c:ptCount val="7"/>
                <c:pt idx="0">
                  <c:v>CUSTOS FIXOS</c:v>
                </c:pt>
                <c:pt idx="1">
                  <c:v>CONFORTO</c:v>
                </c:pt>
                <c:pt idx="2">
                  <c:v>METAS</c:v>
                </c:pt>
                <c:pt idx="3">
                  <c:v>AUMENTAR RENDA/EMPREENDER</c:v>
                </c:pt>
                <c:pt idx="4">
                  <c:v>LIBERDADE FINANCEIRA</c:v>
                </c:pt>
                <c:pt idx="5">
                  <c:v>RESERVA DE OPORTUNIDADE</c:v>
                </c:pt>
                <c:pt idx="6">
                  <c:v>PRAZERES</c:v>
                </c:pt>
              </c:strCache>
            </c:strRef>
          </c:cat>
          <c:val>
            <c:numRef>
              <c:f>Orçamento!$Q$19:$Q$25</c:f>
              <c:numCache>
                <c:formatCode>General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0.1</c:v>
                </c:pt>
                <c:pt idx="3">
                  <c:v>0.05</c:v>
                </c:pt>
                <c:pt idx="4">
                  <c:v>0.25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B5F-4396-9BF5-0300FF09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Orçamento!$Q$5</c:f>
              <c:strCache>
                <c:ptCount val="1"/>
                <c:pt idx="0">
                  <c:v>VALOR GASTO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CFF-458E-9F5C-CFF2F3B748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FF-458E-9F5C-CFF2F3B748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FF-458E-9F5C-CFF2F3B748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CFF-458E-9F5C-CFF2F3B748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CFF-458E-9F5C-CFF2F3B748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CFF-458E-9F5C-CFF2F3B748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CFF-458E-9F5C-CFF2F3B748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CFF-458E-9F5C-CFF2F3B748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Orçamento!$P$6:$P$13</c:f>
              <c:strCache>
                <c:ptCount val="8"/>
                <c:pt idx="0">
                  <c:v>CUSTOS  FIXOS</c:v>
                </c:pt>
                <c:pt idx="1">
                  <c:v>CONFORTO</c:v>
                </c:pt>
                <c:pt idx="2">
                  <c:v>METAS</c:v>
                </c:pt>
                <c:pt idx="3">
                  <c:v>PRAZERES</c:v>
                </c:pt>
                <c:pt idx="4">
                  <c:v>PRAZERES FUTUROS</c:v>
                </c:pt>
                <c:pt idx="5">
                  <c:v>LIBERDADE FINANCEIRA</c:v>
                </c:pt>
                <c:pt idx="6">
                  <c:v>AUMENTAR RENDA/EMPREENDER</c:v>
                </c:pt>
                <c:pt idx="7">
                  <c:v>RESERVA DE OPORTUNIDADE</c:v>
                </c:pt>
              </c:strCache>
            </c:strRef>
          </c:cat>
          <c:val>
            <c:numRef>
              <c:f>Orçamento!$Q$6:$Q$13</c:f>
              <c:numCache>
                <c:formatCode>_("R$"* #,##0.00_);_("R$"* \(#,##0.00\);_("R$"* "-"??_);_(@_)</c:formatCode>
                <c:ptCount val="8"/>
                <c:pt idx="0">
                  <c:v>1370</c:v>
                </c:pt>
                <c:pt idx="1">
                  <c:v>430</c:v>
                </c:pt>
                <c:pt idx="2">
                  <c:v>450</c:v>
                </c:pt>
                <c:pt idx="3">
                  <c:v>200</c:v>
                </c:pt>
                <c:pt idx="4">
                  <c:v>0</c:v>
                </c:pt>
                <c:pt idx="5">
                  <c:v>1000</c:v>
                </c:pt>
                <c:pt idx="6">
                  <c:v>120</c:v>
                </c:pt>
                <c:pt idx="7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6CFF-458E-9F5C-CFF2F3B7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111073</xdr:colOff>
      <xdr:row>1</xdr:row>
      <xdr:rowOff>35927</xdr:rowOff>
    </xdr:from>
    <xdr:to>
      <xdr:col>4</xdr:col>
      <xdr:colOff>823283</xdr:colOff>
      <xdr:row>3</xdr:row>
      <xdr:rowOff>124682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5709" y="139836"/>
          <a:ext cx="712210" cy="712210"/>
        </a:xfrm>
        <a:prstGeom prst="rect">
          <a:avLst/>
        </a:prstGeom>
      </xdr:spPr>
    </xdr:pic>
    <xdr:clientData/>
  </xdr:twoCellAnchor>
  <xdr:twoCellAnchor editAs="oneCell">
    <xdr:from>
      <xdr:col>14</xdr:col>
      <xdr:colOff>1867</xdr:colOff>
      <xdr:row>25</xdr:row>
      <xdr:rowOff>399406</xdr:rowOff>
    </xdr:from>
    <xdr:to>
      <xdr:col>23</xdr:col>
      <xdr:colOff>10026</xdr:colOff>
      <xdr:row>26</xdr:row>
      <xdr:rowOff>192480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10B9578C-F805-4944-81D3-5A8022BA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3643" y="7016774"/>
          <a:ext cx="8059291" cy="229219"/>
        </a:xfrm>
        <a:prstGeom prst="rect">
          <a:avLst/>
        </a:prstGeom>
      </xdr:spPr>
    </xdr:pic>
    <xdr:clientData/>
  </xdr:twoCellAnchor>
  <xdr:twoCellAnchor editAs="oneCell">
    <xdr:from>
      <xdr:col>14</xdr:col>
      <xdr:colOff>23243</xdr:colOff>
      <xdr:row>1</xdr:row>
      <xdr:rowOff>40822</xdr:rowOff>
    </xdr:from>
    <xdr:to>
      <xdr:col>15</xdr:col>
      <xdr:colOff>544286</xdr:colOff>
      <xdr:row>2</xdr:row>
      <xdr:rowOff>432698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38600" y="136072"/>
          <a:ext cx="643507" cy="582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158750</xdr:rowOff>
    </xdr:from>
    <xdr:to>
      <xdr:col>5</xdr:col>
      <xdr:colOff>1746250</xdr:colOff>
      <xdr:row>17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88F9F245-5F64-4CB6-9A91-61CAFFD60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0</xdr:row>
      <xdr:rowOff>171450</xdr:rowOff>
    </xdr:from>
    <xdr:to>
      <xdr:col>13</xdr:col>
      <xdr:colOff>406400</xdr:colOff>
      <xdr:row>17</xdr:row>
      <xdr:rowOff>120650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1A1A588C-4830-4046-86D9-F84D3277D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W31"/>
  <sheetViews>
    <sheetView showGridLines="0" tabSelected="1" topLeftCell="G1" zoomScale="70" zoomScaleNormal="70" workbookViewId="0">
      <selection activeCell="P24" sqref="P24"/>
    </sheetView>
  </sheetViews>
  <sheetFormatPr defaultRowHeight="15" x14ac:dyDescent="0.25"/>
  <cols>
    <col min="1" max="1" width="2.7109375" customWidth="1"/>
    <col min="2" max="2" width="10.140625" customWidth="1"/>
    <col min="3" max="3" width="28.42578125" customWidth="1"/>
    <col min="4" max="4" width="22.28515625" customWidth="1"/>
    <col min="5" max="5" width="19.5703125" bestFit="1" customWidth="1"/>
    <col min="6" max="6" width="19.7109375" customWidth="1"/>
    <col min="7" max="7" width="2.7109375" customWidth="1"/>
    <col min="8" max="8" width="8.85546875" customWidth="1"/>
    <col min="9" max="9" width="37.7109375" customWidth="1"/>
    <col min="10" max="10" width="15.85546875" customWidth="1"/>
    <col min="11" max="11" width="19.5703125" bestFit="1" customWidth="1"/>
    <col min="12" max="12" width="18.140625" bestFit="1" customWidth="1"/>
    <col min="13" max="14" width="2.28515625" style="5" customWidth="1"/>
    <col min="15" max="15" width="1.85546875" style="5" customWidth="1"/>
    <col min="16" max="16" width="38.140625" bestFit="1" customWidth="1"/>
    <col min="17" max="17" width="19.7109375" customWidth="1"/>
    <col min="18" max="18" width="21.85546875" bestFit="1" customWidth="1"/>
    <col min="19" max="19" width="13.42578125" bestFit="1" customWidth="1"/>
    <col min="20" max="20" width="11.28515625" style="17" bestFit="1" customWidth="1"/>
    <col min="21" max="21" width="1.5703125" customWidth="1"/>
    <col min="22" max="22" width="11.28515625" customWidth="1"/>
    <col min="23" max="23" width="1.5703125" style="17" customWidth="1"/>
  </cols>
  <sheetData>
    <row r="1" spans="1:23" s="17" customFormat="1" ht="7.5" customHeight="1" x14ac:dyDescent="0.25"/>
    <row r="2" spans="1:23" ht="15" customHeight="1" x14ac:dyDescent="0.25">
      <c r="A2" s="43" t="s">
        <v>1</v>
      </c>
      <c r="B2" s="44"/>
      <c r="C2" s="45"/>
      <c r="D2" s="62">
        <v>5000</v>
      </c>
      <c r="E2" s="63" t="s">
        <v>52</v>
      </c>
      <c r="F2" s="63"/>
      <c r="G2" s="63"/>
      <c r="H2" s="63"/>
      <c r="I2" s="63"/>
      <c r="J2" s="63"/>
      <c r="K2" s="63"/>
      <c r="L2" s="63"/>
      <c r="M2" s="63"/>
      <c r="O2" s="64" t="s">
        <v>30</v>
      </c>
      <c r="P2" s="64"/>
      <c r="Q2" s="64"/>
      <c r="R2" s="64"/>
      <c r="S2" s="64"/>
      <c r="T2" s="64"/>
      <c r="U2" s="64"/>
      <c r="V2" s="64"/>
    </row>
    <row r="3" spans="1:23" ht="34.5" customHeight="1" x14ac:dyDescent="0.25">
      <c r="A3" s="46"/>
      <c r="B3" s="47"/>
      <c r="C3" s="48"/>
      <c r="D3" s="62"/>
      <c r="E3" s="63"/>
      <c r="F3" s="63"/>
      <c r="G3" s="63"/>
      <c r="H3" s="63"/>
      <c r="I3" s="63"/>
      <c r="J3" s="63"/>
      <c r="K3" s="63"/>
      <c r="L3" s="63"/>
      <c r="M3" s="63"/>
      <c r="O3" s="64"/>
      <c r="P3" s="64"/>
      <c r="Q3" s="64"/>
      <c r="R3" s="64"/>
      <c r="S3" s="64"/>
      <c r="T3" s="64"/>
      <c r="U3" s="64"/>
      <c r="V3" s="64"/>
    </row>
    <row r="4" spans="1:23" ht="12.75" customHeight="1" x14ac:dyDescent="0.25">
      <c r="A4" s="49"/>
      <c r="B4" s="50"/>
      <c r="C4" s="51"/>
      <c r="D4" s="62"/>
      <c r="E4" s="63"/>
      <c r="F4" s="63"/>
      <c r="G4" s="63"/>
      <c r="H4" s="63"/>
      <c r="I4" s="63"/>
      <c r="J4" s="63"/>
      <c r="K4" s="63"/>
      <c r="L4" s="63"/>
      <c r="M4" s="63"/>
      <c r="W4"/>
    </row>
    <row r="5" spans="1:23" ht="39.75" customHeight="1" x14ac:dyDescent="0.25">
      <c r="A5" s="3"/>
      <c r="B5" s="12"/>
      <c r="C5" s="11" t="s">
        <v>0</v>
      </c>
      <c r="D5" s="9" t="s">
        <v>29</v>
      </c>
      <c r="E5" s="9" t="s">
        <v>2</v>
      </c>
      <c r="F5" s="11" t="s">
        <v>3</v>
      </c>
      <c r="G5" s="3"/>
      <c r="H5" s="3"/>
      <c r="I5" s="11" t="s">
        <v>0</v>
      </c>
      <c r="J5" s="9" t="s">
        <v>29</v>
      </c>
      <c r="K5" s="9" t="s">
        <v>2</v>
      </c>
      <c r="L5" s="9" t="s">
        <v>3</v>
      </c>
      <c r="M5" s="9"/>
      <c r="O5" s="12"/>
      <c r="P5" s="11" t="s">
        <v>0</v>
      </c>
      <c r="Q5" s="9" t="s">
        <v>33</v>
      </c>
      <c r="R5" s="9" t="s">
        <v>34</v>
      </c>
      <c r="S5" s="9" t="s">
        <v>35</v>
      </c>
      <c r="T5" s="9" t="s">
        <v>48</v>
      </c>
      <c r="U5" s="4"/>
      <c r="W5"/>
    </row>
    <row r="6" spans="1:23" ht="18.75" customHeight="1" x14ac:dyDescent="0.3">
      <c r="A6" s="3"/>
      <c r="B6" s="61" t="s">
        <v>4</v>
      </c>
      <c r="C6" s="29" t="s">
        <v>5</v>
      </c>
      <c r="D6" s="26">
        <v>0</v>
      </c>
      <c r="E6" s="39">
        <f>R6</f>
        <v>2000</v>
      </c>
      <c r="F6" s="39">
        <f>E6-SUM(D6:D14)</f>
        <v>630</v>
      </c>
      <c r="H6" s="67" t="s">
        <v>19</v>
      </c>
      <c r="I6" s="33" t="s">
        <v>20</v>
      </c>
      <c r="J6" s="26">
        <v>0</v>
      </c>
      <c r="K6" s="39">
        <f>R9</f>
        <v>250</v>
      </c>
      <c r="L6" s="39">
        <f>K6-SUM(J6:J15)</f>
        <v>50</v>
      </c>
      <c r="M6" s="10"/>
      <c r="N6" s="2"/>
      <c r="O6" s="10"/>
      <c r="P6" s="8" t="s">
        <v>31</v>
      </c>
      <c r="Q6" s="6">
        <f>SUM(D6:D14)</f>
        <v>1370</v>
      </c>
      <c r="R6" s="6">
        <f>IFERROR($D$2*(T19),"R$")</f>
        <v>2000</v>
      </c>
      <c r="S6" s="16">
        <f>IFERROR(Q6/R6,"")</f>
        <v>0.68500000000000005</v>
      </c>
      <c r="T6" s="16">
        <f>IFERROR(Q6/$R$14,"")</f>
        <v>0.27400000000000002</v>
      </c>
      <c r="U6" s="3"/>
      <c r="W6"/>
    </row>
    <row r="7" spans="1:23" ht="18.75" x14ac:dyDescent="0.3">
      <c r="A7" s="3"/>
      <c r="B7" s="61"/>
      <c r="C7" s="30" t="s">
        <v>6</v>
      </c>
      <c r="D7" s="26">
        <v>50</v>
      </c>
      <c r="E7" s="39"/>
      <c r="F7" s="39"/>
      <c r="H7" s="68"/>
      <c r="I7" s="31" t="s">
        <v>21</v>
      </c>
      <c r="J7" s="26">
        <v>0</v>
      </c>
      <c r="K7" s="39"/>
      <c r="L7" s="39"/>
      <c r="M7" s="10"/>
      <c r="N7" s="2"/>
      <c r="O7" s="10"/>
      <c r="P7" s="8" t="s">
        <v>13</v>
      </c>
      <c r="Q7" s="6">
        <f>SUM(D16:D20)</f>
        <v>430</v>
      </c>
      <c r="R7" s="6">
        <f>IFERROR($D$2*(T20),"R$")</f>
        <v>500</v>
      </c>
      <c r="S7" s="16">
        <f t="shared" ref="S7:S13" si="0">IFERROR(Q7/R7,"")</f>
        <v>0.86</v>
      </c>
      <c r="T7" s="16">
        <f t="shared" ref="T7:T13" si="1">IFERROR(Q7/$R$14,"")</f>
        <v>8.5999999999999993E-2</v>
      </c>
      <c r="U7" s="3"/>
      <c r="W7"/>
    </row>
    <row r="8" spans="1:23" ht="18.75" x14ac:dyDescent="0.3">
      <c r="A8" s="3"/>
      <c r="B8" s="61"/>
      <c r="C8" s="30" t="s">
        <v>7</v>
      </c>
      <c r="D8" s="26">
        <v>100</v>
      </c>
      <c r="E8" s="39"/>
      <c r="F8" s="39"/>
      <c r="H8" s="68"/>
      <c r="I8" s="31" t="s">
        <v>22</v>
      </c>
      <c r="J8" s="26">
        <v>0</v>
      </c>
      <c r="K8" s="39"/>
      <c r="L8" s="39"/>
      <c r="M8" s="10"/>
      <c r="N8" s="2"/>
      <c r="O8" s="10"/>
      <c r="P8" s="8" t="s">
        <v>27</v>
      </c>
      <c r="Q8" s="6">
        <f>SUM(J17:J18)</f>
        <v>450</v>
      </c>
      <c r="R8" s="6">
        <f>IFERROR($D$2*(T21),"R$")</f>
        <v>500</v>
      </c>
      <c r="S8" s="16">
        <f t="shared" si="0"/>
        <v>0.9</v>
      </c>
      <c r="T8" s="16">
        <f t="shared" si="1"/>
        <v>0.09</v>
      </c>
      <c r="U8" s="3"/>
      <c r="W8"/>
    </row>
    <row r="9" spans="1:23" ht="18.75" x14ac:dyDescent="0.3">
      <c r="A9" s="3"/>
      <c r="B9" s="61"/>
      <c r="C9" s="31" t="s">
        <v>8</v>
      </c>
      <c r="D9" s="26">
        <v>0</v>
      </c>
      <c r="E9" s="39"/>
      <c r="F9" s="39"/>
      <c r="H9" s="68"/>
      <c r="I9" s="31" t="s">
        <v>23</v>
      </c>
      <c r="J9" s="26">
        <v>0</v>
      </c>
      <c r="K9" s="39"/>
      <c r="L9" s="39"/>
      <c r="M9" s="10"/>
      <c r="N9" s="2"/>
      <c r="O9" s="10"/>
      <c r="P9" s="8" t="s">
        <v>19</v>
      </c>
      <c r="Q9" s="6">
        <f>SUM(J6:J15)</f>
        <v>200</v>
      </c>
      <c r="R9" s="6">
        <f>IFERROR($D$2*(T25),"R$")</f>
        <v>250</v>
      </c>
      <c r="S9" s="16">
        <f t="shared" si="0"/>
        <v>0.8</v>
      </c>
      <c r="T9" s="16">
        <f>IFERROR(Q9/$R$14,"")</f>
        <v>0.04</v>
      </c>
      <c r="U9" s="3"/>
      <c r="W9"/>
    </row>
    <row r="10" spans="1:23" ht="18.75" x14ac:dyDescent="0.3">
      <c r="A10" s="3"/>
      <c r="B10" s="61"/>
      <c r="C10" s="30" t="s">
        <v>9</v>
      </c>
      <c r="D10" s="26">
        <v>1200</v>
      </c>
      <c r="E10" s="39"/>
      <c r="F10" s="39"/>
      <c r="H10" s="68"/>
      <c r="I10" s="31" t="s">
        <v>24</v>
      </c>
      <c r="J10" s="26">
        <v>100</v>
      </c>
      <c r="K10" s="39"/>
      <c r="L10" s="39"/>
      <c r="M10" s="10"/>
      <c r="N10" s="2"/>
      <c r="O10" s="10"/>
      <c r="P10" s="8" t="s">
        <v>36</v>
      </c>
      <c r="Q10" s="6">
        <f>SUM(J20)</f>
        <v>0</v>
      </c>
      <c r="R10" s="6">
        <v>0</v>
      </c>
      <c r="S10" s="16" t="str">
        <f t="shared" si="0"/>
        <v/>
      </c>
      <c r="T10" s="16">
        <f t="shared" si="1"/>
        <v>0</v>
      </c>
      <c r="U10" s="3"/>
      <c r="W10"/>
    </row>
    <row r="11" spans="1:23" ht="18.75" x14ac:dyDescent="0.3">
      <c r="A11" s="3"/>
      <c r="B11" s="61"/>
      <c r="C11" s="30" t="s">
        <v>10</v>
      </c>
      <c r="D11" s="26">
        <v>20</v>
      </c>
      <c r="E11" s="39"/>
      <c r="F11" s="39"/>
      <c r="H11" s="68"/>
      <c r="I11" s="31" t="s">
        <v>25</v>
      </c>
      <c r="J11" s="26">
        <v>50</v>
      </c>
      <c r="K11" s="39"/>
      <c r="L11" s="39"/>
      <c r="M11" s="10"/>
      <c r="N11" s="2"/>
      <c r="O11" s="3"/>
      <c r="P11" s="8" t="s">
        <v>38</v>
      </c>
      <c r="Q11" s="6">
        <f>SUM(D22)</f>
        <v>1000</v>
      </c>
      <c r="R11" s="6">
        <f>IFERROR($D$2*(T23),"R$")</f>
        <v>1250</v>
      </c>
      <c r="S11" s="16">
        <f t="shared" si="0"/>
        <v>0.8</v>
      </c>
      <c r="T11" s="16">
        <f t="shared" si="1"/>
        <v>0.2</v>
      </c>
      <c r="U11" s="3"/>
      <c r="W11"/>
    </row>
    <row r="12" spans="1:23" ht="18.75" x14ac:dyDescent="0.3">
      <c r="A12" s="3"/>
      <c r="B12" s="61"/>
      <c r="C12" s="30" t="s">
        <v>11</v>
      </c>
      <c r="D12" s="26">
        <v>0</v>
      </c>
      <c r="E12" s="39"/>
      <c r="F12" s="39"/>
      <c r="H12" s="68"/>
      <c r="I12" s="31" t="s">
        <v>12</v>
      </c>
      <c r="J12" s="26">
        <v>50</v>
      </c>
      <c r="K12" s="39"/>
      <c r="L12" s="39"/>
      <c r="M12" s="10"/>
      <c r="N12" s="2"/>
      <c r="O12" s="3"/>
      <c r="P12" s="8" t="s">
        <v>45</v>
      </c>
      <c r="Q12" s="6">
        <f>SUM(D26:D27)</f>
        <v>120</v>
      </c>
      <c r="R12" s="6">
        <f>IFERROR($D$2*(T22),"R$")</f>
        <v>250</v>
      </c>
      <c r="S12" s="16">
        <f t="shared" si="0"/>
        <v>0.48</v>
      </c>
      <c r="T12" s="16">
        <f t="shared" si="1"/>
        <v>2.4E-2</v>
      </c>
      <c r="U12" s="3"/>
      <c r="W12"/>
    </row>
    <row r="13" spans="1:23" ht="18.75" x14ac:dyDescent="0.3">
      <c r="A13" s="3"/>
      <c r="B13" s="61"/>
      <c r="C13" s="30" t="s">
        <v>12</v>
      </c>
      <c r="D13" s="26">
        <v>0</v>
      </c>
      <c r="E13" s="39"/>
      <c r="F13" s="39"/>
      <c r="H13" s="68"/>
      <c r="I13" s="31" t="s">
        <v>26</v>
      </c>
      <c r="J13" s="26"/>
      <c r="K13" s="39"/>
      <c r="L13" s="39"/>
      <c r="M13" s="10"/>
      <c r="N13" s="2"/>
      <c r="O13" s="3"/>
      <c r="P13" s="8" t="s">
        <v>40</v>
      </c>
      <c r="Q13" s="6">
        <f>SUM(J24)</f>
        <v>200</v>
      </c>
      <c r="R13" s="6">
        <f>IFERROR($D$2*(T24),"R$")</f>
        <v>250</v>
      </c>
      <c r="S13" s="16">
        <f t="shared" si="0"/>
        <v>0.8</v>
      </c>
      <c r="T13" s="16">
        <f t="shared" si="1"/>
        <v>0.04</v>
      </c>
      <c r="U13" s="3"/>
      <c r="W13"/>
    </row>
    <row r="14" spans="1:23" ht="18.75" x14ac:dyDescent="0.3">
      <c r="A14" s="3"/>
      <c r="B14" s="61"/>
      <c r="C14" s="30" t="s">
        <v>18</v>
      </c>
      <c r="D14" s="26">
        <v>0</v>
      </c>
      <c r="E14" s="38"/>
      <c r="F14" s="38"/>
      <c r="H14" s="68"/>
      <c r="I14" s="31" t="s">
        <v>17</v>
      </c>
      <c r="J14" s="26">
        <v>0</v>
      </c>
      <c r="K14" s="39"/>
      <c r="L14" s="39"/>
      <c r="M14" s="10"/>
      <c r="N14" s="2"/>
      <c r="O14" s="3"/>
      <c r="P14" s="8" t="s">
        <v>32</v>
      </c>
      <c r="Q14" s="7">
        <f>SUM(Q6:Q13)</f>
        <v>3770</v>
      </c>
      <c r="R14" s="7">
        <f>SUM(R6:R13)</f>
        <v>5000</v>
      </c>
      <c r="S14" s="16">
        <f>IFERROR(Q14/R14,"")</f>
        <v>0.754</v>
      </c>
      <c r="T14" s="16"/>
      <c r="U14" s="3"/>
      <c r="W14"/>
    </row>
    <row r="15" spans="1:23" ht="18.75" x14ac:dyDescent="0.25">
      <c r="A15" s="3"/>
      <c r="C15" s="5"/>
      <c r="D15" s="5"/>
      <c r="E15" s="5"/>
      <c r="F15" s="5"/>
      <c r="H15" s="69"/>
      <c r="I15" s="31" t="s">
        <v>18</v>
      </c>
      <c r="J15" s="26">
        <v>0</v>
      </c>
      <c r="K15" s="38"/>
      <c r="L15" s="38"/>
      <c r="M15" s="10"/>
      <c r="N15" s="2"/>
      <c r="O15" s="3"/>
      <c r="P15" s="3"/>
      <c r="Q15" s="13"/>
      <c r="R15" s="14"/>
      <c r="S15" s="3"/>
      <c r="T15" s="3"/>
      <c r="U15" s="3"/>
      <c r="W15"/>
    </row>
    <row r="16" spans="1:23" ht="18.75" customHeight="1" x14ac:dyDescent="0.25">
      <c r="A16" s="3"/>
      <c r="B16" s="61" t="s">
        <v>13</v>
      </c>
      <c r="C16" s="30" t="s">
        <v>14</v>
      </c>
      <c r="D16" s="27">
        <v>30</v>
      </c>
      <c r="E16" s="37">
        <f>R7</f>
        <v>500</v>
      </c>
      <c r="F16" s="37">
        <f>E16-SUM(D16:D20)</f>
        <v>70</v>
      </c>
      <c r="H16" s="5"/>
      <c r="I16" s="5"/>
      <c r="J16" s="5"/>
      <c r="K16" s="5"/>
      <c r="L16" s="5"/>
      <c r="M16" s="3"/>
      <c r="O16" s="17"/>
      <c r="P16" s="17"/>
      <c r="Q16" s="17"/>
      <c r="R16" s="17"/>
      <c r="S16" s="17"/>
      <c r="U16" s="17"/>
      <c r="W16"/>
    </row>
    <row r="17" spans="1:23" ht="18.75" x14ac:dyDescent="0.25">
      <c r="A17" s="3"/>
      <c r="B17" s="61"/>
      <c r="C17" s="30" t="s">
        <v>15</v>
      </c>
      <c r="D17" s="26">
        <v>0</v>
      </c>
      <c r="E17" s="39"/>
      <c r="F17" s="39"/>
      <c r="H17" s="70" t="s">
        <v>27</v>
      </c>
      <c r="I17" s="40" t="s">
        <v>28</v>
      </c>
      <c r="J17" s="55">
        <v>450</v>
      </c>
      <c r="K17" s="37">
        <f>R8</f>
        <v>500</v>
      </c>
      <c r="L17" s="37">
        <f>K17-J17</f>
        <v>50</v>
      </c>
      <c r="M17" s="10"/>
      <c r="N17" s="17"/>
      <c r="O17" s="2"/>
      <c r="P17" s="2"/>
      <c r="Q17" s="65"/>
      <c r="R17" s="65"/>
      <c r="S17" s="23"/>
      <c r="T17"/>
      <c r="U17" s="17"/>
    </row>
    <row r="18" spans="1:23" ht="31.5" customHeight="1" x14ac:dyDescent="0.25">
      <c r="A18" s="3"/>
      <c r="B18" s="61"/>
      <c r="C18" s="31" t="s">
        <v>16</v>
      </c>
      <c r="D18" s="26">
        <v>400</v>
      </c>
      <c r="E18" s="39"/>
      <c r="F18" s="39"/>
      <c r="H18" s="71"/>
      <c r="I18" s="42"/>
      <c r="J18" s="57"/>
      <c r="K18" s="38"/>
      <c r="L18" s="38"/>
      <c r="M18" s="10"/>
      <c r="N18" s="2"/>
      <c r="O18" s="3"/>
      <c r="P18" s="66" t="s">
        <v>47</v>
      </c>
      <c r="Q18" s="66"/>
      <c r="R18" s="66"/>
      <c r="S18" s="66"/>
      <c r="T18" s="11" t="s">
        <v>49</v>
      </c>
      <c r="U18" s="3"/>
      <c r="V18" s="25" t="s">
        <v>50</v>
      </c>
      <c r="W18" s="3"/>
    </row>
    <row r="19" spans="1:23" ht="21" x14ac:dyDescent="0.25">
      <c r="A19" s="3"/>
      <c r="B19" s="61"/>
      <c r="C19" s="30" t="s">
        <v>17</v>
      </c>
      <c r="D19" s="26">
        <v>0</v>
      </c>
      <c r="E19" s="39"/>
      <c r="F19" s="39"/>
      <c r="M19" s="3"/>
      <c r="O19" s="3"/>
      <c r="P19" s="22" t="s">
        <v>46</v>
      </c>
      <c r="Q19" s="24">
        <f>T19</f>
        <v>0.4</v>
      </c>
      <c r="R19" s="17"/>
      <c r="S19" s="17"/>
      <c r="T19" s="34">
        <v>0.4</v>
      </c>
      <c r="U19" s="3"/>
      <c r="V19" s="35">
        <v>0.4</v>
      </c>
      <c r="W19" s="3"/>
    </row>
    <row r="20" spans="1:23" ht="18.600000000000001" customHeight="1" x14ac:dyDescent="0.25">
      <c r="A20" s="3"/>
      <c r="B20" s="61"/>
      <c r="C20" s="30" t="s">
        <v>18</v>
      </c>
      <c r="D20" s="26">
        <v>0</v>
      </c>
      <c r="E20" s="38"/>
      <c r="F20" s="38"/>
      <c r="H20" s="60" t="s">
        <v>36</v>
      </c>
      <c r="I20" s="40" t="s">
        <v>37</v>
      </c>
      <c r="J20" s="55">
        <v>0</v>
      </c>
      <c r="K20" s="37">
        <v>0</v>
      </c>
      <c r="L20" s="37">
        <f>K20-J20</f>
        <v>0</v>
      </c>
      <c r="M20" s="3"/>
      <c r="O20" s="3"/>
      <c r="P20" s="22" t="s">
        <v>13</v>
      </c>
      <c r="Q20" s="24">
        <f t="shared" ref="Q20:Q25" si="2">T20</f>
        <v>0.1</v>
      </c>
      <c r="T20" s="34">
        <v>0.1</v>
      </c>
      <c r="U20" s="3"/>
      <c r="V20" s="35">
        <v>0.1</v>
      </c>
      <c r="W20" s="3"/>
    </row>
    <row r="21" spans="1:23" s="17" customFormat="1" ht="19.5" customHeight="1" x14ac:dyDescent="0.25">
      <c r="A21" s="3"/>
      <c r="B21" s="2"/>
      <c r="C21" s="18"/>
      <c r="D21" s="2"/>
      <c r="E21" s="2"/>
      <c r="F21" s="2"/>
      <c r="H21" s="60"/>
      <c r="I21" s="41"/>
      <c r="J21" s="56"/>
      <c r="K21" s="39"/>
      <c r="L21" s="39"/>
      <c r="M21" s="3"/>
      <c r="O21" s="3"/>
      <c r="P21" s="22" t="s">
        <v>27</v>
      </c>
      <c r="Q21" s="24">
        <f t="shared" si="2"/>
        <v>0.1</v>
      </c>
      <c r="T21" s="34">
        <v>0.1</v>
      </c>
      <c r="U21" s="3"/>
      <c r="V21" s="35">
        <v>0.1</v>
      </c>
      <c r="W21" s="3"/>
    </row>
    <row r="22" spans="1:23" s="17" customFormat="1" ht="23.45" customHeight="1" x14ac:dyDescent="0.25">
      <c r="A22" s="3"/>
      <c r="B22" s="60" t="s">
        <v>38</v>
      </c>
      <c r="C22" s="40" t="s">
        <v>39</v>
      </c>
      <c r="D22" s="55">
        <v>1000</v>
      </c>
      <c r="E22" s="37">
        <f>R11</f>
        <v>1250</v>
      </c>
      <c r="F22" s="37">
        <f>E22-D22</f>
        <v>250</v>
      </c>
      <c r="H22" s="60"/>
      <c r="I22" s="42"/>
      <c r="J22" s="57"/>
      <c r="K22" s="38"/>
      <c r="L22" s="38"/>
      <c r="M22" s="3"/>
      <c r="O22" s="3"/>
      <c r="P22" s="36" t="s">
        <v>45</v>
      </c>
      <c r="Q22" s="24">
        <f t="shared" si="2"/>
        <v>0.05</v>
      </c>
      <c r="T22" s="34">
        <v>0.05</v>
      </c>
      <c r="U22" s="3"/>
      <c r="V22" s="35">
        <v>0.05</v>
      </c>
      <c r="W22" s="3"/>
    </row>
    <row r="23" spans="1:23" s="17" customFormat="1" ht="16.5" customHeight="1" x14ac:dyDescent="0.25">
      <c r="A23" s="3"/>
      <c r="B23" s="60"/>
      <c r="C23" s="41"/>
      <c r="D23" s="56"/>
      <c r="E23" s="39"/>
      <c r="F23" s="39"/>
      <c r="M23" s="3"/>
      <c r="O23" s="3"/>
      <c r="P23" s="22" t="s">
        <v>38</v>
      </c>
      <c r="Q23" s="24">
        <f t="shared" si="2"/>
        <v>0.25</v>
      </c>
      <c r="T23" s="34">
        <v>0.25</v>
      </c>
      <c r="U23" s="3"/>
      <c r="V23" s="35">
        <v>0.25</v>
      </c>
      <c r="W23" s="3"/>
    </row>
    <row r="24" spans="1:23" s="17" customFormat="1" ht="35.450000000000003" customHeight="1" x14ac:dyDescent="0.25">
      <c r="A24" s="3"/>
      <c r="B24" s="60"/>
      <c r="C24" s="42"/>
      <c r="D24" s="57"/>
      <c r="E24" s="38"/>
      <c r="F24" s="38"/>
      <c r="H24" s="52" t="s">
        <v>40</v>
      </c>
      <c r="I24" s="40" t="s">
        <v>42</v>
      </c>
      <c r="J24" s="55">
        <v>200</v>
      </c>
      <c r="K24" s="37">
        <f>R13</f>
        <v>250</v>
      </c>
      <c r="L24" s="37">
        <f>K24-J24</f>
        <v>50</v>
      </c>
      <c r="M24" s="3"/>
      <c r="O24" s="3"/>
      <c r="P24" s="22" t="s">
        <v>40</v>
      </c>
      <c r="Q24" s="24">
        <f t="shared" si="2"/>
        <v>0.05</v>
      </c>
      <c r="T24" s="34">
        <v>0.05</v>
      </c>
      <c r="U24" s="3"/>
      <c r="V24" s="35">
        <v>0.05</v>
      </c>
      <c r="W24" s="3"/>
    </row>
    <row r="25" spans="1:23" s="17" customFormat="1" ht="20.100000000000001" customHeight="1" x14ac:dyDescent="0.25">
      <c r="A25" s="3"/>
      <c r="C25" s="18"/>
      <c r="D25" s="2"/>
      <c r="E25" s="2"/>
      <c r="F25" s="2"/>
      <c r="H25" s="53"/>
      <c r="I25" s="41"/>
      <c r="J25" s="56"/>
      <c r="K25" s="39"/>
      <c r="L25" s="39"/>
      <c r="M25" s="3"/>
      <c r="O25" s="3"/>
      <c r="P25" s="22" t="s">
        <v>19</v>
      </c>
      <c r="Q25" s="24">
        <f t="shared" si="2"/>
        <v>0.05</v>
      </c>
      <c r="T25" s="34">
        <v>0.05</v>
      </c>
      <c r="U25" s="3"/>
      <c r="V25" s="35">
        <v>0.05</v>
      </c>
      <c r="W25" s="3"/>
    </row>
    <row r="26" spans="1:23" ht="34.5" customHeight="1" x14ac:dyDescent="0.25">
      <c r="A26" s="3"/>
      <c r="B26" s="58" t="s">
        <v>41</v>
      </c>
      <c r="C26" s="32" t="s">
        <v>44</v>
      </c>
      <c r="D26" s="28">
        <v>10</v>
      </c>
      <c r="E26" s="37">
        <f>R12</f>
        <v>250</v>
      </c>
      <c r="F26" s="37">
        <f>E26-SUM(D26:D27)</f>
        <v>130</v>
      </c>
      <c r="H26" s="54"/>
      <c r="I26" s="42"/>
      <c r="J26" s="57"/>
      <c r="K26" s="38"/>
      <c r="L26" s="38"/>
      <c r="M26" s="3"/>
      <c r="O26" s="3"/>
      <c r="P26" s="22" t="s">
        <v>51</v>
      </c>
      <c r="T26" s="35">
        <f>SUM(T19:T25)</f>
        <v>1</v>
      </c>
      <c r="U26" s="3"/>
      <c r="V26" s="35">
        <f>SUM(V19:V25)</f>
        <v>1</v>
      </c>
      <c r="W26" s="3"/>
    </row>
    <row r="27" spans="1:23" s="17" customFormat="1" ht="45.95" customHeight="1" x14ac:dyDescent="0.25">
      <c r="A27" s="3"/>
      <c r="B27" s="59"/>
      <c r="C27" s="32" t="s">
        <v>43</v>
      </c>
      <c r="D27" s="28">
        <v>110</v>
      </c>
      <c r="E27" s="38"/>
      <c r="F27" s="38"/>
      <c r="H27" s="19"/>
      <c r="I27" s="19"/>
      <c r="J27" s="20"/>
      <c r="K27" s="20"/>
      <c r="L27" s="20"/>
      <c r="M27" s="3"/>
    </row>
    <row r="28" spans="1:23" s="17" customFormat="1" ht="18.75" x14ac:dyDescent="0.25">
      <c r="A28" s="3"/>
      <c r="C28" s="1"/>
      <c r="D28" s="1"/>
      <c r="E28" s="1"/>
      <c r="F28" s="1"/>
      <c r="H28" s="2"/>
      <c r="I28" s="19"/>
      <c r="J28" s="20"/>
      <c r="K28" s="20"/>
      <c r="L28" s="20"/>
      <c r="M28" s="3"/>
      <c r="Q28"/>
      <c r="R28"/>
      <c r="S28"/>
    </row>
    <row r="29" spans="1:23" ht="18.75" x14ac:dyDescent="0.25">
      <c r="A29" s="3"/>
      <c r="B29" s="3"/>
      <c r="C29" s="3"/>
      <c r="D29" s="3"/>
      <c r="E29" s="3"/>
      <c r="F29" s="3"/>
      <c r="G29" s="15"/>
      <c r="H29" s="3"/>
      <c r="I29" s="3"/>
      <c r="J29" s="3"/>
      <c r="K29" s="3"/>
      <c r="L29" s="3"/>
      <c r="M29" s="3"/>
      <c r="Q29" s="17"/>
      <c r="R29" s="17"/>
      <c r="S29" s="17"/>
    </row>
    <row r="30" spans="1:2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/>
      <c r="P30" s="17"/>
      <c r="Q30" s="17"/>
      <c r="R30" s="17"/>
      <c r="S30" s="17"/>
    </row>
    <row r="31" spans="1:23" x14ac:dyDescent="0.25">
      <c r="A31" s="5"/>
      <c r="M31"/>
      <c r="N31"/>
      <c r="P31" s="17"/>
    </row>
  </sheetData>
  <sheetProtection password="EBF6" sheet="1" objects="1" scenarios="1"/>
  <mergeCells count="38">
    <mergeCell ref="O2:V3"/>
    <mergeCell ref="Q17:R17"/>
    <mergeCell ref="P18:S18"/>
    <mergeCell ref="H6:H15"/>
    <mergeCell ref="H17:H18"/>
    <mergeCell ref="I17:I18"/>
    <mergeCell ref="D2:D4"/>
    <mergeCell ref="E2:M4"/>
    <mergeCell ref="J17:J18"/>
    <mergeCell ref="K17:K18"/>
    <mergeCell ref="L17:L18"/>
    <mergeCell ref="E6:E14"/>
    <mergeCell ref="F6:F14"/>
    <mergeCell ref="K6:K15"/>
    <mergeCell ref="L6:L15"/>
    <mergeCell ref="E16:E20"/>
    <mergeCell ref="F16:F20"/>
    <mergeCell ref="A2:C4"/>
    <mergeCell ref="H24:H26"/>
    <mergeCell ref="I24:I26"/>
    <mergeCell ref="J24:J26"/>
    <mergeCell ref="K24:K26"/>
    <mergeCell ref="B26:B27"/>
    <mergeCell ref="B22:B24"/>
    <mergeCell ref="C22:C24"/>
    <mergeCell ref="D22:D24"/>
    <mergeCell ref="E22:E24"/>
    <mergeCell ref="F22:F24"/>
    <mergeCell ref="J20:J22"/>
    <mergeCell ref="K20:K22"/>
    <mergeCell ref="H20:H22"/>
    <mergeCell ref="B16:B20"/>
    <mergeCell ref="B6:B14"/>
    <mergeCell ref="E26:E27"/>
    <mergeCell ref="F26:F27"/>
    <mergeCell ref="L24:L26"/>
    <mergeCell ref="L20:L22"/>
    <mergeCell ref="I20:I22"/>
  </mergeCells>
  <conditionalFormatting sqref="L17 L20 L24 F21:F24 F25 F6 F16 L6 F26">
    <cfRule type="cellIs" dxfId="23" priority="43" operator="greaterThan">
      <formula>0</formula>
    </cfRule>
  </conditionalFormatting>
  <conditionalFormatting sqref="F22"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L20">
    <cfRule type="cellIs" dxfId="20" priority="38" operator="lessThan">
      <formula>0</formula>
    </cfRule>
    <cfRule type="cellIs" dxfId="19" priority="39" operator="greaterThan">
      <formula>0</formula>
    </cfRule>
  </conditionalFormatting>
  <conditionalFormatting sqref="L24">
    <cfRule type="cellIs" dxfId="18" priority="34" operator="lessThan">
      <formula>0</formula>
    </cfRule>
    <cfRule type="cellIs" dxfId="17" priority="35" operator="greaterThan">
      <formula>0</formula>
    </cfRule>
  </conditionalFormatting>
  <conditionalFormatting sqref="L17 L20 L24 F21:F24 F25 F16 F6 L6 F26">
    <cfRule type="cellIs" dxfId="16" priority="42" operator="lessThan">
      <formula>0</formula>
    </cfRule>
  </conditionalFormatting>
  <conditionalFormatting sqref="T26">
    <cfRule type="cellIs" dxfId="15" priority="20" operator="greaterThan">
      <formula>100</formula>
    </cfRule>
    <cfRule type="cellIs" dxfId="14" priority="17" operator="greaterThan">
      <formula>1</formula>
    </cfRule>
  </conditionalFormatting>
  <conditionalFormatting sqref="T9">
    <cfRule type="cellIs" dxfId="13" priority="18" operator="greaterThan">
      <formula>$T$25</formula>
    </cfRule>
    <cfRule type="cellIs" dxfId="12" priority="4" operator="lessThan">
      <formula>$T$25</formula>
    </cfRule>
  </conditionalFormatting>
  <conditionalFormatting sqref="T6">
    <cfRule type="cellIs" dxfId="11" priority="16" operator="greaterThan">
      <formula>$T$19</formula>
    </cfRule>
    <cfRule type="cellIs" dxfId="10" priority="7" operator="lessThan">
      <formula>$T$19</formula>
    </cfRule>
  </conditionalFormatting>
  <conditionalFormatting sqref="T7">
    <cfRule type="cellIs" dxfId="9" priority="15" operator="greaterThan">
      <formula>$T$20</formula>
    </cfRule>
    <cfRule type="cellIs" dxfId="8" priority="6" operator="lessThan">
      <formula>$T$20</formula>
    </cfRule>
  </conditionalFormatting>
  <conditionalFormatting sqref="T8">
    <cfRule type="cellIs" dxfId="7" priority="14" operator="greaterThan">
      <formula>$T$21</formula>
    </cfRule>
    <cfRule type="cellIs" dxfId="6" priority="5" operator="lessThan">
      <formula>$T$21</formula>
    </cfRule>
  </conditionalFormatting>
  <conditionalFormatting sqref="T11">
    <cfRule type="cellIs" dxfId="5" priority="10" operator="greaterThan">
      <formula>$T$23</formula>
    </cfRule>
    <cfRule type="cellIs" dxfId="4" priority="3" operator="lessThan">
      <formula>$T$23</formula>
    </cfRule>
  </conditionalFormatting>
  <conditionalFormatting sqref="T12">
    <cfRule type="cellIs" dxfId="3" priority="9" operator="greaterThan">
      <formula>$T$22</formula>
    </cfRule>
    <cfRule type="cellIs" dxfId="2" priority="2" operator="lessThan">
      <formula>$T$22</formula>
    </cfRule>
  </conditionalFormatting>
  <conditionalFormatting sqref="T13">
    <cfRule type="cellIs" dxfId="1" priority="8" operator="greaterThan">
      <formula>$T$24</formula>
    </cfRule>
    <cfRule type="cellIs" dxfId="0" priority="1" operator="lessThan">
      <formula>$T$24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G17"/>
  <sheetViews>
    <sheetView showGridLines="0" workbookViewId="0">
      <selection activeCell="O8" sqref="O8"/>
    </sheetView>
  </sheetViews>
  <sheetFormatPr defaultRowHeight="15" x14ac:dyDescent="0.25"/>
  <cols>
    <col min="6" max="6" width="25.42578125" bestFit="1" customWidth="1"/>
  </cols>
  <sheetData>
    <row r="17" spans="7:7" x14ac:dyDescent="0.35">
      <c r="G17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Resultado em Gráfico</vt:lpstr>
      <vt:lpstr>Plan3</vt:lpstr>
    </vt:vector>
  </TitlesOfParts>
  <Company>FM&gt;Logistic Brasil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Souza Matos da Silva</dc:creator>
  <cp:lastModifiedBy>Matheus Souza Matos da Silva</cp:lastModifiedBy>
  <dcterms:created xsi:type="dcterms:W3CDTF">2020-05-28T19:26:30Z</dcterms:created>
  <dcterms:modified xsi:type="dcterms:W3CDTF">2020-07-01T23:45:24Z</dcterms:modified>
</cp:coreProperties>
</file>