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Meu Drive\PLUS DO MEU ESCRITÓRIO\PLUS OFFLINE\1. PROJETOS\03. 2020\2.PROPOSTAS\3. BORA NA OBRA\1. CÍNTIA\2. ORÇAMENTO\"/>
    </mc:Choice>
  </mc:AlternateContent>
  <xr:revisionPtr revIDLastSave="0" documentId="13_ncr:1_{1676C08F-6996-4701-85B7-4F6ECDD3B08D}" xr6:coauthVersionLast="45" xr6:coauthVersionMax="45" xr10:uidLastSave="{00000000-0000-0000-0000-000000000000}"/>
  <bookViews>
    <workbookView xWindow="-108" yWindow="-108" windowWidth="23256" windowHeight="13176" tabRatio="598" xr2:uid="{00000000-000D-0000-FFFF-FFFF00000000}"/>
  </bookViews>
  <sheets>
    <sheet name="Estimativa Valor Proj Instal" sheetId="7" r:id="rId1"/>
  </sheets>
  <definedNames>
    <definedName name="_xlnm.Print_Area" localSheetId="0">'Estimativa Valor Proj Instal'!$A$1:$H$58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7" l="1"/>
  <c r="D20" i="7"/>
  <c r="F47" i="7"/>
  <c r="D45" i="7"/>
  <c r="H22" i="7" l="1"/>
  <c r="D34" i="7"/>
  <c r="D40" i="7"/>
  <c r="D41" i="7"/>
  <c r="E26" i="7"/>
  <c r="E27" i="7"/>
  <c r="E33" i="7" s="1"/>
  <c r="E28" i="7"/>
  <c r="E31" i="7" s="1"/>
  <c r="E29" i="7"/>
  <c r="E32" i="7"/>
  <c r="E34" i="7"/>
  <c r="E35" i="7"/>
  <c r="E37" i="7"/>
  <c r="E38" i="7"/>
  <c r="E40" i="7"/>
  <c r="E41" i="7"/>
  <c r="E42" i="7"/>
  <c r="E43" i="7"/>
  <c r="E44" i="7"/>
  <c r="D39" i="7"/>
  <c r="D36" i="7"/>
  <c r="D26" i="7"/>
  <c r="D33" i="7"/>
  <c r="D31" i="7"/>
  <c r="D30" i="7"/>
  <c r="D29" i="7"/>
  <c r="D35" i="7"/>
  <c r="D10" i="7"/>
  <c r="E36" i="7" l="1"/>
  <c r="E45" i="7"/>
  <c r="F45" i="7" s="1"/>
  <c r="F26" i="7"/>
  <c r="G26" i="7" s="1"/>
  <c r="H26" i="7" s="1"/>
  <c r="E39" i="7"/>
  <c r="F39" i="7" s="1"/>
  <c r="G39" i="7" s="1"/>
  <c r="H39" i="7" s="1"/>
  <c r="F36" i="7"/>
  <c r="E30" i="7"/>
  <c r="F30" i="7" s="1"/>
  <c r="G36" i="7"/>
  <c r="H36" i="7" s="1"/>
  <c r="F33" i="7"/>
  <c r="F31" i="7"/>
  <c r="F29" i="7"/>
  <c r="G45" i="7" l="1"/>
  <c r="H45" i="7" s="1"/>
  <c r="G30" i="7"/>
  <c r="H30" i="7"/>
  <c r="G31" i="7"/>
  <c r="H31" i="7"/>
  <c r="G29" i="7"/>
  <c r="H29" i="7"/>
  <c r="G33" i="7"/>
  <c r="H33" i="7" s="1"/>
  <c r="F51" i="7"/>
  <c r="G51" i="7" s="1"/>
  <c r="D5" i="7"/>
  <c r="H47" i="7"/>
  <c r="E19" i="7"/>
  <c r="E18" i="7"/>
  <c r="E17" i="7"/>
  <c r="E16" i="7"/>
  <c r="E15" i="7"/>
  <c r="E14" i="7"/>
  <c r="E13" i="7"/>
  <c r="E12" i="7"/>
  <c r="E11" i="7"/>
  <c r="E9" i="7"/>
  <c r="E8" i="7"/>
  <c r="E7" i="7"/>
  <c r="E6" i="7"/>
  <c r="E5" i="7"/>
  <c r="E20" i="7" s="1"/>
  <c r="F20" i="7" s="1"/>
  <c r="G20" i="7" s="1"/>
  <c r="H20" i="7" s="1"/>
  <c r="D28" i="7"/>
  <c r="F28" i="7" s="1"/>
  <c r="G28" i="7" s="1"/>
  <c r="H28" i="7" s="1"/>
  <c r="D32" i="7"/>
  <c r="F34" i="7"/>
  <c r="G34" i="7" s="1"/>
  <c r="F35" i="7"/>
  <c r="G35" i="7" s="1"/>
  <c r="D37" i="7"/>
  <c r="D38" i="7"/>
  <c r="F41" i="7"/>
  <c r="G41" i="7" s="1"/>
  <c r="D43" i="7"/>
  <c r="F43" i="7" s="1"/>
  <c r="G43" i="7" s="1"/>
  <c r="D44" i="7"/>
  <c r="F44" i="7" s="1"/>
  <c r="D27" i="7"/>
  <c r="D25" i="7" s="1"/>
  <c r="F52" i="7"/>
  <c r="H52" i="7" s="1"/>
  <c r="D7" i="7"/>
  <c r="D8" i="7"/>
  <c r="D11" i="7"/>
  <c r="D12" i="7"/>
  <c r="D13" i="7"/>
  <c r="D14" i="7"/>
  <c r="D15" i="7"/>
  <c r="D16" i="7"/>
  <c r="D6" i="7"/>
  <c r="D19" i="7"/>
  <c r="D18" i="7"/>
  <c r="D17" i="7"/>
  <c r="D9" i="7"/>
  <c r="F56" i="7"/>
  <c r="H56" i="7" s="1"/>
  <c r="H55" i="7" s="1"/>
  <c r="F50" i="7"/>
  <c r="D50" i="7"/>
  <c r="D55" i="7"/>
  <c r="F12" i="7" l="1"/>
  <c r="G12" i="7" s="1"/>
  <c r="F6" i="7"/>
  <c r="G6" i="7" s="1"/>
  <c r="H6" i="7" s="1"/>
  <c r="F13" i="7"/>
  <c r="G13" i="7" s="1"/>
  <c r="F17" i="7"/>
  <c r="G17" i="7" s="1"/>
  <c r="H17" i="7" s="1"/>
  <c r="F15" i="7"/>
  <c r="G15" i="7" s="1"/>
  <c r="H15" i="7" s="1"/>
  <c r="F11" i="7"/>
  <c r="F19" i="7"/>
  <c r="F16" i="7"/>
  <c r="G16" i="7" s="1"/>
  <c r="H16" i="7" s="1"/>
  <c r="F9" i="7"/>
  <c r="G9" i="7" s="1"/>
  <c r="H9" i="7" s="1"/>
  <c r="F14" i="7"/>
  <c r="G14" i="7" s="1"/>
  <c r="H14" i="7" s="1"/>
  <c r="F32" i="7"/>
  <c r="F37" i="7"/>
  <c r="G37" i="7" s="1"/>
  <c r="H37" i="7" s="1"/>
  <c r="F40" i="7"/>
  <c r="G40" i="7" s="1"/>
  <c r="H40" i="7" s="1"/>
  <c r="F5" i="7"/>
  <c r="G5" i="7" s="1"/>
  <c r="E10" i="7"/>
  <c r="F10" i="7" s="1"/>
  <c r="G11" i="7"/>
  <c r="H11" i="7" s="1"/>
  <c r="F8" i="7"/>
  <c r="G8" i="7" s="1"/>
  <c r="H8" i="7" s="1"/>
  <c r="F27" i="7"/>
  <c r="G27" i="7" s="1"/>
  <c r="H27" i="7" s="1"/>
  <c r="H12" i="7"/>
  <c r="F38" i="7"/>
  <c r="G38" i="7" s="1"/>
  <c r="H38" i="7" s="1"/>
  <c r="G44" i="7"/>
  <c r="H44" i="7" s="1"/>
  <c r="F18" i="7"/>
  <c r="G19" i="7"/>
  <c r="H19" i="7" s="1"/>
  <c r="D4" i="7"/>
  <c r="F7" i="7"/>
  <c r="F42" i="7"/>
  <c r="G42" i="7" s="1"/>
  <c r="H42" i="7" s="1"/>
  <c r="F55" i="7"/>
  <c r="H34" i="7"/>
  <c r="H43" i="7"/>
  <c r="H35" i="7"/>
  <c r="H41" i="7"/>
  <c r="H51" i="7"/>
  <c r="H50" i="7" s="1"/>
  <c r="G52" i="7"/>
  <c r="H13" i="7" l="1"/>
  <c r="H5" i="7"/>
  <c r="G32" i="7"/>
  <c r="H32" i="7" s="1"/>
  <c r="H25" i="7" s="1"/>
  <c r="G10" i="7"/>
  <c r="H10" i="7" s="1"/>
  <c r="F25" i="7"/>
  <c r="G18" i="7"/>
  <c r="H18" i="7" s="1"/>
  <c r="F4" i="7"/>
  <c r="G7" i="7"/>
  <c r="G25" i="7"/>
  <c r="G4" i="7" l="1"/>
  <c r="H7" i="7"/>
  <c r="H4" i="7" l="1"/>
  <c r="H59" i="7" s="1"/>
  <c r="H61" i="7"/>
</calcChain>
</file>

<file path=xl/sharedStrings.xml><?xml version="1.0" encoding="utf-8"?>
<sst xmlns="http://schemas.openxmlformats.org/spreadsheetml/2006/main" count="133" uniqueCount="85">
  <si>
    <t xml:space="preserve">Descrição </t>
  </si>
  <si>
    <t xml:space="preserve">Valor total custo  </t>
  </si>
  <si>
    <t xml:space="preserve">Cliente: </t>
  </si>
  <si>
    <t xml:space="preserve">Projeto: </t>
  </si>
  <si>
    <t>Valor total da Etapa</t>
  </si>
  <si>
    <t>Etapas</t>
  </si>
  <si>
    <t>1.1</t>
  </si>
  <si>
    <t>1.2</t>
  </si>
  <si>
    <t>1.3</t>
  </si>
  <si>
    <t>1.4</t>
  </si>
  <si>
    <t>1.5</t>
  </si>
  <si>
    <t>1.6</t>
  </si>
  <si>
    <t>VALOR PARCIAL</t>
  </si>
  <si>
    <t>Projeto Elétrico</t>
  </si>
  <si>
    <t>Área (m²)</t>
  </si>
  <si>
    <t>Valor por unidade</t>
  </si>
  <si>
    <t>VALOR TOTAL</t>
  </si>
  <si>
    <t>Projeto Hidrossanitátio</t>
  </si>
  <si>
    <t>Quantidade de Unidades</t>
  </si>
  <si>
    <t>Administrativo e Finalização</t>
  </si>
  <si>
    <t xml:space="preserve">Serviço: </t>
  </si>
  <si>
    <t>Finalização</t>
  </si>
  <si>
    <t>Geração de Pranchas</t>
  </si>
  <si>
    <r>
      <t xml:space="preserve">Impostos Simples </t>
    </r>
    <r>
      <rPr>
        <sz val="11"/>
        <color indexed="8"/>
        <rFont val="Century Gothic"/>
        <family val="2"/>
      </rPr>
      <t xml:space="preserve">Tributação de 0% </t>
    </r>
  </si>
  <si>
    <t>Instalações Hidráulicas e Sanitárias</t>
  </si>
  <si>
    <t>Instalações Pluviais</t>
  </si>
  <si>
    <t>Contribuição de Telhados</t>
  </si>
  <si>
    <t>Nº Pontos</t>
  </si>
  <si>
    <t>Valor por ponto</t>
  </si>
  <si>
    <t>Piscina</t>
  </si>
  <si>
    <t>Instalações Elétricas e Hidráulicas</t>
  </si>
  <si>
    <t>Quartos</t>
  </si>
  <si>
    <t>Quantidade</t>
  </si>
  <si>
    <t>Circulaçao</t>
  </si>
  <si>
    <t>1.7</t>
  </si>
  <si>
    <t>1.8</t>
  </si>
  <si>
    <t>1.9</t>
  </si>
  <si>
    <t>Cozinha</t>
  </si>
  <si>
    <t>Closet</t>
  </si>
  <si>
    <t>Área de Serviço</t>
  </si>
  <si>
    <t>PLANILHA DE ESTIMATIVA DOS PROJETOS DE INSTALAÇÕES</t>
  </si>
  <si>
    <t>Banheiros</t>
  </si>
  <si>
    <t>Churrasqueira</t>
  </si>
  <si>
    <t>Depósito</t>
  </si>
  <si>
    <t>Varanda</t>
  </si>
  <si>
    <t>Sacada</t>
  </si>
  <si>
    <t>Sala de TV</t>
  </si>
  <si>
    <t>Sala de Estar</t>
  </si>
  <si>
    <t>1.10</t>
  </si>
  <si>
    <t>1.11</t>
  </si>
  <si>
    <t>1.12</t>
  </si>
  <si>
    <t>1.13</t>
  </si>
  <si>
    <t>1.14</t>
  </si>
  <si>
    <t>1.15</t>
  </si>
  <si>
    <t>Banho AF - 1 Chuveiro</t>
  </si>
  <si>
    <t>Banho AF+AQ - 1 Chuveiro</t>
  </si>
  <si>
    <t>Banho AF+AQ - 2 Chuveiros</t>
  </si>
  <si>
    <t>Banho AF - 2 Chuveiros</t>
  </si>
  <si>
    <t>Área de Serviços</t>
  </si>
  <si>
    <t>Reservatório Superior</t>
  </si>
  <si>
    <t>Reservatório Inferior</t>
  </si>
  <si>
    <t>Caixas</t>
  </si>
  <si>
    <t>Fossa e Sumidouro</t>
  </si>
  <si>
    <t>Caixas de Areia</t>
  </si>
  <si>
    <t>Área de Varal</t>
  </si>
  <si>
    <t>Pavimentos  de Escada</t>
  </si>
  <si>
    <t>Banheira</t>
  </si>
  <si>
    <t>Valor por m²/ponto</t>
  </si>
  <si>
    <t>Hidrômetro</t>
  </si>
  <si>
    <t>não usar</t>
  </si>
  <si>
    <t>Escritório</t>
  </si>
  <si>
    <t>1.16</t>
  </si>
  <si>
    <t>Banho AF+AQ - 1 Chu + 1 Pia AQ</t>
  </si>
  <si>
    <t>Banho AF+AQ - 2 Chu - 2 Pias AQ</t>
  </si>
  <si>
    <t>1.17</t>
  </si>
  <si>
    <t>Lavabo</t>
  </si>
  <si>
    <t>1.18</t>
  </si>
  <si>
    <t>Cozinha AF</t>
  </si>
  <si>
    <t>Cozinha AF+AQ</t>
  </si>
  <si>
    <t>Churrasqueira AF</t>
  </si>
  <si>
    <t>Churrasqueira AF+AQ</t>
  </si>
  <si>
    <t>Banho AF+AQ - 1 Chu + 2 Pias AQ</t>
  </si>
  <si>
    <t>1.19</t>
  </si>
  <si>
    <t>Pranchas</t>
  </si>
  <si>
    <t>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</si>
</sst>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h:mm:ss;@"/>
    <numFmt numFmtId="165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sz val="11"/>
      <color rgb="FFFFC000"/>
      <name val="Century Gothic"/>
      <family val="2"/>
    </font>
    <font>
      <sz val="11"/>
      <color theme="0"/>
      <name val="Century Gothic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0" xfId="0" applyAlignment="1"/>
    <xf numFmtId="0" fontId="4" fillId="0" borderId="0" xfId="0" applyFont="1" applyFill="1"/>
    <xf numFmtId="0" fontId="0" fillId="0" borderId="2" xfId="0" applyBorder="1"/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4" xfId="0" applyNumberFormat="1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6" fillId="0" borderId="4" xfId="1" applyFont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/>
    <xf numFmtId="0" fontId="6" fillId="2" borderId="0" xfId="0" applyFont="1" applyFill="1" applyBorder="1" applyAlignment="1"/>
    <xf numFmtId="164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top"/>
    </xf>
    <xf numFmtId="0" fontId="0" fillId="3" borderId="1" xfId="0" applyFill="1" applyBorder="1"/>
    <xf numFmtId="0" fontId="5" fillId="0" borderId="5" xfId="0" applyFont="1" applyBorder="1" applyAlignment="1">
      <alignment horizontal="center" vertical="center" wrapText="1"/>
    </xf>
    <xf numFmtId="44" fontId="5" fillId="2" borderId="5" xfId="1" applyFont="1" applyFill="1" applyBorder="1"/>
    <xf numFmtId="44" fontId="6" fillId="0" borderId="5" xfId="1" applyFont="1" applyBorder="1" applyAlignment="1">
      <alignment horizontal="center"/>
    </xf>
    <xf numFmtId="0" fontId="5" fillId="3" borderId="9" xfId="0" applyFont="1" applyFill="1" applyBorder="1" applyAlignment="1">
      <alignment vertical="top"/>
    </xf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0" fillId="3" borderId="5" xfId="0" applyFill="1" applyBorder="1"/>
    <xf numFmtId="0" fontId="0" fillId="3" borderId="11" xfId="0" applyFill="1" applyBorder="1"/>
    <xf numFmtId="0" fontId="5" fillId="2" borderId="12" xfId="0" applyFont="1" applyFill="1" applyBorder="1" applyAlignment="1"/>
    <xf numFmtId="44" fontId="6" fillId="2" borderId="13" xfId="0" applyNumberFormat="1" applyFont="1" applyFill="1" applyBorder="1" applyAlignment="1"/>
    <xf numFmtId="0" fontId="6" fillId="2" borderId="9" xfId="0" applyFont="1" applyFill="1" applyBorder="1" applyAlignment="1"/>
    <xf numFmtId="0" fontId="0" fillId="2" borderId="0" xfId="0" applyFill="1" applyBorder="1"/>
    <xf numFmtId="44" fontId="6" fillId="2" borderId="10" xfId="0" applyNumberFormat="1" applyFont="1" applyFill="1" applyBorder="1" applyAlignment="1"/>
    <xf numFmtId="44" fontId="2" fillId="2" borderId="16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vertical="top"/>
    </xf>
    <xf numFmtId="0" fontId="0" fillId="0" borderId="0" xfId="0" applyProtection="1"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DE75"/>
      <color rgb="FF6792C5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M61"/>
  <sheetViews>
    <sheetView tabSelected="1" topLeftCell="A43" zoomScaleNormal="100" workbookViewId="0">
      <selection activeCell="C45" sqref="C45"/>
    </sheetView>
  </sheetViews>
  <sheetFormatPr defaultColWidth="8.77734375" defaultRowHeight="14.4" x14ac:dyDescent="0.3"/>
  <cols>
    <col min="1" max="1" width="8.77734375" style="1" customWidth="1"/>
    <col min="2" max="2" width="36.109375" style="1" customWidth="1"/>
    <col min="3" max="3" width="12.77734375" style="1" customWidth="1"/>
    <col min="4" max="4" width="13.77734375" style="1" customWidth="1"/>
    <col min="5" max="5" width="16.44140625" style="1" customWidth="1"/>
    <col min="6" max="6" width="15.33203125" style="1" customWidth="1"/>
    <col min="7" max="7" width="11.77734375" style="1" customWidth="1"/>
    <col min="8" max="8" width="14" style="1" customWidth="1"/>
    <col min="9" max="9" width="11.44140625" style="1" customWidth="1"/>
    <col min="10" max="16384" width="8.77734375" style="1"/>
  </cols>
  <sheetData>
    <row r="1" spans="1:9" s="4" customFormat="1" ht="17.399999999999999" x14ac:dyDescent="0.3">
      <c r="A1" s="47" t="s">
        <v>40</v>
      </c>
      <c r="B1" s="48"/>
      <c r="C1" s="48"/>
      <c r="D1" s="48"/>
      <c r="E1" s="48"/>
      <c r="F1" s="48"/>
      <c r="G1" s="48"/>
      <c r="H1" s="49"/>
    </row>
    <row r="2" spans="1:9" ht="38.25" customHeight="1" x14ac:dyDescent="0.3">
      <c r="A2" s="27" t="s">
        <v>2</v>
      </c>
      <c r="B2" s="40" t="s">
        <v>84</v>
      </c>
      <c r="C2" s="40"/>
      <c r="D2" s="22" t="s">
        <v>3</v>
      </c>
      <c r="E2" s="45" t="s">
        <v>30</v>
      </c>
      <c r="F2" s="45"/>
      <c r="G2" s="45"/>
      <c r="H2" s="46"/>
    </row>
    <row r="3" spans="1:9" ht="63" customHeight="1" x14ac:dyDescent="0.3">
      <c r="A3" s="6" t="s">
        <v>5</v>
      </c>
      <c r="B3" s="6" t="s">
        <v>0</v>
      </c>
      <c r="C3" s="6"/>
      <c r="D3" s="7" t="s">
        <v>27</v>
      </c>
      <c r="E3" s="7" t="s">
        <v>28</v>
      </c>
      <c r="F3" s="7" t="s">
        <v>1</v>
      </c>
      <c r="G3" s="7" t="s">
        <v>23</v>
      </c>
      <c r="H3" s="28" t="s">
        <v>4</v>
      </c>
    </row>
    <row r="4" spans="1:9" s="3" customFormat="1" ht="15" customHeight="1" x14ac:dyDescent="0.3">
      <c r="A4" s="29">
        <v>1</v>
      </c>
      <c r="B4" s="12" t="s">
        <v>13</v>
      </c>
      <c r="C4" s="12" t="s">
        <v>32</v>
      </c>
      <c r="D4" s="13">
        <f>SUM(D5:D22)</f>
        <v>173</v>
      </c>
      <c r="E4" s="14">
        <v>11</v>
      </c>
      <c r="F4" s="14">
        <f>SUM(F5:F22)</f>
        <v>2103</v>
      </c>
      <c r="G4" s="14">
        <f>SUM(G5:G22)</f>
        <v>95.149999999999977</v>
      </c>
      <c r="H4" s="14">
        <f>SUM(H5:H22)</f>
        <v>2198.1499999999996</v>
      </c>
    </row>
    <row r="5" spans="1:9" x14ac:dyDescent="0.3">
      <c r="A5" s="30" t="s">
        <v>6</v>
      </c>
      <c r="B5" s="8" t="s">
        <v>31</v>
      </c>
      <c r="C5" s="8">
        <v>4</v>
      </c>
      <c r="D5" s="9">
        <f>C5*12</f>
        <v>48</v>
      </c>
      <c r="E5" s="11">
        <f>E4</f>
        <v>11</v>
      </c>
      <c r="F5" s="10">
        <f t="shared" ref="F5:F10" si="0">E5*D5</f>
        <v>528</v>
      </c>
      <c r="G5" s="10">
        <f>F5*0.05</f>
        <v>26.400000000000002</v>
      </c>
      <c r="H5" s="11">
        <f>SUM(F5:G5)</f>
        <v>554.4</v>
      </c>
      <c r="I5" s="5"/>
    </row>
    <row r="6" spans="1:9" x14ac:dyDescent="0.3">
      <c r="A6" s="30" t="s">
        <v>7</v>
      </c>
      <c r="B6" s="8" t="s">
        <v>38</v>
      </c>
      <c r="C6" s="8">
        <v>1</v>
      </c>
      <c r="D6" s="9">
        <f>C6*6</f>
        <v>6</v>
      </c>
      <c r="E6" s="11">
        <f>E4</f>
        <v>11</v>
      </c>
      <c r="F6" s="10">
        <f t="shared" si="0"/>
        <v>66</v>
      </c>
      <c r="G6" s="10">
        <f t="shared" ref="G6:G19" si="1">F6*0.05</f>
        <v>3.3000000000000003</v>
      </c>
      <c r="H6" s="11">
        <f t="shared" ref="H6:H22" si="2">SUM(F6:G6)</f>
        <v>69.3</v>
      </c>
      <c r="I6" s="2"/>
    </row>
    <row r="7" spans="1:9" x14ac:dyDescent="0.3">
      <c r="A7" s="30" t="s">
        <v>8</v>
      </c>
      <c r="B7" s="8" t="s">
        <v>41</v>
      </c>
      <c r="C7" s="8">
        <v>6</v>
      </c>
      <c r="D7" s="9">
        <f>C7*6</f>
        <v>36</v>
      </c>
      <c r="E7" s="11">
        <f>E4</f>
        <v>11</v>
      </c>
      <c r="F7" s="10">
        <f t="shared" si="0"/>
        <v>396</v>
      </c>
      <c r="G7" s="10">
        <f t="shared" si="1"/>
        <v>19.8</v>
      </c>
      <c r="H7" s="11">
        <f t="shared" si="2"/>
        <v>415.8</v>
      </c>
      <c r="I7" s="2"/>
    </row>
    <row r="8" spans="1:9" x14ac:dyDescent="0.3">
      <c r="A8" s="30" t="s">
        <v>9</v>
      </c>
      <c r="B8" s="8" t="s">
        <v>46</v>
      </c>
      <c r="C8" s="8">
        <v>1</v>
      </c>
      <c r="D8" s="9">
        <f>C8*15</f>
        <v>15</v>
      </c>
      <c r="E8" s="11">
        <f>E4</f>
        <v>11</v>
      </c>
      <c r="F8" s="10">
        <f t="shared" si="0"/>
        <v>165</v>
      </c>
      <c r="G8" s="10">
        <f>F8*0.05</f>
        <v>8.25</v>
      </c>
      <c r="H8" s="11">
        <f t="shared" si="2"/>
        <v>173.25</v>
      </c>
      <c r="I8" s="2"/>
    </row>
    <row r="9" spans="1:9" x14ac:dyDescent="0.3">
      <c r="A9" s="30" t="s">
        <v>10</v>
      </c>
      <c r="B9" s="8" t="s">
        <v>47</v>
      </c>
      <c r="C9" s="8">
        <v>1</v>
      </c>
      <c r="D9" s="9">
        <f>C9*8</f>
        <v>8</v>
      </c>
      <c r="E9" s="11">
        <f>E4</f>
        <v>11</v>
      </c>
      <c r="F9" s="10">
        <f t="shared" si="0"/>
        <v>88</v>
      </c>
      <c r="G9" s="10">
        <f>F9*0.05</f>
        <v>4.4000000000000004</v>
      </c>
      <c r="H9" s="11">
        <f t="shared" si="2"/>
        <v>92.4</v>
      </c>
      <c r="I9" s="2"/>
    </row>
    <row r="10" spans="1:9" x14ac:dyDescent="0.3">
      <c r="A10" s="30" t="s">
        <v>11</v>
      </c>
      <c r="B10" s="8" t="s">
        <v>70</v>
      </c>
      <c r="C10" s="8">
        <v>1</v>
      </c>
      <c r="D10" s="9">
        <f>C10*7</f>
        <v>7</v>
      </c>
      <c r="E10" s="11">
        <f>E5</f>
        <v>11</v>
      </c>
      <c r="F10" s="10">
        <f t="shared" si="0"/>
        <v>77</v>
      </c>
      <c r="G10" s="10">
        <f>F10*0.05</f>
        <v>3.85</v>
      </c>
      <c r="H10" s="11">
        <f t="shared" si="2"/>
        <v>80.849999999999994</v>
      </c>
      <c r="I10" s="2"/>
    </row>
    <row r="11" spans="1:9" x14ac:dyDescent="0.3">
      <c r="A11" s="30" t="s">
        <v>34</v>
      </c>
      <c r="B11" s="8" t="s">
        <v>33</v>
      </c>
      <c r="C11" s="8">
        <v>3</v>
      </c>
      <c r="D11" s="9">
        <f>C11*2</f>
        <v>6</v>
      </c>
      <c r="E11" s="11">
        <f>E4</f>
        <v>11</v>
      </c>
      <c r="F11" s="10">
        <f t="shared" ref="F11:F20" si="3">E11*D11</f>
        <v>66</v>
      </c>
      <c r="G11" s="10">
        <f>F11*0.05</f>
        <v>3.3000000000000003</v>
      </c>
      <c r="H11" s="11">
        <f t="shared" si="2"/>
        <v>69.3</v>
      </c>
      <c r="I11" s="2"/>
    </row>
    <row r="12" spans="1:9" x14ac:dyDescent="0.3">
      <c r="A12" s="30" t="s">
        <v>35</v>
      </c>
      <c r="B12" s="8" t="s">
        <v>37</v>
      </c>
      <c r="C12" s="8">
        <v>1</v>
      </c>
      <c r="D12" s="9">
        <f>C12*15</f>
        <v>15</v>
      </c>
      <c r="E12" s="11">
        <f>E4</f>
        <v>11</v>
      </c>
      <c r="F12" s="10">
        <f t="shared" si="3"/>
        <v>165</v>
      </c>
      <c r="G12" s="10">
        <f>F12*0.05</f>
        <v>8.25</v>
      </c>
      <c r="H12" s="11">
        <f t="shared" si="2"/>
        <v>173.25</v>
      </c>
      <c r="I12" s="2"/>
    </row>
    <row r="13" spans="1:9" x14ac:dyDescent="0.3">
      <c r="A13" s="30" t="s">
        <v>36</v>
      </c>
      <c r="B13" s="8" t="s">
        <v>39</v>
      </c>
      <c r="C13" s="8">
        <v>1</v>
      </c>
      <c r="D13" s="9">
        <f>C13*5</f>
        <v>5</v>
      </c>
      <c r="E13" s="11">
        <f>E4</f>
        <v>11</v>
      </c>
      <c r="F13" s="10">
        <f t="shared" si="3"/>
        <v>55</v>
      </c>
      <c r="G13" s="10">
        <f t="shared" si="1"/>
        <v>2.75</v>
      </c>
      <c r="H13" s="11">
        <f t="shared" si="2"/>
        <v>57.75</v>
      </c>
      <c r="I13" s="2"/>
    </row>
    <row r="14" spans="1:9" x14ac:dyDescent="0.3">
      <c r="A14" s="30" t="s">
        <v>48</v>
      </c>
      <c r="B14" s="8" t="s">
        <v>43</v>
      </c>
      <c r="C14" s="8">
        <v>2</v>
      </c>
      <c r="D14" s="9">
        <f>C14*2</f>
        <v>4</v>
      </c>
      <c r="E14" s="11">
        <f>E4</f>
        <v>11</v>
      </c>
      <c r="F14" s="10">
        <f t="shared" si="3"/>
        <v>44</v>
      </c>
      <c r="G14" s="10">
        <f t="shared" si="1"/>
        <v>2.2000000000000002</v>
      </c>
      <c r="H14" s="11">
        <f t="shared" si="2"/>
        <v>46.2</v>
      </c>
      <c r="I14" s="2"/>
    </row>
    <row r="15" spans="1:9" x14ac:dyDescent="0.3">
      <c r="A15" s="30" t="s">
        <v>49</v>
      </c>
      <c r="B15" s="8" t="s">
        <v>42</v>
      </c>
      <c r="C15" s="8">
        <v>1</v>
      </c>
      <c r="D15" s="9">
        <f>C15*7</f>
        <v>7</v>
      </c>
      <c r="E15" s="11">
        <f>E4</f>
        <v>11</v>
      </c>
      <c r="F15" s="10">
        <f t="shared" si="3"/>
        <v>77</v>
      </c>
      <c r="G15" s="10">
        <f t="shared" si="1"/>
        <v>3.85</v>
      </c>
      <c r="H15" s="11">
        <f t="shared" si="2"/>
        <v>80.849999999999994</v>
      </c>
      <c r="I15" s="2"/>
    </row>
    <row r="16" spans="1:9" x14ac:dyDescent="0.3">
      <c r="A16" s="30" t="s">
        <v>50</v>
      </c>
      <c r="B16" s="8" t="s">
        <v>44</v>
      </c>
      <c r="C16" s="8">
        <v>1</v>
      </c>
      <c r="D16" s="9">
        <f>C16*7</f>
        <v>7</v>
      </c>
      <c r="E16" s="11">
        <f>E4</f>
        <v>11</v>
      </c>
      <c r="F16" s="10">
        <f t="shared" si="3"/>
        <v>77</v>
      </c>
      <c r="G16" s="10">
        <f t="shared" si="1"/>
        <v>3.85</v>
      </c>
      <c r="H16" s="11">
        <f t="shared" si="2"/>
        <v>80.849999999999994</v>
      </c>
      <c r="I16" s="2"/>
    </row>
    <row r="17" spans="1:9" x14ac:dyDescent="0.3">
      <c r="A17" s="30" t="s">
        <v>51</v>
      </c>
      <c r="B17" s="8" t="s">
        <v>45</v>
      </c>
      <c r="C17" s="8"/>
      <c r="D17" s="9">
        <f>C17*3</f>
        <v>0</v>
      </c>
      <c r="E17" s="11">
        <f>E4</f>
        <v>11</v>
      </c>
      <c r="F17" s="10">
        <f t="shared" si="3"/>
        <v>0</v>
      </c>
      <c r="G17" s="10">
        <f t="shared" si="1"/>
        <v>0</v>
      </c>
      <c r="H17" s="11">
        <f t="shared" si="2"/>
        <v>0</v>
      </c>
      <c r="I17" s="2"/>
    </row>
    <row r="18" spans="1:9" x14ac:dyDescent="0.3">
      <c r="A18" s="30" t="s">
        <v>52</v>
      </c>
      <c r="B18" s="8" t="s">
        <v>65</v>
      </c>
      <c r="C18" s="8">
        <v>0</v>
      </c>
      <c r="D18" s="9">
        <f>C18*2</f>
        <v>0</v>
      </c>
      <c r="E18" s="11">
        <f>E4</f>
        <v>11</v>
      </c>
      <c r="F18" s="10">
        <f t="shared" si="3"/>
        <v>0</v>
      </c>
      <c r="G18" s="10">
        <f t="shared" si="1"/>
        <v>0</v>
      </c>
      <c r="H18" s="11">
        <f t="shared" si="2"/>
        <v>0</v>
      </c>
      <c r="I18" s="2"/>
    </row>
    <row r="19" spans="1:9" x14ac:dyDescent="0.3">
      <c r="A19" s="30" t="s">
        <v>53</v>
      </c>
      <c r="B19" s="8" t="s">
        <v>64</v>
      </c>
      <c r="C19" s="8">
        <v>1</v>
      </c>
      <c r="D19" s="9">
        <f>C19*2</f>
        <v>2</v>
      </c>
      <c r="E19" s="11">
        <f>E4</f>
        <v>11</v>
      </c>
      <c r="F19" s="10">
        <f t="shared" si="3"/>
        <v>22</v>
      </c>
      <c r="G19" s="10">
        <f t="shared" si="1"/>
        <v>1.1000000000000001</v>
      </c>
      <c r="H19" s="11">
        <f t="shared" si="2"/>
        <v>23.1</v>
      </c>
      <c r="I19" s="2"/>
    </row>
    <row r="20" spans="1:9" x14ac:dyDescent="0.3">
      <c r="A20" s="30" t="s">
        <v>71</v>
      </c>
      <c r="B20" s="8" t="s">
        <v>29</v>
      </c>
      <c r="C20" s="8">
        <v>1</v>
      </c>
      <c r="D20" s="9">
        <f>C20*7</f>
        <v>7</v>
      </c>
      <c r="E20" s="11">
        <f>E5</f>
        <v>11</v>
      </c>
      <c r="F20" s="10">
        <f t="shared" si="3"/>
        <v>77</v>
      </c>
      <c r="G20" s="10">
        <f>F20*0.05</f>
        <v>3.85</v>
      </c>
      <c r="H20" s="11">
        <f>SUM(F20:G20)</f>
        <v>80.849999999999994</v>
      </c>
      <c r="I20" s="2"/>
    </row>
    <row r="21" spans="1:9" x14ac:dyDescent="0.3">
      <c r="A21" s="30"/>
      <c r="B21" s="8"/>
      <c r="C21" s="8"/>
      <c r="D21" s="9"/>
      <c r="E21" s="11"/>
      <c r="F21" s="10"/>
      <c r="G21" s="10"/>
      <c r="H21" s="11"/>
      <c r="I21" s="2"/>
    </row>
    <row r="22" spans="1:9" x14ac:dyDescent="0.3">
      <c r="A22" s="30" t="s">
        <v>74</v>
      </c>
      <c r="B22" s="8" t="s">
        <v>83</v>
      </c>
      <c r="C22" s="8">
        <v>4</v>
      </c>
      <c r="D22" s="9" t="s">
        <v>69</v>
      </c>
      <c r="E22" s="11">
        <v>50</v>
      </c>
      <c r="F22" s="10">
        <f>C22*E22</f>
        <v>200</v>
      </c>
      <c r="G22" s="10"/>
      <c r="H22" s="11">
        <f t="shared" si="2"/>
        <v>200</v>
      </c>
      <c r="I22" s="2"/>
    </row>
    <row r="23" spans="1:9" ht="38.25" customHeight="1" x14ac:dyDescent="0.3">
      <c r="A23" s="27"/>
      <c r="B23" s="21"/>
      <c r="C23" s="21"/>
      <c r="D23" s="22" t="s">
        <v>3</v>
      </c>
      <c r="E23" s="45" t="s">
        <v>24</v>
      </c>
      <c r="F23" s="45"/>
      <c r="G23" s="45"/>
      <c r="H23" s="46"/>
      <c r="I23" s="2"/>
    </row>
    <row r="24" spans="1:9" ht="55.2" x14ac:dyDescent="0.3">
      <c r="A24" s="6" t="s">
        <v>5</v>
      </c>
      <c r="B24" s="6" t="s">
        <v>0</v>
      </c>
      <c r="C24" s="6"/>
      <c r="D24" s="7" t="s">
        <v>27</v>
      </c>
      <c r="E24" s="7" t="s">
        <v>28</v>
      </c>
      <c r="F24" s="7" t="s">
        <v>1</v>
      </c>
      <c r="G24" s="7" t="s">
        <v>23</v>
      </c>
      <c r="H24" s="28" t="s">
        <v>4</v>
      </c>
      <c r="I24" s="2"/>
    </row>
    <row r="25" spans="1:9" x14ac:dyDescent="0.3">
      <c r="A25" s="29">
        <v>2</v>
      </c>
      <c r="B25" s="12" t="s">
        <v>17</v>
      </c>
      <c r="C25" s="12" t="s">
        <v>32</v>
      </c>
      <c r="D25" s="13">
        <f>SUM(D26:D45)</f>
        <v>162</v>
      </c>
      <c r="E25" s="14">
        <v>12</v>
      </c>
      <c r="F25" s="14">
        <f>SUM(F27:F29)</f>
        <v>156</v>
      </c>
      <c r="G25" s="14">
        <f>SUM(G27:G29)</f>
        <v>7.8000000000000007</v>
      </c>
      <c r="H25" s="14">
        <f>SUM(H27:H49)</f>
        <v>2340.3999999999996</v>
      </c>
      <c r="I25" s="2"/>
    </row>
    <row r="26" spans="1:9" x14ac:dyDescent="0.3">
      <c r="A26" s="30" t="s">
        <v>6</v>
      </c>
      <c r="B26" s="8" t="s">
        <v>75</v>
      </c>
      <c r="C26" s="8">
        <v>1</v>
      </c>
      <c r="D26" s="9">
        <f>C26*8</f>
        <v>8</v>
      </c>
      <c r="E26" s="10">
        <f>E25</f>
        <v>12</v>
      </c>
      <c r="F26" s="10">
        <f>E26*D26</f>
        <v>96</v>
      </c>
      <c r="G26" s="10">
        <f>F26*0.05</f>
        <v>4.8000000000000007</v>
      </c>
      <c r="H26" s="11">
        <f>SUM(F26:G26)</f>
        <v>100.8</v>
      </c>
      <c r="I26" s="2"/>
    </row>
    <row r="27" spans="1:9" x14ac:dyDescent="0.3">
      <c r="A27" s="30" t="s">
        <v>7</v>
      </c>
      <c r="B27" s="8" t="s">
        <v>54</v>
      </c>
      <c r="C27" s="8">
        <v>0</v>
      </c>
      <c r="D27" s="9">
        <f>C27*11</f>
        <v>0</v>
      </c>
      <c r="E27" s="10">
        <f>E25</f>
        <v>12</v>
      </c>
      <c r="F27" s="10">
        <f>E27*D27</f>
        <v>0</v>
      </c>
      <c r="G27" s="10">
        <f>F27*0.05</f>
        <v>0</v>
      </c>
      <c r="H27" s="11">
        <f>SUM(F27:G27)</f>
        <v>0</v>
      </c>
      <c r="I27" s="2"/>
    </row>
    <row r="28" spans="1:9" x14ac:dyDescent="0.3">
      <c r="A28" s="30" t="s">
        <v>8</v>
      </c>
      <c r="B28" s="8" t="s">
        <v>57</v>
      </c>
      <c r="C28" s="8"/>
      <c r="D28" s="9">
        <f>C28*13</f>
        <v>0</v>
      </c>
      <c r="E28" s="10">
        <f>E25</f>
        <v>12</v>
      </c>
      <c r="F28" s="10">
        <f t="shared" ref="F28:F42" si="4">E28*D28</f>
        <v>0</v>
      </c>
      <c r="G28" s="10">
        <f t="shared" ref="G28:G44" si="5">F28*0.05</f>
        <v>0</v>
      </c>
      <c r="H28" s="11">
        <f t="shared" ref="H28:H47" si="6">SUM(F28:G28)</f>
        <v>0</v>
      </c>
      <c r="I28" s="2"/>
    </row>
    <row r="29" spans="1:9" x14ac:dyDescent="0.3">
      <c r="A29" s="30" t="s">
        <v>9</v>
      </c>
      <c r="B29" s="8" t="s">
        <v>55</v>
      </c>
      <c r="C29" s="8">
        <v>1</v>
      </c>
      <c r="D29" s="9">
        <f>C29*13</f>
        <v>13</v>
      </c>
      <c r="E29" s="10">
        <f>E25</f>
        <v>12</v>
      </c>
      <c r="F29" s="10">
        <f t="shared" si="4"/>
        <v>156</v>
      </c>
      <c r="G29" s="10">
        <f t="shared" si="5"/>
        <v>7.8000000000000007</v>
      </c>
      <c r="H29" s="11">
        <f t="shared" si="6"/>
        <v>163.80000000000001</v>
      </c>
    </row>
    <row r="30" spans="1:9" x14ac:dyDescent="0.3">
      <c r="A30" s="30" t="s">
        <v>10</v>
      </c>
      <c r="B30" s="8" t="s">
        <v>72</v>
      </c>
      <c r="C30" s="8">
        <v>3</v>
      </c>
      <c r="D30" s="9">
        <f>C30*14</f>
        <v>42</v>
      </c>
      <c r="E30" s="10">
        <f>E27</f>
        <v>12</v>
      </c>
      <c r="F30" s="10">
        <f>E30*D30</f>
        <v>504</v>
      </c>
      <c r="G30" s="10">
        <f>F30*0.05</f>
        <v>25.200000000000003</v>
      </c>
      <c r="H30" s="11">
        <f t="shared" si="6"/>
        <v>529.20000000000005</v>
      </c>
    </row>
    <row r="31" spans="1:9" x14ac:dyDescent="0.3">
      <c r="A31" s="30" t="s">
        <v>11</v>
      </c>
      <c r="B31" s="8" t="s">
        <v>81</v>
      </c>
      <c r="C31" s="8">
        <v>0</v>
      </c>
      <c r="D31" s="9">
        <f>C31*16</f>
        <v>0</v>
      </c>
      <c r="E31" s="10">
        <f>E28</f>
        <v>12</v>
      </c>
      <c r="F31" s="10">
        <f>E31*D31</f>
        <v>0</v>
      </c>
      <c r="G31" s="10">
        <f>F31*0.05</f>
        <v>0</v>
      </c>
      <c r="H31" s="11">
        <f t="shared" si="6"/>
        <v>0</v>
      </c>
    </row>
    <row r="32" spans="1:9" x14ac:dyDescent="0.3">
      <c r="A32" s="30" t="s">
        <v>34</v>
      </c>
      <c r="B32" s="8" t="s">
        <v>56</v>
      </c>
      <c r="C32" s="8">
        <v>0</v>
      </c>
      <c r="D32" s="9">
        <f>C32*16</f>
        <v>0</v>
      </c>
      <c r="E32" s="10">
        <f>E25</f>
        <v>12</v>
      </c>
      <c r="F32" s="10">
        <f t="shared" si="4"/>
        <v>0</v>
      </c>
      <c r="G32" s="10">
        <f t="shared" si="5"/>
        <v>0</v>
      </c>
      <c r="H32" s="11">
        <f t="shared" si="6"/>
        <v>0</v>
      </c>
    </row>
    <row r="33" spans="1:9" x14ac:dyDescent="0.3">
      <c r="A33" s="30" t="s">
        <v>35</v>
      </c>
      <c r="B33" s="8" t="s">
        <v>73</v>
      </c>
      <c r="C33" s="8">
        <v>1</v>
      </c>
      <c r="D33" s="9">
        <f>C33*18</f>
        <v>18</v>
      </c>
      <c r="E33" s="10">
        <f>E27</f>
        <v>12</v>
      </c>
      <c r="F33" s="10">
        <f>E33*D33</f>
        <v>216</v>
      </c>
      <c r="G33" s="10">
        <f>F33*0.05</f>
        <v>10.8</v>
      </c>
      <c r="H33" s="11">
        <f>SUM(F33:G33)</f>
        <v>226.8</v>
      </c>
    </row>
    <row r="34" spans="1:9" x14ac:dyDescent="0.3">
      <c r="A34" s="30" t="s">
        <v>36</v>
      </c>
      <c r="B34" s="8" t="s">
        <v>66</v>
      </c>
      <c r="C34" s="8">
        <v>1</v>
      </c>
      <c r="D34" s="9">
        <f>C34*8</f>
        <v>8</v>
      </c>
      <c r="E34" s="10">
        <f>E25</f>
        <v>12</v>
      </c>
      <c r="F34" s="10">
        <f>E34*D34</f>
        <v>96</v>
      </c>
      <c r="G34" s="10">
        <f t="shared" si="5"/>
        <v>4.8000000000000007</v>
      </c>
      <c r="H34" s="11">
        <f t="shared" si="6"/>
        <v>100.8</v>
      </c>
    </row>
    <row r="35" spans="1:9" x14ac:dyDescent="0.3">
      <c r="A35" s="30" t="s">
        <v>48</v>
      </c>
      <c r="B35" s="8" t="s">
        <v>77</v>
      </c>
      <c r="C35" s="8">
        <v>0</v>
      </c>
      <c r="D35" s="9">
        <f>C35*5</f>
        <v>0</v>
      </c>
      <c r="E35" s="10">
        <f>E25</f>
        <v>12</v>
      </c>
      <c r="F35" s="10">
        <f t="shared" si="4"/>
        <v>0</v>
      </c>
      <c r="G35" s="10">
        <f t="shared" si="5"/>
        <v>0</v>
      </c>
      <c r="H35" s="11">
        <f t="shared" si="6"/>
        <v>0</v>
      </c>
    </row>
    <row r="36" spans="1:9" x14ac:dyDescent="0.3">
      <c r="A36" s="30" t="s">
        <v>48</v>
      </c>
      <c r="B36" s="8" t="s">
        <v>78</v>
      </c>
      <c r="C36" s="8">
        <v>1</v>
      </c>
      <c r="D36" s="9">
        <f>C36*7</f>
        <v>7</v>
      </c>
      <c r="E36" s="10">
        <f>E26</f>
        <v>12</v>
      </c>
      <c r="F36" s="10">
        <f>E36*D36</f>
        <v>84</v>
      </c>
      <c r="G36" s="10">
        <f>F36*0.05</f>
        <v>4.2</v>
      </c>
      <c r="H36" s="11">
        <f>SUM(F36:G36)</f>
        <v>88.2</v>
      </c>
    </row>
    <row r="37" spans="1:9" x14ac:dyDescent="0.3">
      <c r="A37" s="30" t="s">
        <v>49</v>
      </c>
      <c r="B37" s="8" t="s">
        <v>58</v>
      </c>
      <c r="C37" s="8">
        <v>1</v>
      </c>
      <c r="D37" s="9">
        <f>C37*8</f>
        <v>8</v>
      </c>
      <c r="E37" s="10">
        <f>E25</f>
        <v>12</v>
      </c>
      <c r="F37" s="10">
        <f t="shared" si="4"/>
        <v>96</v>
      </c>
      <c r="G37" s="10">
        <f t="shared" si="5"/>
        <v>4.8000000000000007</v>
      </c>
      <c r="H37" s="11">
        <f t="shared" si="6"/>
        <v>100.8</v>
      </c>
    </row>
    <row r="38" spans="1:9" x14ac:dyDescent="0.3">
      <c r="A38" s="30" t="s">
        <v>50</v>
      </c>
      <c r="B38" s="8" t="s">
        <v>79</v>
      </c>
      <c r="C38" s="8">
        <v>0</v>
      </c>
      <c r="D38" s="9">
        <f>C38*4</f>
        <v>0</v>
      </c>
      <c r="E38" s="10">
        <f>E25</f>
        <v>12</v>
      </c>
      <c r="F38" s="10">
        <f t="shared" si="4"/>
        <v>0</v>
      </c>
      <c r="G38" s="10">
        <f t="shared" si="5"/>
        <v>0</v>
      </c>
      <c r="H38" s="11">
        <f t="shared" si="6"/>
        <v>0</v>
      </c>
    </row>
    <row r="39" spans="1:9" x14ac:dyDescent="0.3">
      <c r="A39" s="30" t="s">
        <v>50</v>
      </c>
      <c r="B39" s="8" t="s">
        <v>80</v>
      </c>
      <c r="C39" s="8">
        <v>1</v>
      </c>
      <c r="D39" s="9">
        <f>C39*6</f>
        <v>6</v>
      </c>
      <c r="E39" s="10">
        <f>E26</f>
        <v>12</v>
      </c>
      <c r="F39" s="10">
        <f>E39*D39</f>
        <v>72</v>
      </c>
      <c r="G39" s="10">
        <f>F39*0.05</f>
        <v>3.6</v>
      </c>
      <c r="H39" s="11">
        <f>SUM(F39:G39)</f>
        <v>75.599999999999994</v>
      </c>
    </row>
    <row r="40" spans="1:9" x14ac:dyDescent="0.3">
      <c r="A40" s="30" t="s">
        <v>51</v>
      </c>
      <c r="B40" s="8" t="s">
        <v>60</v>
      </c>
      <c r="C40" s="8">
        <v>1</v>
      </c>
      <c r="D40" s="9">
        <f>C40*4</f>
        <v>4</v>
      </c>
      <c r="E40" s="10">
        <f>E25</f>
        <v>12</v>
      </c>
      <c r="F40" s="10">
        <f t="shared" si="4"/>
        <v>48</v>
      </c>
      <c r="G40" s="10">
        <f t="shared" si="5"/>
        <v>2.4000000000000004</v>
      </c>
      <c r="H40" s="11">
        <f t="shared" si="6"/>
        <v>50.4</v>
      </c>
    </row>
    <row r="41" spans="1:9" x14ac:dyDescent="0.3">
      <c r="A41" s="30" t="s">
        <v>52</v>
      </c>
      <c r="B41" s="8" t="s">
        <v>59</v>
      </c>
      <c r="C41" s="8">
        <v>2</v>
      </c>
      <c r="D41" s="9">
        <f>C41*6</f>
        <v>12</v>
      </c>
      <c r="E41" s="10">
        <f>E25</f>
        <v>12</v>
      </c>
      <c r="F41" s="10">
        <f t="shared" si="4"/>
        <v>144</v>
      </c>
      <c r="G41" s="10">
        <f t="shared" si="5"/>
        <v>7.2</v>
      </c>
      <c r="H41" s="11">
        <f t="shared" si="6"/>
        <v>151.19999999999999</v>
      </c>
    </row>
    <row r="42" spans="1:9" x14ac:dyDescent="0.3">
      <c r="A42" s="30" t="s">
        <v>53</v>
      </c>
      <c r="B42" s="8" t="s">
        <v>29</v>
      </c>
      <c r="C42" s="8">
        <v>1</v>
      </c>
      <c r="D42" s="9">
        <v>24</v>
      </c>
      <c r="E42" s="10">
        <f>E25</f>
        <v>12</v>
      </c>
      <c r="F42" s="10">
        <f t="shared" si="4"/>
        <v>288</v>
      </c>
      <c r="G42" s="10">
        <f t="shared" si="5"/>
        <v>14.4</v>
      </c>
      <c r="H42" s="11">
        <f t="shared" si="6"/>
        <v>302.39999999999998</v>
      </c>
    </row>
    <row r="43" spans="1:9" x14ac:dyDescent="0.3">
      <c r="A43" s="30" t="s">
        <v>71</v>
      </c>
      <c r="B43" s="8" t="s">
        <v>61</v>
      </c>
      <c r="C43" s="8">
        <v>10</v>
      </c>
      <c r="D43" s="9">
        <f>C43*1</f>
        <v>10</v>
      </c>
      <c r="E43" s="10">
        <f>E25</f>
        <v>12</v>
      </c>
      <c r="F43" s="10">
        <f>E43*D43</f>
        <v>120</v>
      </c>
      <c r="G43" s="10">
        <f t="shared" si="5"/>
        <v>6</v>
      </c>
      <c r="H43" s="11">
        <f t="shared" si="6"/>
        <v>126</v>
      </c>
    </row>
    <row r="44" spans="1:9" x14ac:dyDescent="0.3">
      <c r="A44" s="30" t="s">
        <v>74</v>
      </c>
      <c r="B44" s="8" t="s">
        <v>62</v>
      </c>
      <c r="C44" s="8"/>
      <c r="D44" s="9">
        <f>C44*5</f>
        <v>0</v>
      </c>
      <c r="E44" s="10">
        <f>E25</f>
        <v>12</v>
      </c>
      <c r="F44" s="10">
        <f>E44*D44</f>
        <v>0</v>
      </c>
      <c r="G44" s="10">
        <f t="shared" si="5"/>
        <v>0</v>
      </c>
      <c r="H44" s="11">
        <f t="shared" si="6"/>
        <v>0</v>
      </c>
    </row>
    <row r="45" spans="1:9" x14ac:dyDescent="0.3">
      <c r="A45" s="30" t="s">
        <v>76</v>
      </c>
      <c r="B45" s="8" t="s">
        <v>68</v>
      </c>
      <c r="C45" s="8">
        <v>1</v>
      </c>
      <c r="D45" s="9">
        <f>C45*2</f>
        <v>2</v>
      </c>
      <c r="E45" s="10">
        <f>E26</f>
        <v>12</v>
      </c>
      <c r="F45" s="10">
        <f>E45*D45</f>
        <v>24</v>
      </c>
      <c r="G45" s="10">
        <f>F45*0.05</f>
        <v>1.2000000000000002</v>
      </c>
      <c r="H45" s="11">
        <f>SUM(F45:G45)</f>
        <v>25.2</v>
      </c>
    </row>
    <row r="46" spans="1:9" x14ac:dyDescent="0.3">
      <c r="A46" s="30"/>
      <c r="B46" s="8"/>
      <c r="C46" s="8"/>
      <c r="D46" s="9"/>
      <c r="E46" s="10"/>
      <c r="F46" s="10"/>
      <c r="G46" s="10"/>
      <c r="H46" s="11"/>
    </row>
    <row r="47" spans="1:9" x14ac:dyDescent="0.3">
      <c r="A47" s="30" t="s">
        <v>82</v>
      </c>
      <c r="B47" s="8" t="s">
        <v>83</v>
      </c>
      <c r="C47" s="8">
        <v>8</v>
      </c>
      <c r="D47" s="9" t="s">
        <v>69</v>
      </c>
      <c r="E47" s="10">
        <v>50</v>
      </c>
      <c r="F47" s="10">
        <f>C47*E47</f>
        <v>400</v>
      </c>
      <c r="G47" s="10"/>
      <c r="H47" s="11">
        <f t="shared" si="6"/>
        <v>400</v>
      </c>
    </row>
    <row r="48" spans="1:9" ht="38.25" customHeight="1" x14ac:dyDescent="0.3">
      <c r="A48" s="27"/>
      <c r="B48" s="21"/>
      <c r="C48" s="21"/>
      <c r="D48" s="22" t="s">
        <v>3</v>
      </c>
      <c r="E48" s="45" t="s">
        <v>25</v>
      </c>
      <c r="F48" s="45"/>
      <c r="G48" s="45"/>
      <c r="H48" s="46"/>
      <c r="I48" s="2"/>
    </row>
    <row r="49" spans="1:13" ht="57.75" customHeight="1" x14ac:dyDescent="0.3">
      <c r="A49" s="6" t="s">
        <v>5</v>
      </c>
      <c r="B49" s="6" t="s">
        <v>0</v>
      </c>
      <c r="C49" s="6"/>
      <c r="D49" s="7" t="s">
        <v>14</v>
      </c>
      <c r="E49" s="7" t="s">
        <v>67</v>
      </c>
      <c r="F49" s="7" t="s">
        <v>1</v>
      </c>
      <c r="G49" s="7" t="s">
        <v>23</v>
      </c>
      <c r="H49" s="28" t="s">
        <v>4</v>
      </c>
      <c r="I49" s="2"/>
      <c r="M49" s="41"/>
    </row>
    <row r="50" spans="1:13" x14ac:dyDescent="0.3">
      <c r="A50" s="29">
        <v>3</v>
      </c>
      <c r="B50" s="12" t="s">
        <v>21</v>
      </c>
      <c r="C50" s="12" t="s">
        <v>32</v>
      </c>
      <c r="D50" s="13">
        <f>SUM(D52:D54)</f>
        <v>0</v>
      </c>
      <c r="E50" s="14"/>
      <c r="F50" s="14">
        <f>SUM(F53:F54)</f>
        <v>0</v>
      </c>
      <c r="G50" s="14"/>
      <c r="H50" s="14">
        <f>SUM(H51:H52)</f>
        <v>490.5</v>
      </c>
      <c r="I50" s="2"/>
    </row>
    <row r="51" spans="1:13" x14ac:dyDescent="0.3">
      <c r="A51" s="30" t="s">
        <v>6</v>
      </c>
      <c r="B51" s="8" t="s">
        <v>26</v>
      </c>
      <c r="C51" s="42" t="s">
        <v>69</v>
      </c>
      <c r="D51" s="9">
        <v>410</v>
      </c>
      <c r="E51" s="10">
        <v>1</v>
      </c>
      <c r="F51" s="10">
        <f>D51*E51</f>
        <v>410</v>
      </c>
      <c r="G51" s="10">
        <f>F51*0.05</f>
        <v>20.5</v>
      </c>
      <c r="H51" s="11">
        <f>SUM(F51:G51)</f>
        <v>430.5</v>
      </c>
      <c r="I51" s="2"/>
    </row>
    <row r="52" spans="1:13" x14ac:dyDescent="0.3">
      <c r="A52" s="30" t="s">
        <v>7</v>
      </c>
      <c r="B52" s="8" t="s">
        <v>63</v>
      </c>
      <c r="C52" s="8">
        <v>5</v>
      </c>
      <c r="D52" s="42" t="s">
        <v>69</v>
      </c>
      <c r="E52" s="10">
        <v>12</v>
      </c>
      <c r="F52" s="10">
        <f>C52*E52</f>
        <v>60</v>
      </c>
      <c r="G52" s="10">
        <f>F52*0.05</f>
        <v>3</v>
      </c>
      <c r="H52" s="11">
        <f>SUM(F52:F52)</f>
        <v>60</v>
      </c>
    </row>
    <row r="53" spans="1:13" ht="38.700000000000003" customHeight="1" x14ac:dyDescent="0.3">
      <c r="A53" s="27"/>
      <c r="B53" s="21"/>
      <c r="C53" s="21"/>
      <c r="D53" s="22" t="s">
        <v>20</v>
      </c>
      <c r="E53" s="45" t="s">
        <v>19</v>
      </c>
      <c r="F53" s="45"/>
      <c r="G53" s="45"/>
      <c r="H53" s="46"/>
    </row>
    <row r="54" spans="1:13" ht="28.2" x14ac:dyDescent="0.3">
      <c r="A54" s="6" t="s">
        <v>5</v>
      </c>
      <c r="B54" s="6" t="s">
        <v>0</v>
      </c>
      <c r="C54" s="6"/>
      <c r="D54" s="7" t="s">
        <v>18</v>
      </c>
      <c r="E54" s="7" t="s">
        <v>15</v>
      </c>
      <c r="F54" s="7" t="s">
        <v>1</v>
      </c>
      <c r="G54" s="24"/>
      <c r="H54" s="28" t="s">
        <v>4</v>
      </c>
    </row>
    <row r="55" spans="1:13" x14ac:dyDescent="0.3">
      <c r="A55" s="29">
        <v>3</v>
      </c>
      <c r="B55" s="12" t="s">
        <v>21</v>
      </c>
      <c r="C55" s="12"/>
      <c r="D55" s="13">
        <f>SUM(D56:D64)</f>
        <v>20</v>
      </c>
      <c r="E55" s="14"/>
      <c r="F55" s="14">
        <f>SUM(F56:F63)</f>
        <v>1000</v>
      </c>
      <c r="G55" s="25"/>
      <c r="H55" s="14">
        <f>SUM(H62+H56)</f>
        <v>1000</v>
      </c>
    </row>
    <row r="56" spans="1:13" x14ac:dyDescent="0.3">
      <c r="A56" s="30" t="s">
        <v>6</v>
      </c>
      <c r="B56" s="8" t="s">
        <v>22</v>
      </c>
      <c r="C56" s="8"/>
      <c r="D56" s="9">
        <v>20</v>
      </c>
      <c r="E56" s="10">
        <v>50</v>
      </c>
      <c r="F56" s="10">
        <f>E56*D56</f>
        <v>1000</v>
      </c>
      <c r="G56" s="26"/>
      <c r="H56" s="11">
        <f>SUM(F56:F56)</f>
        <v>1000</v>
      </c>
    </row>
    <row r="58" spans="1:13" x14ac:dyDescent="0.3">
      <c r="A58" s="31"/>
      <c r="B58" s="23"/>
      <c r="C58" s="23"/>
      <c r="D58" s="23"/>
      <c r="E58" s="23"/>
      <c r="F58" s="23"/>
      <c r="G58" s="39"/>
      <c r="H58" s="32"/>
    </row>
    <row r="59" spans="1:13" x14ac:dyDescent="0.3">
      <c r="A59" s="33"/>
      <c r="B59" s="15"/>
      <c r="C59" s="15"/>
      <c r="D59" s="16"/>
      <c r="E59" s="17"/>
      <c r="F59" s="50" t="s">
        <v>12</v>
      </c>
      <c r="G59" s="50"/>
      <c r="H59" s="34">
        <f>SUM(H25+H4+H50+H55)</f>
        <v>6029.0499999999993</v>
      </c>
    </row>
    <row r="60" spans="1:13" x14ac:dyDescent="0.3">
      <c r="A60" s="35"/>
      <c r="B60" s="18"/>
      <c r="C60" s="18"/>
      <c r="D60" s="19"/>
      <c r="E60" s="18"/>
      <c r="F60" s="36"/>
      <c r="G60" s="20"/>
      <c r="H60" s="37"/>
    </row>
    <row r="61" spans="1:13" x14ac:dyDescent="0.3">
      <c r="A61" s="43" t="s">
        <v>16</v>
      </c>
      <c r="B61" s="44"/>
      <c r="C61" s="44"/>
      <c r="D61" s="44"/>
      <c r="E61" s="44"/>
      <c r="F61" s="44"/>
      <c r="G61" s="44"/>
      <c r="H61" s="38">
        <f>SUM(H4,H25,H50,H55)</f>
        <v>6029.0499999999993</v>
      </c>
    </row>
  </sheetData>
  <sheetProtection formatCells="0" selectLockedCells="1" selectUnlockedCells="1"/>
  <mergeCells count="7">
    <mergeCell ref="A61:G61"/>
    <mergeCell ref="E53:H53"/>
    <mergeCell ref="A1:H1"/>
    <mergeCell ref="E2:H2"/>
    <mergeCell ref="E23:H23"/>
    <mergeCell ref="E48:H48"/>
    <mergeCell ref="F59:G59"/>
  </mergeCells>
  <phoneticPr fontId="10" type="noConversion"/>
  <pageMargins left="0.23622047244094491" right="0.23622047244094491" top="1.5354330708661419" bottom="0.98425196850393704" header="0.11811023622047245" footer="0.51181102362204722"/>
  <pageSetup paperSize="9" scale="86" fitToHeight="0" orientation="portrait" verticalDpi="300" r:id="rId1"/>
  <headerFooter>
    <oddHeader>&amp;C&amp;G</oddHeader>
    <oddFooter>&amp;L&amp;"Lato,Regular"&amp;K03+036Rua Guardiato M. de Souza, 1002, Dermat
Barra do Garças - MT&amp;R&amp;"Lato,Regular"&amp;K6792C5klaudyoarq@gmail.com
+55 66 9 9212-2226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Estimativa Valor Proj Instal</vt:lpstr>
      <vt:lpstr>'Estimativa Valor Proj Instal'!Area_de_impressao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Klaudyo</cp:lastModifiedBy>
  <cp:lastPrinted>2017-07-14T17:08:11Z</cp:lastPrinted>
  <dcterms:created xsi:type="dcterms:W3CDTF">2016-01-21T12:30:18Z</dcterms:created>
  <dcterms:modified xsi:type="dcterms:W3CDTF">2021-01-20T12:39:02Z</dcterms:modified>
</cp:coreProperties>
</file>