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9200" windowHeight="11610" activeTab="1"/>
  </bookViews>
  <sheets>
    <sheet name="Emolumentos2018" sheetId="77" r:id="rId1"/>
    <sheet name="OUT2018" sheetId="81" r:id="rId2"/>
  </sheets>
  <calcPr calcId="162913"/>
  <fileRecoveryPr autoRecover="0"/>
</workbook>
</file>

<file path=xl/calcChain.xml><?xml version="1.0" encoding="utf-8"?>
<calcChain xmlns="http://schemas.openxmlformats.org/spreadsheetml/2006/main">
  <c r="F8" i="81" l="1"/>
  <c r="B8" i="81"/>
  <c r="E4" i="81"/>
  <c r="T25" i="81"/>
  <c r="T6" i="81"/>
  <c r="T11" i="81"/>
  <c r="T20" i="81"/>
  <c r="I24" i="81"/>
  <c r="I19" i="81"/>
  <c r="I10" i="81"/>
  <c r="I5" i="81"/>
  <c r="Y26" i="81"/>
  <c r="AA12" i="81"/>
  <c r="A24" i="81" l="1"/>
  <c r="D18" i="81" l="1"/>
  <c r="Z6" i="81" l="1"/>
  <c r="U6" i="81"/>
  <c r="M6" i="81"/>
  <c r="C6" i="81"/>
  <c r="L6" i="81" s="1"/>
  <c r="B6" i="81"/>
  <c r="AA5" i="81"/>
  <c r="J5" i="81"/>
  <c r="D5" i="81"/>
  <c r="C5" i="81"/>
  <c r="L5" i="81" s="1"/>
  <c r="B5" i="81"/>
  <c r="A5" i="81"/>
  <c r="L4" i="81"/>
  <c r="N4" i="81" s="1"/>
  <c r="V4" i="81" s="1"/>
  <c r="K4" i="81"/>
  <c r="N22" i="81"/>
  <c r="Z11" i="81"/>
  <c r="U11" i="81"/>
  <c r="M11" i="81"/>
  <c r="C11" i="81"/>
  <c r="L11" i="81" s="1"/>
  <c r="B11" i="81"/>
  <c r="AA10" i="81"/>
  <c r="Z10" i="81"/>
  <c r="D10" i="81"/>
  <c r="C10" i="81"/>
  <c r="L10" i="81" s="1"/>
  <c r="B10" i="81"/>
  <c r="A10" i="81"/>
  <c r="L9" i="81"/>
  <c r="N9" i="81" s="1"/>
  <c r="V9" i="81" s="1"/>
  <c r="E9" i="81"/>
  <c r="K9" i="81" s="1"/>
  <c r="B19" i="81"/>
  <c r="AA26" i="81"/>
  <c r="O27" i="81" s="1"/>
  <c r="C26" i="81"/>
  <c r="B26" i="81"/>
  <c r="Z25" i="81"/>
  <c r="AA25" i="81"/>
  <c r="M25" i="81"/>
  <c r="C25" i="81"/>
  <c r="L25" i="81" s="1"/>
  <c r="B25" i="81"/>
  <c r="AA24" i="81"/>
  <c r="Z24" i="81"/>
  <c r="D24" i="81"/>
  <c r="C24" i="81"/>
  <c r="L24" i="81" s="1"/>
  <c r="B24" i="81"/>
  <c r="L23" i="81"/>
  <c r="N23" i="81" s="1"/>
  <c r="E23" i="81"/>
  <c r="F22" i="81"/>
  <c r="B22" i="81"/>
  <c r="Z20" i="81"/>
  <c r="AA20" i="81"/>
  <c r="M20" i="81"/>
  <c r="C20" i="81"/>
  <c r="L20" i="81" s="1"/>
  <c r="B20" i="81"/>
  <c r="AA19" i="81"/>
  <c r="D19" i="81"/>
  <c r="C19" i="81"/>
  <c r="L19" i="81" s="1"/>
  <c r="A19" i="81"/>
  <c r="L18" i="81"/>
  <c r="N18" i="81" s="1"/>
  <c r="E18" i="81"/>
  <c r="AA11" i="81" l="1"/>
  <c r="O13" i="81" s="1"/>
  <c r="K23" i="81"/>
  <c r="V18" i="81"/>
  <c r="V23" i="81"/>
  <c r="J10" i="81"/>
  <c r="G13" i="81" s="1"/>
  <c r="G5" i="81"/>
  <c r="G10" i="81"/>
  <c r="D7" i="81"/>
  <c r="AA6" i="81"/>
  <c r="O7" i="81" s="1"/>
  <c r="G7" i="81"/>
  <c r="Z5" i="81"/>
  <c r="P11" i="81"/>
  <c r="O6" i="81"/>
  <c r="F5" i="81"/>
  <c r="W4" i="81"/>
  <c r="AB4" i="81" s="1"/>
  <c r="E5" i="81"/>
  <c r="P6" i="81"/>
  <c r="N6" i="81"/>
  <c r="Y6" i="81" s="1"/>
  <c r="W9" i="81"/>
  <c r="AB9" i="81" s="1"/>
  <c r="E10" i="81"/>
  <c r="D13" i="81"/>
  <c r="U20" i="81"/>
  <c r="F10" i="81"/>
  <c r="N11" i="81"/>
  <c r="O11" i="81"/>
  <c r="G19" i="81"/>
  <c r="G24" i="81"/>
  <c r="D21" i="81"/>
  <c r="F24" i="81"/>
  <c r="E19" i="81"/>
  <c r="F19" i="81"/>
  <c r="O20" i="81"/>
  <c r="P20" i="81"/>
  <c r="L21" i="81" s="1"/>
  <c r="Z19" i="81"/>
  <c r="O21" i="81"/>
  <c r="E24" i="81"/>
  <c r="N25" i="81"/>
  <c r="Y25" i="81" s="1"/>
  <c r="D27" i="81"/>
  <c r="K18" i="81"/>
  <c r="J24" i="81"/>
  <c r="U25" i="81"/>
  <c r="J19" i="81"/>
  <c r="N20" i="81"/>
  <c r="P25" i="81"/>
  <c r="O25" i="81"/>
  <c r="L7" i="81" l="1"/>
  <c r="W23" i="81"/>
  <c r="AB23" i="81" s="1"/>
  <c r="L27" i="81"/>
  <c r="L13" i="81"/>
  <c r="W18" i="81"/>
  <c r="AB18" i="81" s="1"/>
  <c r="G21" i="81"/>
  <c r="V5" i="81"/>
  <c r="AB5" i="81"/>
  <c r="K19" i="81"/>
  <c r="I7" i="81"/>
  <c r="K5" i="81"/>
  <c r="V6" i="81"/>
  <c r="W6" i="81" s="1"/>
  <c r="I21" i="81"/>
  <c r="G27" i="81"/>
  <c r="Y11" i="81"/>
  <c r="V11" i="81" s="1"/>
  <c r="W11" i="81" s="1"/>
  <c r="V10" i="81"/>
  <c r="I13" i="81"/>
  <c r="AB10" i="81"/>
  <c r="K10" i="81"/>
  <c r="AB19" i="81"/>
  <c r="K24" i="81"/>
  <c r="V19" i="81"/>
  <c r="V24" i="81"/>
  <c r="V25" i="81"/>
  <c r="W25" i="81" s="1"/>
  <c r="AB24" i="81"/>
  <c r="I27" i="81"/>
  <c r="AB25" i="81"/>
  <c r="Y20" i="81"/>
  <c r="AC23" i="81" l="1"/>
  <c r="V20" i="81"/>
  <c r="W20" i="81" s="1"/>
  <c r="W5" i="81"/>
  <c r="W19" i="81"/>
  <c r="AB6" i="81"/>
  <c r="AC4" i="81" s="1"/>
  <c r="AB11" i="81"/>
  <c r="AC9" i="81" s="1"/>
  <c r="W10" i="81"/>
  <c r="W24" i="81"/>
  <c r="AB20" i="81"/>
  <c r="AC18" i="81" s="1"/>
  <c r="V13" i="81" l="1"/>
  <c r="V15" i="81" s="1"/>
  <c r="V27" i="81"/>
  <c r="V29" i="81" s="1"/>
</calcChain>
</file>

<file path=xl/sharedStrings.xml><?xml version="1.0" encoding="utf-8"?>
<sst xmlns="http://schemas.openxmlformats.org/spreadsheetml/2006/main" count="100" uniqueCount="56">
  <si>
    <t>Data</t>
  </si>
  <si>
    <t>Ativo</t>
  </si>
  <si>
    <t>Qnt.</t>
  </si>
  <si>
    <t>Emolumentos</t>
  </si>
  <si>
    <t>Liquidação</t>
  </si>
  <si>
    <t>Líquido</t>
  </si>
  <si>
    <t>Compra</t>
  </si>
  <si>
    <t>Total</t>
  </si>
  <si>
    <t>Venda</t>
  </si>
  <si>
    <t>Preço</t>
  </si>
  <si>
    <t>IRRF</t>
  </si>
  <si>
    <t>Lucro</t>
  </si>
  <si>
    <t>FINAL</t>
  </si>
  <si>
    <t>DARF IR</t>
  </si>
  <si>
    <t>FINAL - IR</t>
  </si>
  <si>
    <t>Final</t>
  </si>
  <si>
    <t>Corretagem + ISS</t>
  </si>
  <si>
    <t>Resultado/Dia</t>
  </si>
  <si>
    <t>Corretagem</t>
  </si>
  <si>
    <t>ISS</t>
  </si>
  <si>
    <t>TOTAIS</t>
  </si>
  <si>
    <t>CORRET:</t>
  </si>
  <si>
    <t>ISS:</t>
  </si>
  <si>
    <t>LIQUIDACAO:</t>
  </si>
  <si>
    <t>OUTRAS:</t>
  </si>
  <si>
    <t>Outras V</t>
  </si>
  <si>
    <t>Outras C</t>
  </si>
  <si>
    <t>Table 1</t>
  </si>
  <si>
    <t>Base inf</t>
  </si>
  <si>
    <t>Base sup</t>
  </si>
  <si>
    <t>Negociação</t>
  </si>
  <si>
    <t>Emol.%</t>
  </si>
  <si>
    <t>Liq. %</t>
  </si>
  <si>
    <t>NOTA:</t>
  </si>
  <si>
    <t>Custo Compra</t>
  </si>
  <si>
    <t>Custo Venda</t>
  </si>
  <si>
    <t>CUSTO VENDA</t>
  </si>
  <si>
    <t>CUSTO COMPRA</t>
  </si>
  <si>
    <t>COMPRA/VENDA</t>
  </si>
  <si>
    <t>VENDA/COMPRA</t>
  </si>
  <si>
    <t>CUSTO ALUGUEL</t>
  </si>
  <si>
    <t>Aluguel</t>
  </si>
  <si>
    <t>CORRETAGEM</t>
  </si>
  <si>
    <t>RATIO Inicio</t>
  </si>
  <si>
    <t>RATIO Final</t>
  </si>
  <si>
    <t>Emol</t>
  </si>
  <si>
    <t>BTC</t>
  </si>
  <si>
    <t>GAVA3</t>
  </si>
  <si>
    <t>GAVA4</t>
  </si>
  <si>
    <t>DAYTRADE</t>
  </si>
  <si>
    <t>IR</t>
  </si>
  <si>
    <t>SWING</t>
  </si>
  <si>
    <t xml:space="preserve">Inscreva-se </t>
  </si>
  <si>
    <t>https://www.youtube.com/modalmais</t>
  </si>
  <si>
    <t>https://www.youtube.com/ganhandoavidaadoidado/</t>
  </si>
  <si>
    <r>
      <rPr>
        <b/>
        <sz val="20"/>
        <color rgb="FF3C3C3C"/>
        <rFont val="Arial"/>
        <family val="2"/>
      </rPr>
      <t>IMPORTANTE:</t>
    </r>
    <r>
      <rPr>
        <sz val="20"/>
        <color rgb="FF3C3C3C"/>
        <rFont val="Arial"/>
        <family val="2"/>
      </rPr>
      <t xml:space="preserve"> É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proibida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a</t>
    </r>
    <r>
      <rPr>
        <sz val="20"/>
        <color rgb="FF242424"/>
        <rFont val="Arial"/>
        <family val="2"/>
      </rPr>
      <t> </t>
    </r>
    <r>
      <rPr>
        <sz val="20"/>
        <color rgb="FF303030"/>
        <rFont val="Arial"/>
        <family val="2"/>
      </rPr>
      <t>có</t>
    </r>
    <r>
      <rPr>
        <sz val="20"/>
        <color rgb="FF3C3C3C"/>
        <rFont val="Arial"/>
        <family val="2"/>
      </rPr>
      <t>pia ou retransmi</t>
    </r>
    <r>
      <rPr>
        <sz val="20"/>
        <color rgb="FF303030"/>
        <rFont val="Arial"/>
        <family val="2"/>
      </rPr>
      <t>ss</t>
    </r>
    <r>
      <rPr>
        <sz val="20"/>
        <color rgb="FF242424"/>
        <rFont val="Arial"/>
        <family val="2"/>
      </rPr>
      <t>ã</t>
    </r>
    <r>
      <rPr>
        <sz val="20"/>
        <color rgb="FF181818"/>
        <rFont val="Arial"/>
        <family val="2"/>
      </rPr>
      <t>o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parcial ou total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d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st</t>
    </r>
    <r>
      <rPr>
        <sz val="20"/>
        <color rgb="FF3C3C3C"/>
        <rFont val="Arial"/>
        <family val="2"/>
      </rPr>
      <t>e </t>
    </r>
    <r>
      <rPr>
        <sz val="20"/>
        <color rgb="FF303030"/>
        <rFont val="Arial"/>
        <family val="2"/>
      </rPr>
      <t xml:space="preserve">CONTEÚDO </t>
    </r>
    <r>
      <rPr>
        <sz val="20"/>
        <color rgb="FF000000"/>
        <rFont val="Arial"/>
        <family val="2"/>
      </rPr>
      <t>por qualquer meio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s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m </t>
    </r>
    <r>
      <rPr>
        <sz val="20"/>
        <color rgb="FF3C3C3C"/>
        <rFont val="Arial"/>
        <family val="2"/>
      </rPr>
      <t>a autorização expressa do seu autor. Em caso de infração, serão tomadas as medidas cabíveis previstas em Lei a fim de evitar tal prática e punir quem a fez. (Lei nº 9610/98 e no Código Civil).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</si>
</sst>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d\-mmm\-yy;@"/>
    <numFmt numFmtId="166" formatCode="0.0000%"/>
    <numFmt numFmtId="167" formatCode="0.00000%"/>
    <numFmt numFmtId="168" formatCode="_(&quot;$&quot;* #,##0.0000_);_(&quot;$&quot;* \(#,##0.0000\);_(&quot;$&quot;* &quot;-&quot;??_);_(@_)"/>
    <numFmt numFmtId="169" formatCode="0.00000"/>
    <numFmt numFmtId="170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3C3C3C"/>
      <name val="Arial"/>
      <family val="2"/>
    </font>
    <font>
      <b/>
      <sz val="20"/>
      <color rgb="FF3C3C3C"/>
      <name val="Arial"/>
      <family val="2"/>
    </font>
    <font>
      <sz val="20"/>
      <color rgb="FF0C0C0C"/>
      <name val="Arial"/>
      <family val="2"/>
    </font>
    <font>
      <sz val="20"/>
      <color rgb="FF000000"/>
      <name val="Arial"/>
      <family val="2"/>
    </font>
    <font>
      <sz val="20"/>
      <color rgb="FF181818"/>
      <name val="Arial"/>
      <family val="2"/>
    </font>
    <font>
      <sz val="20"/>
      <color rgb="FF242424"/>
      <name val="Arial"/>
      <family val="2"/>
    </font>
    <font>
      <sz val="20"/>
      <color rgb="FF303030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E80DE"/>
        <bgColor indexed="64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16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3" applyAlignment="1">
      <alignment horizontal="center" vertical="center"/>
    </xf>
    <xf numFmtId="164" fontId="0" fillId="0" borderId="0" xfId="1" applyFont="1"/>
    <xf numFmtId="164" fontId="2" fillId="3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vertical="center"/>
    </xf>
    <xf numFmtId="164" fontId="11" fillId="2" borderId="0" xfId="1" applyFont="1" applyFill="1" applyBorder="1" applyAlignment="1">
      <alignment vertical="center"/>
    </xf>
    <xf numFmtId="164" fontId="13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/>
    </xf>
    <xf numFmtId="164" fontId="11" fillId="4" borderId="0" xfId="1" applyFont="1" applyFill="1" applyBorder="1" applyAlignment="1">
      <alignment vertical="center"/>
    </xf>
    <xf numFmtId="0" fontId="0" fillId="0" borderId="0" xfId="0"/>
    <xf numFmtId="0" fontId="0" fillId="0" borderId="0" xfId="0" applyFill="1"/>
    <xf numFmtId="10" fontId="2" fillId="0" borderId="0" xfId="2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15" fillId="4" borderId="0" xfId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horizontal="center" vertical="center"/>
    </xf>
    <xf numFmtId="164" fontId="0" fillId="5" borderId="1" xfId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64" fontId="0" fillId="5" borderId="1" xfId="1" applyFont="1" applyFill="1" applyBorder="1" applyAlignment="1">
      <alignment vertical="center"/>
    </xf>
    <xf numFmtId="164" fontId="0" fillId="5" borderId="3" xfId="1" applyFont="1" applyFill="1" applyBorder="1" applyAlignment="1">
      <alignment vertical="center"/>
    </xf>
    <xf numFmtId="164" fontId="0" fillId="5" borderId="3" xfId="0" applyNumberFormat="1" applyFill="1" applyBorder="1" applyAlignment="1">
      <alignment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166" fontId="14" fillId="5" borderId="1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0" fillId="10" borderId="0" xfId="0" applyNumberFormat="1" applyFill="1" applyBorder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164" fontId="16" fillId="10" borderId="1" xfId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0" fontId="1" fillId="10" borderId="1" xfId="1" applyNumberFormat="1" applyFont="1" applyFill="1" applyBorder="1" applyAlignment="1">
      <alignment horizontal="center" vertical="center"/>
    </xf>
    <xf numFmtId="164" fontId="0" fillId="10" borderId="1" xfId="1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vertical="center"/>
    </xf>
    <xf numFmtId="0" fontId="11" fillId="0" borderId="0" xfId="0" applyNumberFormat="1" applyFont="1" applyAlignment="1">
      <alignment vertical="center"/>
    </xf>
    <xf numFmtId="0" fontId="2" fillId="0" borderId="0" xfId="1" applyNumberFormat="1" applyFont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8" fontId="2" fillId="5" borderId="1" xfId="1" applyNumberFormat="1" applyFont="1" applyFill="1" applyBorder="1" applyAlignment="1">
      <alignment horizontal="center" vertical="center"/>
    </xf>
    <xf numFmtId="166" fontId="2" fillId="10" borderId="1" xfId="1" applyNumberFormat="1" applyFont="1" applyFill="1" applyBorder="1" applyAlignment="1">
      <alignment vertical="center"/>
    </xf>
    <xf numFmtId="0" fontId="1" fillId="5" borderId="1" xfId="1" applyNumberFormat="1" applyFont="1" applyFill="1" applyBorder="1" applyAlignment="1">
      <alignment horizontal="center" vertical="center"/>
    </xf>
    <xf numFmtId="164" fontId="16" fillId="9" borderId="1" xfId="1" applyFont="1" applyFill="1" applyBorder="1" applyAlignment="1">
      <alignment horizontal="left" vertical="center"/>
    </xf>
    <xf numFmtId="164" fontId="0" fillId="10" borderId="1" xfId="1" applyFont="1" applyFill="1" applyBorder="1" applyAlignment="1">
      <alignment horizontal="left" vertical="center"/>
    </xf>
    <xf numFmtId="169" fontId="2" fillId="7" borderId="0" xfId="0" applyNumberFormat="1" applyFont="1" applyFill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0" fillId="7" borderId="1" xfId="1" applyFont="1" applyFill="1" applyBorder="1" applyAlignment="1">
      <alignment horizontal="center" vertical="center"/>
    </xf>
    <xf numFmtId="170" fontId="10" fillId="7" borderId="0" xfId="0" applyNumberFormat="1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64" fontId="0" fillId="5" borderId="0" xfId="1" applyFont="1" applyFill="1" applyBorder="1" applyAlignment="1">
      <alignment vertical="center"/>
    </xf>
    <xf numFmtId="164" fontId="0" fillId="5" borderId="0" xfId="0" applyNumberFormat="1" applyFill="1" applyBorder="1" applyAlignment="1">
      <alignment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vertical="center"/>
    </xf>
    <xf numFmtId="0" fontId="0" fillId="0" borderId="0" xfId="0" applyAlignment="1"/>
    <xf numFmtId="164" fontId="8" fillId="7" borderId="0" xfId="1" applyFont="1" applyFill="1" applyAlignment="1">
      <alignment horizontal="center" vertical="center"/>
    </xf>
    <xf numFmtId="164" fontId="0" fillId="7" borderId="3" xfId="0" applyNumberFormat="1" applyFill="1" applyBorder="1" applyAlignment="1">
      <alignment vertical="center"/>
    </xf>
    <xf numFmtId="164" fontId="7" fillId="7" borderId="0" xfId="1" applyFont="1" applyFill="1" applyBorder="1" applyAlignment="1">
      <alignment vertical="center"/>
    </xf>
    <xf numFmtId="164" fontId="13" fillId="7" borderId="0" xfId="1" applyFont="1" applyFill="1" applyBorder="1" applyAlignment="1">
      <alignment vertical="center"/>
    </xf>
    <xf numFmtId="43" fontId="19" fillId="7" borderId="0" xfId="0" applyNumberFormat="1" applyFont="1" applyFill="1" applyAlignment="1">
      <alignment vertical="center"/>
    </xf>
    <xf numFmtId="0" fontId="13" fillId="7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1" fillId="7" borderId="1" xfId="1" applyFont="1" applyFill="1" applyBorder="1" applyAlignment="1">
      <alignment horizontal="center" vertical="center"/>
    </xf>
    <xf numFmtId="0" fontId="0" fillId="7" borderId="1" xfId="1" applyNumberFormat="1" applyFont="1" applyFill="1" applyBorder="1" applyAlignment="1">
      <alignment horizontal="center" vertical="center"/>
    </xf>
    <xf numFmtId="168" fontId="2" fillId="7" borderId="1" xfId="1" applyNumberFormat="1" applyFont="1" applyFill="1" applyBorder="1" applyAlignment="1">
      <alignment horizontal="center" vertical="center"/>
    </xf>
    <xf numFmtId="168" fontId="2" fillId="11" borderId="1" xfId="1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4" fontId="2" fillId="11" borderId="1" xfId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1" fillId="11" borderId="1" xfId="1" applyFont="1" applyFill="1" applyBorder="1" applyAlignment="1">
      <alignment horizontal="center" vertical="center"/>
    </xf>
    <xf numFmtId="0" fontId="16" fillId="10" borderId="3" xfId="1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6" fillId="10" borderId="3" xfId="1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6" fillId="10" borderId="4" xfId="1" applyNumberFormat="1" applyFont="1" applyFill="1" applyBorder="1" applyAlignment="1">
      <alignment horizontal="center" vertical="center" wrapText="1"/>
    </xf>
    <xf numFmtId="0" fontId="16" fillId="10" borderId="2" xfId="1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6" fillId="9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6" fillId="10" borderId="3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0" fillId="12" borderId="0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5">
    <cellStyle name="Currency" xfId="1" builtinId="4"/>
    <cellStyle name="Currency 2" xfId="4"/>
    <cellStyle name="Hyperlink" xfId="3" builtinId="8"/>
    <cellStyle name="Normal" xfId="0" builtinId="0"/>
    <cellStyle name="Percent" xfId="2" builtinId="5"/>
  </cellStyles>
  <dxfs count="34">
    <dxf>
      <font>
        <color theme="4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EE80DE"/>
      <color rgb="FFF8F89A"/>
      <color rgb="FFA5EF21"/>
      <color rgb="FF31CF7C"/>
      <color rgb="FF86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20</xdr:row>
      <xdr:rowOff>113145</xdr:rowOff>
    </xdr:from>
    <xdr:to>
      <xdr:col>7</xdr:col>
      <xdr:colOff>355140</xdr:colOff>
      <xdr:row>24</xdr:row>
      <xdr:rowOff>163284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3923145"/>
          <a:ext cx="2764965" cy="812139"/>
        </a:xfrm>
        <a:prstGeom prst="rect">
          <a:avLst/>
        </a:prstGeom>
      </xdr:spPr>
    </xdr:pic>
    <xdr:clientData/>
  </xdr:twoCellAnchor>
  <xdr:twoCellAnchor editAs="oneCell">
    <xdr:from>
      <xdr:col>8</xdr:col>
      <xdr:colOff>52359</xdr:colOff>
      <xdr:row>20</xdr:row>
      <xdr:rowOff>9525</xdr:rowOff>
    </xdr:from>
    <xdr:to>
      <xdr:col>11</xdr:col>
      <xdr:colOff>375557</xdr:colOff>
      <xdr:row>24</xdr:row>
      <xdr:rowOff>147312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0734" y="3819525"/>
          <a:ext cx="2151998" cy="899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268940</xdr:colOff>
      <xdr:row>11</xdr:row>
      <xdr:rowOff>82361</xdr:rowOff>
    </xdr:from>
    <xdr:to>
      <xdr:col>41</xdr:col>
      <xdr:colOff>579224</xdr:colOff>
      <xdr:row>28</xdr:row>
      <xdr:rowOff>112057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507F7-36EF-4514-904F-454EECE7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8852" y="2794185"/>
          <a:ext cx="6238196" cy="3873313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593911</xdr:colOff>
      <xdr:row>35</xdr:row>
      <xdr:rowOff>148444</xdr:rowOff>
    </xdr:from>
    <xdr:to>
      <xdr:col>4</xdr:col>
      <xdr:colOff>949611</xdr:colOff>
      <xdr:row>39</xdr:row>
      <xdr:rowOff>64113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17" y="8093415"/>
          <a:ext cx="2764965" cy="812139"/>
        </a:xfrm>
        <a:prstGeom prst="rect">
          <a:avLst/>
        </a:prstGeom>
      </xdr:spPr>
    </xdr:pic>
    <xdr:clientData/>
  </xdr:twoCellAnchor>
  <xdr:twoCellAnchor editAs="oneCell">
    <xdr:from>
      <xdr:col>5</xdr:col>
      <xdr:colOff>91019</xdr:colOff>
      <xdr:row>35</xdr:row>
      <xdr:rowOff>44824</xdr:rowOff>
    </xdr:from>
    <xdr:to>
      <xdr:col>8</xdr:col>
      <xdr:colOff>102693</xdr:colOff>
      <xdr:row>39</xdr:row>
      <xdr:rowOff>48141</xdr:rowOff>
    </xdr:to>
    <xdr:pic>
      <xdr:nvPicPr>
        <xdr:cNvPr id="16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38901" y="7989795"/>
          <a:ext cx="2151998" cy="89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modalmais" TargetMode="External"/><Relationship Id="rId2" Type="http://schemas.openxmlformats.org/officeDocument/2006/relationships/hyperlink" Target="https://www.youtube.com/ganhandoavidaadoidado/" TargetMode="External"/><Relationship Id="rId1" Type="http://schemas.openxmlformats.org/officeDocument/2006/relationships/hyperlink" Target="http://bit.ly/inscricaogava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J27" sqref="J27"/>
    </sheetView>
  </sheetViews>
  <sheetFormatPr defaultRowHeight="15" x14ac:dyDescent="0.25"/>
  <cols>
    <col min="1" max="1" width="9.140625" style="22"/>
    <col min="2" max="2" width="9.140625" style="31"/>
    <col min="3" max="4" width="15.5703125" style="22" customWidth="1"/>
    <col min="5" max="5" width="11.5703125" style="22" customWidth="1"/>
    <col min="6" max="6" width="11.42578125" style="22" customWidth="1"/>
    <col min="7" max="8" width="9.140625" style="22"/>
    <col min="9" max="9" width="9.140625" style="31"/>
    <col min="10" max="12" width="9.140625" style="22"/>
    <col min="13" max="13" width="9.140625" style="31"/>
    <col min="14" max="18" width="9.140625" style="22"/>
    <col min="19" max="19" width="9.140625" style="32"/>
    <col min="20" max="24" width="9.140625" style="22"/>
    <col min="25" max="25" width="9.140625" style="10"/>
    <col min="26" max="32" width="9.140625" style="22"/>
    <col min="33" max="33" width="9.140625" style="23"/>
    <col min="34" max="16384" width="9.140625" style="22"/>
  </cols>
  <sheetData>
    <row r="3" spans="3:6" x14ac:dyDescent="0.25">
      <c r="C3" s="31" t="s">
        <v>27</v>
      </c>
    </row>
    <row r="4" spans="3:6" x14ac:dyDescent="0.25">
      <c r="C4" s="36" t="s">
        <v>28</v>
      </c>
      <c r="D4" s="36" t="s">
        <v>29</v>
      </c>
      <c r="E4" s="74" t="s">
        <v>30</v>
      </c>
      <c r="F4" s="74" t="s">
        <v>4</v>
      </c>
    </row>
    <row r="5" spans="3:6" x14ac:dyDescent="0.25">
      <c r="C5" s="33">
        <v>0</v>
      </c>
      <c r="D5" s="33">
        <v>4000000</v>
      </c>
      <c r="E5" s="34">
        <v>4.8900000000000003E-5</v>
      </c>
      <c r="F5" s="35">
        <v>2.0000000000000001E-4</v>
      </c>
    </row>
    <row r="6" spans="3:6" x14ac:dyDescent="0.25">
      <c r="C6" s="33">
        <v>4000000.01</v>
      </c>
      <c r="D6" s="33">
        <v>12500000</v>
      </c>
      <c r="E6" s="34">
        <v>3.0000000000000001E-5</v>
      </c>
      <c r="F6" s="35">
        <v>2.0000000000000001E-4</v>
      </c>
    </row>
    <row r="7" spans="3:6" x14ac:dyDescent="0.25">
      <c r="C7" s="33">
        <v>12500000.01</v>
      </c>
      <c r="D7" s="33">
        <v>25000000</v>
      </c>
      <c r="E7" s="34">
        <v>5.0000000000000004E-6</v>
      </c>
      <c r="F7" s="35">
        <v>1.95E-4</v>
      </c>
    </row>
    <row r="8" spans="3:6" x14ac:dyDescent="0.25">
      <c r="C8" s="33">
        <v>25000000.010000002</v>
      </c>
      <c r="D8" s="33">
        <v>50000000</v>
      </c>
      <c r="E8" s="34">
        <v>5.0000000000000004E-6</v>
      </c>
      <c r="F8" s="35">
        <v>1.75E-4</v>
      </c>
    </row>
    <row r="9" spans="3:6" x14ac:dyDescent="0.25">
      <c r="C9" s="33">
        <v>50000000</v>
      </c>
      <c r="D9" s="33">
        <v>500000000</v>
      </c>
      <c r="E9" s="34">
        <v>5.0000000000000004E-6</v>
      </c>
      <c r="F9" s="35">
        <v>1.55E-4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1"/>
  <sheetViews>
    <sheetView tabSelected="1" zoomScale="85" zoomScaleNormal="85" workbookViewId="0">
      <pane xSplit="9" ySplit="1" topLeftCell="J16" activePane="bottomRight" state="frozen"/>
      <selection pane="topRight" activeCell="K1" sqref="K1"/>
      <selection pane="bottomLeft" activeCell="A3" sqref="A3"/>
      <selection pane="bottomRight" activeCell="U39" sqref="U39"/>
    </sheetView>
  </sheetViews>
  <sheetFormatPr defaultRowHeight="17.25" x14ac:dyDescent="0.25"/>
  <cols>
    <col min="1" max="1" width="11.5703125" style="8" bestFit="1" customWidth="1"/>
    <col min="2" max="2" width="11.28515625" style="32" bestFit="1" customWidth="1"/>
    <col min="3" max="3" width="12.7109375" style="8" bestFit="1" customWidth="1"/>
    <col min="4" max="4" width="12.140625" style="8" customWidth="1"/>
    <col min="5" max="5" width="17.42578125" style="8" customWidth="1"/>
    <col min="6" max="6" width="12.28515625" style="8" customWidth="1"/>
    <col min="7" max="7" width="11.42578125" style="8" customWidth="1"/>
    <col min="8" max="8" width="8.42578125" style="8" customWidth="1"/>
    <col min="9" max="9" width="15.7109375" style="8" customWidth="1"/>
    <col min="10" max="10" width="10.140625" style="8" customWidth="1"/>
    <col min="11" max="11" width="17.140625" style="8" customWidth="1"/>
    <col min="12" max="12" width="12.7109375" style="32" customWidth="1"/>
    <col min="13" max="13" width="12.28515625" style="8" bestFit="1" customWidth="1"/>
    <col min="14" max="14" width="17.5703125" style="8" customWidth="1"/>
    <col min="15" max="15" width="11.42578125" style="8" customWidth="1"/>
    <col min="16" max="16" width="13.28515625" style="8" bestFit="1" customWidth="1"/>
    <col min="17" max="17" width="9.85546875" style="8" customWidth="1"/>
    <col min="18" max="18" width="10.5703125" style="8" customWidth="1"/>
    <col min="19" max="19" width="9.140625" style="8"/>
    <col min="20" max="20" width="12.42578125" style="8" customWidth="1"/>
    <col min="21" max="21" width="10.28515625" style="8" customWidth="1"/>
    <col min="22" max="22" width="18.85546875" style="8" customWidth="1"/>
    <col min="23" max="23" width="14.7109375" style="8" customWidth="1"/>
    <col min="24" max="24" width="11" style="8" bestFit="1" customWidth="1"/>
    <col min="25" max="25" width="12.140625" style="65" customWidth="1"/>
    <col min="26" max="27" width="9.140625" style="8"/>
    <col min="28" max="28" width="14.28515625" style="8" customWidth="1"/>
    <col min="29" max="29" width="18.5703125" style="66" bestFit="1" customWidth="1"/>
    <col min="30" max="30" width="15.42578125" style="8" customWidth="1"/>
    <col min="31" max="31" width="14.140625" style="8" customWidth="1"/>
    <col min="32" max="32" width="10.85546875" style="8" customWidth="1"/>
    <col min="33" max="33" width="14.7109375" style="64" customWidth="1"/>
    <col min="34" max="34" width="15.7109375" style="8" customWidth="1"/>
    <col min="35" max="35" width="9.140625" style="22" customWidth="1"/>
    <col min="36" max="39" width="9.140625" style="22"/>
    <col min="40" max="40" width="18.5703125" style="22" customWidth="1"/>
    <col min="41" max="41" width="9.140625" style="22"/>
    <col min="42" max="16384" width="9.140625" style="8"/>
  </cols>
  <sheetData>
    <row r="1" spans="1:99" ht="23.25" x14ac:dyDescent="0.25">
      <c r="A1" s="9"/>
      <c r="B1" s="13"/>
      <c r="C1" s="121" t="s">
        <v>6</v>
      </c>
      <c r="D1" s="122"/>
      <c r="E1" s="122"/>
      <c r="F1" s="122"/>
      <c r="G1" s="122"/>
      <c r="H1" s="122"/>
      <c r="I1" s="122"/>
      <c r="J1" s="122"/>
      <c r="K1" s="123"/>
      <c r="L1" s="124" t="s">
        <v>8</v>
      </c>
      <c r="M1" s="125"/>
      <c r="N1" s="125"/>
      <c r="O1" s="125"/>
      <c r="P1" s="125"/>
      <c r="Q1" s="125"/>
      <c r="R1" s="125"/>
      <c r="S1" s="125"/>
      <c r="T1" s="125"/>
      <c r="U1" s="125"/>
      <c r="V1" s="126"/>
      <c r="W1" s="127" t="s">
        <v>15</v>
      </c>
      <c r="X1" s="128"/>
      <c r="Y1" s="128"/>
      <c r="Z1" s="128"/>
      <c r="AA1" s="128"/>
      <c r="AB1" s="128"/>
      <c r="AC1" s="128"/>
      <c r="AD1" s="128"/>
      <c r="AE1" s="129"/>
    </row>
    <row r="2" spans="1:99" ht="15" x14ac:dyDescent="0.25">
      <c r="A2" s="3" t="s">
        <v>0</v>
      </c>
      <c r="B2" s="4" t="s">
        <v>1</v>
      </c>
      <c r="C2" s="2" t="s">
        <v>2</v>
      </c>
      <c r="D2" s="1" t="s">
        <v>9</v>
      </c>
      <c r="E2" s="2" t="s">
        <v>5</v>
      </c>
      <c r="F2" s="2" t="s">
        <v>3</v>
      </c>
      <c r="G2" s="2" t="s">
        <v>4</v>
      </c>
      <c r="H2" s="130" t="s">
        <v>18</v>
      </c>
      <c r="I2" s="131"/>
      <c r="J2" s="75" t="s">
        <v>19</v>
      </c>
      <c r="K2" s="2" t="s">
        <v>7</v>
      </c>
      <c r="L2" s="7" t="s">
        <v>7</v>
      </c>
      <c r="M2" s="5" t="s">
        <v>9</v>
      </c>
      <c r="N2" s="11" t="s">
        <v>5</v>
      </c>
      <c r="O2" s="5" t="s">
        <v>3</v>
      </c>
      <c r="P2" s="5" t="s">
        <v>4</v>
      </c>
      <c r="Q2" s="76" t="s">
        <v>31</v>
      </c>
      <c r="R2" s="76" t="s">
        <v>32</v>
      </c>
      <c r="S2" s="132" t="s">
        <v>16</v>
      </c>
      <c r="T2" s="133"/>
      <c r="U2" s="77" t="s">
        <v>19</v>
      </c>
      <c r="V2" s="11" t="s">
        <v>7</v>
      </c>
      <c r="W2" s="12" t="s">
        <v>11</v>
      </c>
      <c r="X2" s="134" t="s">
        <v>10</v>
      </c>
      <c r="Y2" s="135"/>
      <c r="Z2" s="6" t="s">
        <v>26</v>
      </c>
      <c r="AA2" s="6" t="s">
        <v>25</v>
      </c>
      <c r="AB2" s="6" t="s">
        <v>12</v>
      </c>
      <c r="AC2" s="6" t="s">
        <v>17</v>
      </c>
      <c r="AD2" s="6" t="s">
        <v>13</v>
      </c>
      <c r="AE2" s="6" t="s">
        <v>14</v>
      </c>
      <c r="AG2" s="16"/>
      <c r="AI2" s="32"/>
      <c r="AJ2" s="32"/>
      <c r="AK2" s="32"/>
      <c r="AL2" s="32"/>
    </row>
    <row r="3" spans="1:99" x14ac:dyDescent="0.25">
      <c r="AI3" s="32"/>
      <c r="AJ3" s="32"/>
      <c r="AK3" s="32"/>
      <c r="AL3" s="3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</row>
    <row r="4" spans="1:99" ht="17.25" customHeight="1" x14ac:dyDescent="0.25">
      <c r="A4" s="41">
        <v>43375</v>
      </c>
      <c r="B4" s="50" t="s">
        <v>47</v>
      </c>
      <c r="C4" s="95">
        <v>29800</v>
      </c>
      <c r="D4" s="96">
        <v>13.795999999999999</v>
      </c>
      <c r="E4" s="42">
        <f>D4*C4</f>
        <v>411120.8</v>
      </c>
      <c r="F4" s="109" t="s">
        <v>38</v>
      </c>
      <c r="G4" s="110"/>
      <c r="H4" s="59"/>
      <c r="I4" s="60"/>
      <c r="J4" s="60"/>
      <c r="K4" s="78">
        <f>SUM(E4:G4,I4)</f>
        <v>411120.8</v>
      </c>
      <c r="L4" s="14">
        <f>C4</f>
        <v>29800</v>
      </c>
      <c r="M4" s="101">
        <v>17.420000000000002</v>
      </c>
      <c r="N4" s="78">
        <f>$L4*M4</f>
        <v>519116.00000000006</v>
      </c>
      <c r="O4" s="61"/>
      <c r="P4" s="61"/>
      <c r="Q4" s="68"/>
      <c r="R4" s="68"/>
      <c r="S4" s="53"/>
      <c r="T4" s="60"/>
      <c r="U4" s="60"/>
      <c r="V4" s="42">
        <f>N4-SUM(O4,P4,T4,U4,Y4,AA4)</f>
        <v>519116.00000000006</v>
      </c>
      <c r="W4" s="44">
        <f>V4-K4</f>
        <v>107995.20000000007</v>
      </c>
      <c r="X4" s="51"/>
      <c r="Y4" s="61"/>
      <c r="Z4" s="61"/>
      <c r="AA4" s="61"/>
      <c r="AB4" s="46">
        <f>W4-Z4-Y4-AA4</f>
        <v>107995.20000000007</v>
      </c>
      <c r="AC4" s="113">
        <f>SUM(AB4:AB6)</f>
        <v>107657.78939868006</v>
      </c>
      <c r="AD4" s="48"/>
      <c r="AE4" s="48"/>
      <c r="AG4" s="24"/>
      <c r="AH4" s="63"/>
      <c r="AI4" s="32"/>
      <c r="AJ4" s="32"/>
      <c r="AK4" s="32"/>
      <c r="AL4" s="32"/>
    </row>
    <row r="5" spans="1:99" ht="17.25" customHeight="1" x14ac:dyDescent="0.25">
      <c r="A5" s="41">
        <f>A4</f>
        <v>43375</v>
      </c>
      <c r="B5" s="38" t="str">
        <f>B4</f>
        <v>GAVA3</v>
      </c>
      <c r="C5" s="97">
        <f>C4</f>
        <v>29800</v>
      </c>
      <c r="D5" s="98">
        <f>D4</f>
        <v>13.795999999999999</v>
      </c>
      <c r="E5" s="42">
        <f>D5*C5</f>
        <v>411120.8</v>
      </c>
      <c r="F5" s="42">
        <f>Q5*$D5*C5</f>
        <v>20.103807119999999</v>
      </c>
      <c r="G5" s="42">
        <f>R5*$L5*D5</f>
        <v>113.05822000000001</v>
      </c>
      <c r="H5" s="69">
        <v>5</v>
      </c>
      <c r="I5" s="43">
        <f>H5*I29</f>
        <v>7.45</v>
      </c>
      <c r="J5" s="43">
        <f>I5*9.647%</f>
        <v>0.71870149999999999</v>
      </c>
      <c r="K5" s="42">
        <f>SUM(E5:G5,I5)</f>
        <v>411261.41202712001</v>
      </c>
      <c r="L5" s="14">
        <f>C5</f>
        <v>29800</v>
      </c>
      <c r="M5" s="70" t="s">
        <v>37</v>
      </c>
      <c r="N5" s="71"/>
      <c r="O5" s="61"/>
      <c r="P5" s="61"/>
      <c r="Q5" s="49">
        <v>4.8900000000000003E-5</v>
      </c>
      <c r="R5" s="49">
        <v>2.7500000000000002E-4</v>
      </c>
      <c r="S5" s="53"/>
      <c r="T5" s="60"/>
      <c r="U5" s="60"/>
      <c r="V5" s="42">
        <f>N5-SUM(F5,G5,O5,P5,I5,J5,T5,U5,Y5,AA5)</f>
        <v>-141.33072862</v>
      </c>
      <c r="W5" s="44">
        <f>V5-K5</f>
        <v>-411402.74275574001</v>
      </c>
      <c r="X5" s="52"/>
      <c r="Y5" s="52"/>
      <c r="Z5" s="44">
        <f>I5*0.039</f>
        <v>0.29055000000000003</v>
      </c>
      <c r="AA5" s="45">
        <f>T5*0.039</f>
        <v>0</v>
      </c>
      <c r="AB5" s="46">
        <f>(Y5+Z5+AA5+T5+U5+I5+J5+G5+F5+O5+P5)*-1</f>
        <v>-141.62127862</v>
      </c>
      <c r="AC5" s="114"/>
      <c r="AD5" s="54" t="s">
        <v>34</v>
      </c>
      <c r="AE5" s="48"/>
      <c r="AG5" s="24"/>
      <c r="AH5" s="63"/>
      <c r="AI5" s="32"/>
      <c r="AJ5" s="32"/>
      <c r="AK5" s="32"/>
      <c r="AL5" s="32"/>
      <c r="AM5" s="32"/>
      <c r="AN5" s="32"/>
      <c r="AO5" s="32"/>
    </row>
    <row r="6" spans="1:99" ht="17.25" customHeight="1" x14ac:dyDescent="0.25">
      <c r="A6" s="73">
        <v>43377</v>
      </c>
      <c r="B6" s="38" t="str">
        <f>B4</f>
        <v>GAVA3</v>
      </c>
      <c r="C6" s="38">
        <f>C4</f>
        <v>29800</v>
      </c>
      <c r="D6" s="57" t="s">
        <v>36</v>
      </c>
      <c r="E6" s="57"/>
      <c r="F6" s="58"/>
      <c r="G6" s="58"/>
      <c r="H6" s="58"/>
      <c r="I6" s="58"/>
      <c r="J6" s="58"/>
      <c r="K6" s="58"/>
      <c r="L6" s="14">
        <f>C6</f>
        <v>29800</v>
      </c>
      <c r="M6" s="67">
        <f>M4</f>
        <v>17.420000000000002</v>
      </c>
      <c r="N6" s="42">
        <f>$L6*M6</f>
        <v>519116.00000000006</v>
      </c>
      <c r="O6" s="44">
        <f>$L6*M6*Q6</f>
        <v>25.384772400000003</v>
      </c>
      <c r="P6" s="44">
        <f>$L6*M6*R6</f>
        <v>142.75690000000003</v>
      </c>
      <c r="Q6" s="49">
        <v>4.8900000000000003E-5</v>
      </c>
      <c r="R6" s="49">
        <v>2.7500000000000002E-4</v>
      </c>
      <c r="S6" s="14">
        <v>1</v>
      </c>
      <c r="T6" s="43">
        <f>S6*I29</f>
        <v>1.49</v>
      </c>
      <c r="U6" s="43">
        <f>T6*9.647%</f>
        <v>0.14374029999999999</v>
      </c>
      <c r="V6" s="42">
        <f>N6-SUM(F6,G6,O6,P6,I6,J6,T6,U6,Y6,AA6)</f>
        <v>518920.21067730006</v>
      </c>
      <c r="W6" s="44">
        <f>V6-K6</f>
        <v>518920.21067730006</v>
      </c>
      <c r="X6" s="52"/>
      <c r="Y6" s="44">
        <f>N6*0.00005</f>
        <v>25.955800000000004</v>
      </c>
      <c r="Z6" s="44">
        <f>I6*0.039</f>
        <v>0</v>
      </c>
      <c r="AA6" s="45">
        <f>T6*0.039</f>
        <v>5.8110000000000002E-2</v>
      </c>
      <c r="AB6" s="46">
        <f>(Y6+Z6+AA6+T6+U6+I6+J6+G6+F6+O6+P6)*-1</f>
        <v>-195.78932270000004</v>
      </c>
      <c r="AC6" s="115"/>
      <c r="AD6" s="54" t="s">
        <v>35</v>
      </c>
      <c r="AE6" s="48"/>
      <c r="AG6" s="24"/>
      <c r="AH6" s="63"/>
      <c r="AI6" s="32"/>
      <c r="AJ6" s="32"/>
      <c r="AK6" s="32"/>
      <c r="AL6" s="32"/>
      <c r="AM6" s="32"/>
      <c r="AN6" s="32"/>
      <c r="AO6" s="32"/>
    </row>
    <row r="7" spans="1:99" s="25" customFormat="1" ht="17.25" customHeight="1" x14ac:dyDescent="0.25">
      <c r="A7" s="26" t="s">
        <v>20</v>
      </c>
      <c r="B7" s="27"/>
      <c r="C7" s="28" t="s">
        <v>21</v>
      </c>
      <c r="D7" s="17">
        <f>SUM(I4:I6)+SUM(T4:T6)</f>
        <v>8.94</v>
      </c>
      <c r="E7" s="18"/>
      <c r="F7" s="17" t="s">
        <v>22</v>
      </c>
      <c r="G7" s="17">
        <f>SUM(J5)+SUM(U6:U6)</f>
        <v>0.86244180000000004</v>
      </c>
      <c r="H7" s="29"/>
      <c r="I7" s="17">
        <f>SUM(F5)+SUM(O6:O6)</f>
        <v>45.488579520000002</v>
      </c>
      <c r="J7" s="18"/>
      <c r="K7" s="17" t="s">
        <v>23</v>
      </c>
      <c r="L7" s="19">
        <f>SUM(G5)+SUM(P6:P6)</f>
        <v>255.81512000000004</v>
      </c>
      <c r="M7" s="20"/>
      <c r="N7" s="19" t="s">
        <v>24</v>
      </c>
      <c r="O7" s="19">
        <f>SUM(Z6:Z6)+SUM(AA6:AA6)</f>
        <v>5.8110000000000002E-2</v>
      </c>
      <c r="P7" s="20"/>
      <c r="Q7" s="20"/>
      <c r="R7" s="20"/>
      <c r="S7" s="19"/>
      <c r="T7" s="20"/>
      <c r="U7" s="20"/>
      <c r="V7" s="20"/>
      <c r="W7" s="21"/>
      <c r="X7" s="21"/>
      <c r="Y7" s="21"/>
      <c r="Z7" s="21"/>
      <c r="AA7" s="21"/>
      <c r="AB7" s="21"/>
      <c r="AC7" s="40"/>
      <c r="AD7" s="21"/>
      <c r="AE7" s="21"/>
      <c r="AG7" s="30"/>
      <c r="AH7" s="62"/>
      <c r="AI7" s="32"/>
      <c r="AJ7" s="32"/>
      <c r="AK7" s="32"/>
      <c r="AL7" s="32"/>
      <c r="AM7" s="22"/>
      <c r="AN7" s="22"/>
      <c r="AO7" s="22"/>
    </row>
    <row r="8" spans="1:99" ht="19.5" x14ac:dyDescent="0.25">
      <c r="A8" s="37" t="s">
        <v>43</v>
      </c>
      <c r="B8" s="79">
        <f>D4/M9</f>
        <v>1.1083350070295239</v>
      </c>
      <c r="C8" s="37"/>
      <c r="D8" s="72"/>
      <c r="E8" s="37" t="s">
        <v>44</v>
      </c>
      <c r="F8" s="80">
        <f>M4/D9</f>
        <v>1.1479406919275124</v>
      </c>
      <c r="G8" s="37"/>
      <c r="H8" s="37"/>
      <c r="L8" s="8"/>
      <c r="AI8" s="32"/>
      <c r="AJ8" s="32"/>
      <c r="AK8" s="32"/>
      <c r="AL8" s="32"/>
    </row>
    <row r="9" spans="1:99" ht="17.25" customHeight="1" x14ac:dyDescent="0.25">
      <c r="A9" s="41">
        <v>43375</v>
      </c>
      <c r="B9" s="50" t="s">
        <v>48</v>
      </c>
      <c r="C9" s="102">
        <v>33100</v>
      </c>
      <c r="D9" s="103">
        <v>15.175000000000001</v>
      </c>
      <c r="E9" s="42">
        <f>D9*C9</f>
        <v>502292.5</v>
      </c>
      <c r="F9" s="109" t="s">
        <v>38</v>
      </c>
      <c r="G9" s="110"/>
      <c r="H9" s="59"/>
      <c r="I9" s="60"/>
      <c r="J9" s="60"/>
      <c r="K9" s="42">
        <f>SUM(E9:G9,I9)</f>
        <v>502292.5</v>
      </c>
      <c r="L9" s="99">
        <f>C9</f>
        <v>33100</v>
      </c>
      <c r="M9" s="100">
        <v>12.4475</v>
      </c>
      <c r="N9" s="42">
        <f>$L9*M9</f>
        <v>412012.25</v>
      </c>
      <c r="O9" s="61"/>
      <c r="P9" s="61"/>
      <c r="Q9" s="68"/>
      <c r="R9" s="68"/>
      <c r="S9" s="53"/>
      <c r="T9" s="60"/>
      <c r="U9" s="60"/>
      <c r="V9" s="42">
        <f>N9-SUM(O9,P9,T9,U9,Y9,AA9)</f>
        <v>412012.25</v>
      </c>
      <c r="W9" s="44">
        <f>V9-K9</f>
        <v>-90280.25</v>
      </c>
      <c r="X9" s="51"/>
      <c r="Y9" s="61"/>
      <c r="Z9" s="61"/>
      <c r="AA9" s="61"/>
      <c r="AB9" s="46">
        <f>W9-Z9-Y9-AA9</f>
        <v>-90280.25</v>
      </c>
      <c r="AC9" s="113">
        <f>SUM(AB9:AB12)</f>
        <v>-90686.836873125008</v>
      </c>
      <c r="AD9" s="84"/>
      <c r="AE9" s="48"/>
      <c r="AG9" s="24"/>
      <c r="AH9" s="63"/>
      <c r="AI9" s="32"/>
      <c r="AJ9" s="32"/>
      <c r="AK9" s="32"/>
      <c r="AL9" s="32"/>
    </row>
    <row r="10" spans="1:99" ht="17.25" customHeight="1" x14ac:dyDescent="0.25">
      <c r="A10" s="41">
        <f>A9</f>
        <v>43375</v>
      </c>
      <c r="B10" s="38" t="str">
        <f>B9</f>
        <v>GAVA4</v>
      </c>
      <c r="C10" s="104">
        <f>C9</f>
        <v>33100</v>
      </c>
      <c r="D10" s="105">
        <f>D9</f>
        <v>15.175000000000001</v>
      </c>
      <c r="E10" s="42">
        <f>D10*C10</f>
        <v>502292.5</v>
      </c>
      <c r="F10" s="42">
        <f>Q10*$D10*C10</f>
        <v>24.562103250000003</v>
      </c>
      <c r="G10" s="42">
        <f>R10*$L10*D10</f>
        <v>138.13043750000003</v>
      </c>
      <c r="H10" s="69">
        <v>2</v>
      </c>
      <c r="I10" s="43">
        <f>H10*I29</f>
        <v>2.98</v>
      </c>
      <c r="J10" s="43">
        <f>I10*9.647%</f>
        <v>0.28748059999999998</v>
      </c>
      <c r="K10" s="42">
        <f>SUM(E10:G10,I10)</f>
        <v>502458.17254075001</v>
      </c>
      <c r="L10" s="14">
        <f>C10</f>
        <v>33100</v>
      </c>
      <c r="M10" s="70" t="s">
        <v>37</v>
      </c>
      <c r="N10" s="71"/>
      <c r="O10" s="61"/>
      <c r="P10" s="61"/>
      <c r="Q10" s="49">
        <v>4.8900000000000003E-5</v>
      </c>
      <c r="R10" s="49">
        <v>2.7500000000000002E-4</v>
      </c>
      <c r="S10" s="53"/>
      <c r="T10" s="60"/>
      <c r="U10" s="60"/>
      <c r="V10" s="42">
        <f>N10-SUM(F10,G10,O10,P10,I10,J10,T10,U10,Y10,AA10)</f>
        <v>-165.96002135000003</v>
      </c>
      <c r="W10" s="44">
        <f>V10-K10</f>
        <v>-502624.13256210001</v>
      </c>
      <c r="X10" s="52"/>
      <c r="Y10" s="52"/>
      <c r="Z10" s="44">
        <f>I10*0.039</f>
        <v>0.11622</v>
      </c>
      <c r="AA10" s="45">
        <f>T10*0.039</f>
        <v>0</v>
      </c>
      <c r="AB10" s="46">
        <f>(Y10+Z10+AA10+T10+U10+I10+J10+G10+F10+O10+P10)*-1</f>
        <v>-166.07624135000003</v>
      </c>
      <c r="AC10" s="114"/>
      <c r="AD10" s="47" t="s">
        <v>34</v>
      </c>
      <c r="AE10" s="48"/>
      <c r="AG10" s="24"/>
      <c r="AH10" s="63"/>
      <c r="AI10" s="32"/>
      <c r="AJ10" s="32"/>
      <c r="AK10" s="32"/>
      <c r="AL10" s="32"/>
    </row>
    <row r="11" spans="1:99" ht="17.25" customHeight="1" x14ac:dyDescent="0.25">
      <c r="A11" s="73">
        <v>43377</v>
      </c>
      <c r="B11" s="38" t="str">
        <f>B9</f>
        <v>GAVA4</v>
      </c>
      <c r="C11" s="38">
        <f>C9</f>
        <v>33100</v>
      </c>
      <c r="D11" s="57" t="s">
        <v>36</v>
      </c>
      <c r="E11" s="57"/>
      <c r="F11" s="58"/>
      <c r="G11" s="58"/>
      <c r="H11" s="58"/>
      <c r="I11" s="58"/>
      <c r="J11" s="58"/>
      <c r="K11" s="58"/>
      <c r="L11" s="14">
        <f>C11</f>
        <v>33100</v>
      </c>
      <c r="M11" s="67">
        <f>M9</f>
        <v>12.4475</v>
      </c>
      <c r="N11" s="42">
        <f>$L11*M11</f>
        <v>412012.25</v>
      </c>
      <c r="O11" s="44">
        <f>$L11*M11*Q11</f>
        <v>20.147399025000002</v>
      </c>
      <c r="P11" s="44">
        <f>$L11*M11*R11</f>
        <v>113.30336875</v>
      </c>
      <c r="Q11" s="49">
        <v>4.8900000000000003E-5</v>
      </c>
      <c r="R11" s="49">
        <v>2.7500000000000002E-4</v>
      </c>
      <c r="S11" s="14">
        <v>5</v>
      </c>
      <c r="T11" s="43">
        <f>S11*I29</f>
        <v>7.45</v>
      </c>
      <c r="U11" s="43">
        <f>T11*9.647%</f>
        <v>0.71870149999999999</v>
      </c>
      <c r="V11" s="42">
        <f>N11-SUM(F11,G11,O11,P11,I11,J11,T11,U11,Y11,AA11)</f>
        <v>411849.73936822498</v>
      </c>
      <c r="W11" s="44">
        <f>V11-K11</f>
        <v>411849.73936822498</v>
      </c>
      <c r="X11" s="52"/>
      <c r="Y11" s="44">
        <f>N11*0.00005</f>
        <v>20.6006125</v>
      </c>
      <c r="Z11" s="44">
        <f>I11*0.039</f>
        <v>0</v>
      </c>
      <c r="AA11" s="45">
        <f>T11*0.039</f>
        <v>0.29055000000000003</v>
      </c>
      <c r="AB11" s="46">
        <f>(Y11+Z11+AA11+T11+U11+I11+J11+G11+F11+O11+P11)*-1</f>
        <v>-162.51063177500001</v>
      </c>
      <c r="AC11" s="120"/>
      <c r="AD11" s="47" t="s">
        <v>35</v>
      </c>
      <c r="AE11" s="48"/>
      <c r="AG11" s="24"/>
      <c r="AH11" s="63"/>
      <c r="AJ11" s="85"/>
      <c r="AK11" s="85"/>
      <c r="AL11" s="86"/>
      <c r="AM11" s="87"/>
      <c r="AN11" s="87"/>
      <c r="AO11" s="87"/>
      <c r="AP11" s="87"/>
      <c r="AQ11" s="87"/>
    </row>
    <row r="12" spans="1:99" ht="17.25" customHeight="1" x14ac:dyDescent="0.25">
      <c r="A12" s="41"/>
      <c r="B12" s="39"/>
      <c r="C12" s="39"/>
      <c r="D12" s="106" t="s">
        <v>40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55"/>
      <c r="Y12" s="81"/>
      <c r="Z12" s="52" t="s">
        <v>46</v>
      </c>
      <c r="AA12" s="45">
        <f>T12*0.039</f>
        <v>0</v>
      </c>
      <c r="AB12" s="89">
        <v>-78</v>
      </c>
      <c r="AC12" s="115"/>
      <c r="AD12" s="83"/>
      <c r="AE12" s="82"/>
      <c r="AG12" s="24"/>
      <c r="AH12" s="63"/>
      <c r="AI12" s="32"/>
      <c r="AJ12" s="32"/>
      <c r="AK12" s="32"/>
      <c r="AL12" s="32"/>
    </row>
    <row r="13" spans="1:99" s="25" customFormat="1" ht="17.25" customHeight="1" x14ac:dyDescent="0.25">
      <c r="A13" s="26" t="s">
        <v>20</v>
      </c>
      <c r="B13" s="27"/>
      <c r="C13" s="28" t="s">
        <v>21</v>
      </c>
      <c r="D13" s="17">
        <f>SUM(I9:I11)+SUM(T9:T11)</f>
        <v>10.43</v>
      </c>
      <c r="E13" s="18"/>
      <c r="F13" s="17" t="s">
        <v>22</v>
      </c>
      <c r="G13" s="17">
        <f>SUM(J10)+SUM(U11:U11)</f>
        <v>1.0061821</v>
      </c>
      <c r="H13" s="29"/>
      <c r="I13" s="17">
        <f>SUM(F10)+SUM(O11:O11)</f>
        <v>44.709502275000006</v>
      </c>
      <c r="J13" s="18"/>
      <c r="K13" s="17" t="s">
        <v>23</v>
      </c>
      <c r="L13" s="19">
        <f>SUM(G10)+SUM(P11:P11)</f>
        <v>251.43380625000003</v>
      </c>
      <c r="M13" s="20"/>
      <c r="N13" s="19" t="s">
        <v>24</v>
      </c>
      <c r="O13" s="19">
        <f>SUM(Z11:Z11)+SUM(AA11:AA11)</f>
        <v>0.29055000000000003</v>
      </c>
      <c r="P13" s="20"/>
      <c r="Q13" s="20"/>
      <c r="R13" s="20"/>
      <c r="S13" s="19"/>
      <c r="T13" s="20"/>
      <c r="U13" s="19" t="s">
        <v>33</v>
      </c>
      <c r="V13" s="91">
        <f>AC4+AC9</f>
        <v>16970.952525555054</v>
      </c>
      <c r="W13" s="21"/>
      <c r="X13" s="21"/>
      <c r="Y13" s="21"/>
      <c r="Z13" s="21"/>
      <c r="AA13" s="21"/>
      <c r="AB13" s="21"/>
      <c r="AC13" s="40"/>
      <c r="AD13" s="21"/>
      <c r="AE13" s="21"/>
      <c r="AG13" s="30"/>
      <c r="AH13" s="62"/>
      <c r="AI13" s="32"/>
      <c r="AJ13" s="32"/>
      <c r="AK13" s="32"/>
      <c r="AL13" s="32"/>
      <c r="AM13" s="22"/>
      <c r="AN13" s="22"/>
      <c r="AO13" s="22"/>
    </row>
    <row r="15" spans="1:99" ht="21" x14ac:dyDescent="0.25">
      <c r="T15" s="93" t="s">
        <v>51</v>
      </c>
      <c r="U15" s="93" t="s">
        <v>50</v>
      </c>
      <c r="V15" s="92">
        <f>V13*0.15</f>
        <v>2545.6428788332582</v>
      </c>
    </row>
    <row r="18" spans="1:34" ht="17.25" customHeight="1" x14ac:dyDescent="0.25">
      <c r="A18" s="41">
        <v>43375</v>
      </c>
      <c r="B18" s="50" t="s">
        <v>47</v>
      </c>
      <c r="C18" s="95">
        <v>21000</v>
      </c>
      <c r="D18" s="96">
        <f>D4</f>
        <v>13.795999999999999</v>
      </c>
      <c r="E18" s="78">
        <f>D18*C18</f>
        <v>289716</v>
      </c>
      <c r="F18" s="109" t="s">
        <v>38</v>
      </c>
      <c r="G18" s="110"/>
      <c r="H18" s="59"/>
      <c r="I18" s="60"/>
      <c r="J18" s="60"/>
      <c r="K18" s="78">
        <f>SUM(E18:G18,I18)</f>
        <v>289716</v>
      </c>
      <c r="L18" s="14">
        <f>C18</f>
        <v>21000</v>
      </c>
      <c r="M18" s="101">
        <v>18.199300000000001</v>
      </c>
      <c r="N18" s="78">
        <f>$L18*M18</f>
        <v>382185.30000000005</v>
      </c>
      <c r="O18" s="61"/>
      <c r="P18" s="61"/>
      <c r="Q18" s="68"/>
      <c r="R18" s="68"/>
      <c r="S18" s="53"/>
      <c r="T18" s="60"/>
      <c r="U18" s="60"/>
      <c r="V18" s="42">
        <f>N18-SUM(O18,P18,T18,U18,Y18,AA18)</f>
        <v>382185.30000000005</v>
      </c>
      <c r="W18" s="44">
        <f>V18-K18</f>
        <v>92469.300000000047</v>
      </c>
      <c r="X18" s="51"/>
      <c r="Y18" s="61"/>
      <c r="Z18" s="61"/>
      <c r="AA18" s="61"/>
      <c r="AB18" s="46">
        <f>W18-Z18-Y18-AA18</f>
        <v>92469.300000000047</v>
      </c>
      <c r="AC18" s="113">
        <f>SUM(AB18:AB20)</f>
        <v>92230.870053630046</v>
      </c>
      <c r="AD18" s="48"/>
      <c r="AE18" s="48"/>
      <c r="AG18" s="24"/>
      <c r="AH18" s="63"/>
    </row>
    <row r="19" spans="1:34" ht="17.25" customHeight="1" x14ac:dyDescent="0.25">
      <c r="A19" s="41">
        <f>A18</f>
        <v>43375</v>
      </c>
      <c r="B19" s="38" t="str">
        <f>B18</f>
        <v>GAVA3</v>
      </c>
      <c r="C19" s="97">
        <f>C18</f>
        <v>21000</v>
      </c>
      <c r="D19" s="98">
        <f>D18</f>
        <v>13.795999999999999</v>
      </c>
      <c r="E19" s="78">
        <f>D19*C19</f>
        <v>289716</v>
      </c>
      <c r="F19" s="42">
        <f>Q19*$D19*C19</f>
        <v>14.167112400000001</v>
      </c>
      <c r="G19" s="42">
        <f>R19*$L19*D19</f>
        <v>79.671900000000008</v>
      </c>
      <c r="H19" s="69">
        <v>0</v>
      </c>
      <c r="I19" s="43">
        <f>H19*I29</f>
        <v>0</v>
      </c>
      <c r="J19" s="43">
        <f>I19*9.647%</f>
        <v>0</v>
      </c>
      <c r="K19" s="42">
        <f>SUM(E19:G19,I19)</f>
        <v>289809.83901240001</v>
      </c>
      <c r="L19" s="14">
        <f>C19</f>
        <v>21000</v>
      </c>
      <c r="M19" s="70" t="s">
        <v>37</v>
      </c>
      <c r="N19" s="71"/>
      <c r="O19" s="61"/>
      <c r="P19" s="61"/>
      <c r="Q19" s="49">
        <v>4.8900000000000003E-5</v>
      </c>
      <c r="R19" s="49">
        <v>2.7500000000000002E-4</v>
      </c>
      <c r="S19" s="53"/>
      <c r="T19" s="60"/>
      <c r="U19" s="60"/>
      <c r="V19" s="42">
        <f>N19-SUM(F19,G19,O19,P19,I19,J19,T19,U19,Y19,AA19)</f>
        <v>-93.839012400000001</v>
      </c>
      <c r="W19" s="44">
        <f>V19-K19</f>
        <v>-289903.67802480003</v>
      </c>
      <c r="X19" s="52"/>
      <c r="Y19" s="52"/>
      <c r="Z19" s="44">
        <f>I19*0.039</f>
        <v>0</v>
      </c>
      <c r="AA19" s="45">
        <f>T19*0.039</f>
        <v>0</v>
      </c>
      <c r="AB19" s="46">
        <f>(Y19+Z19+AA19+T19+U19+I19+J19+G19+F19+O19+P19)*-1</f>
        <v>-93.839012400000001</v>
      </c>
      <c r="AC19" s="114"/>
      <c r="AD19" s="54" t="s">
        <v>34</v>
      </c>
      <c r="AE19" s="48"/>
      <c r="AG19" s="24"/>
      <c r="AH19" s="63"/>
    </row>
    <row r="20" spans="1:34" ht="17.25" customHeight="1" x14ac:dyDescent="0.25">
      <c r="A20" s="73">
        <v>43375</v>
      </c>
      <c r="B20" s="38" t="str">
        <f>B18</f>
        <v>GAVA3</v>
      </c>
      <c r="C20" s="38">
        <f>C18</f>
        <v>21000</v>
      </c>
      <c r="D20" s="57" t="s">
        <v>36</v>
      </c>
      <c r="E20" s="57"/>
      <c r="F20" s="58"/>
      <c r="G20" s="58"/>
      <c r="H20" s="58"/>
      <c r="I20" s="58"/>
      <c r="J20" s="58"/>
      <c r="K20" s="58"/>
      <c r="L20" s="14">
        <f>C20</f>
        <v>21000</v>
      </c>
      <c r="M20" s="101">
        <f>M18</f>
        <v>18.199300000000001</v>
      </c>
      <c r="N20" s="42">
        <f>$L20*M20</f>
        <v>382185.30000000005</v>
      </c>
      <c r="O20" s="44">
        <f>$L20*M20*Q20</f>
        <v>18.688861170000003</v>
      </c>
      <c r="P20" s="44">
        <f>$L20*M20*R20</f>
        <v>105.10095750000002</v>
      </c>
      <c r="Q20" s="49">
        <v>4.8900000000000003E-5</v>
      </c>
      <c r="R20" s="49">
        <v>2.7500000000000002E-4</v>
      </c>
      <c r="S20" s="14">
        <v>1</v>
      </c>
      <c r="T20" s="43">
        <f>S20*I29</f>
        <v>1.49</v>
      </c>
      <c r="U20" s="43">
        <f>T20*9.647%</f>
        <v>0.14374029999999999</v>
      </c>
      <c r="V20" s="42">
        <f>N20-SUM(F20,G20,O20,P20,I20,J20,T20,U20,Y20,AA20)</f>
        <v>382040.70906603005</v>
      </c>
      <c r="W20" s="44">
        <f>V20-K20</f>
        <v>382040.70906603005</v>
      </c>
      <c r="X20" s="52"/>
      <c r="Y20" s="44">
        <f>N20*0.00005</f>
        <v>19.109265000000004</v>
      </c>
      <c r="Z20" s="44">
        <f>I20*0.039</f>
        <v>0</v>
      </c>
      <c r="AA20" s="45">
        <f>T20*0.039</f>
        <v>5.8110000000000002E-2</v>
      </c>
      <c r="AB20" s="46">
        <f>(Y20+Z20+AA20+T20+U20+I20+J20+G20+F20+O20+P20)*-1</f>
        <v>-144.59093397000004</v>
      </c>
      <c r="AC20" s="115"/>
      <c r="AD20" s="54" t="s">
        <v>35</v>
      </c>
      <c r="AE20" s="48"/>
      <c r="AG20" s="24"/>
      <c r="AH20" s="63"/>
    </row>
    <row r="21" spans="1:34" s="25" customFormat="1" ht="17.25" customHeight="1" x14ac:dyDescent="0.25">
      <c r="A21" s="26" t="s">
        <v>20</v>
      </c>
      <c r="B21" s="27"/>
      <c r="C21" s="28" t="s">
        <v>21</v>
      </c>
      <c r="D21" s="17">
        <f>SUM(I18:I20)+SUM(T18:T20)</f>
        <v>1.49</v>
      </c>
      <c r="E21" s="18"/>
      <c r="F21" s="17" t="s">
        <v>22</v>
      </c>
      <c r="G21" s="17">
        <f>SUM(J19)+SUM(U20:U20)</f>
        <v>0.14374029999999999</v>
      </c>
      <c r="H21" s="29"/>
      <c r="I21" s="17">
        <f>SUM(F19)+SUM(O20:O20)</f>
        <v>32.855973570000003</v>
      </c>
      <c r="J21" s="18"/>
      <c r="K21" s="17" t="s">
        <v>23</v>
      </c>
      <c r="L21" s="19">
        <f>SUM(G20:G20)+SUM(P20:P20)</f>
        <v>105.10095750000002</v>
      </c>
      <c r="M21" s="20"/>
      <c r="N21" s="19" t="s">
        <v>24</v>
      </c>
      <c r="O21" s="19">
        <f>SUM(Z20:Z20)+SUM(AA20:AA20)</f>
        <v>5.8110000000000002E-2</v>
      </c>
      <c r="P21" s="20"/>
      <c r="Q21" s="20"/>
      <c r="R21" s="20"/>
      <c r="S21" s="19"/>
      <c r="T21" s="20"/>
      <c r="U21" s="20"/>
      <c r="V21" s="20"/>
      <c r="W21" s="21"/>
      <c r="X21" s="21"/>
      <c r="Y21" s="21"/>
      <c r="Z21" s="21"/>
      <c r="AA21" s="21"/>
      <c r="AB21" s="21"/>
      <c r="AC21" s="40"/>
      <c r="AD21" s="21"/>
      <c r="AE21" s="21"/>
      <c r="AG21" s="30"/>
      <c r="AH21" s="62"/>
    </row>
    <row r="22" spans="1:34" ht="19.5" x14ac:dyDescent="0.25">
      <c r="A22" s="37" t="s">
        <v>43</v>
      </c>
      <c r="B22" s="79">
        <f>D18/M23</f>
        <v>1.1083350070295239</v>
      </c>
      <c r="C22" s="37"/>
      <c r="D22" s="72"/>
      <c r="E22" s="37" t="s">
        <v>44</v>
      </c>
      <c r="F22" s="80">
        <f>M18/D23</f>
        <v>1.1540017500919433</v>
      </c>
      <c r="G22" s="37"/>
      <c r="H22" s="37"/>
      <c r="L22" s="8">
        <v>15.175000000000001</v>
      </c>
      <c r="M22" s="8">
        <v>15.7706</v>
      </c>
      <c r="N22" s="8">
        <f>(M22+L22)/2</f>
        <v>15.472799999999999</v>
      </c>
    </row>
    <row r="23" spans="1:34" ht="17.25" customHeight="1" x14ac:dyDescent="0.25">
      <c r="A23" s="41">
        <v>43375</v>
      </c>
      <c r="B23" s="50" t="s">
        <v>48</v>
      </c>
      <c r="C23" s="102">
        <v>23100</v>
      </c>
      <c r="D23" s="103">
        <v>15.7706</v>
      </c>
      <c r="E23" s="42">
        <f>D23*C23</f>
        <v>364300.86</v>
      </c>
      <c r="F23" s="106" t="s">
        <v>39</v>
      </c>
      <c r="G23" s="111"/>
      <c r="H23" s="111"/>
      <c r="I23" s="111"/>
      <c r="J23" s="112"/>
      <c r="K23" s="78">
        <f>SUM(E23:G23,I23)</f>
        <v>364300.86</v>
      </c>
      <c r="L23" s="14">
        <f>C23</f>
        <v>23100</v>
      </c>
      <c r="M23" s="100">
        <v>12.4475</v>
      </c>
      <c r="N23" s="78">
        <f>$L23*M23</f>
        <v>287537.25</v>
      </c>
      <c r="O23" s="61"/>
      <c r="P23" s="61"/>
      <c r="Q23" s="68"/>
      <c r="R23" s="68"/>
      <c r="S23" s="53"/>
      <c r="T23" s="60"/>
      <c r="U23" s="60"/>
      <c r="V23" s="42">
        <f>N23-SUM(O23,P23,T23,U23,Y23,AA23)</f>
        <v>287537.25</v>
      </c>
      <c r="W23" s="44">
        <f>V23-K23</f>
        <v>-76763.609999999986</v>
      </c>
      <c r="X23" s="51"/>
      <c r="Y23" s="61"/>
      <c r="Z23" s="61"/>
      <c r="AA23" s="61"/>
      <c r="AB23" s="46">
        <f>W23-Z23-Y23-AA23</f>
        <v>-76763.609999999986</v>
      </c>
      <c r="AC23" s="113">
        <f>SUM(AB23:AB26)</f>
        <v>-77096.239076628975</v>
      </c>
      <c r="AD23" s="48"/>
      <c r="AE23" s="48"/>
      <c r="AG23" s="24"/>
      <c r="AH23" s="56"/>
    </row>
    <row r="24" spans="1:34" ht="17.25" customHeight="1" x14ac:dyDescent="0.25">
      <c r="A24" s="41">
        <f>A23</f>
        <v>43375</v>
      </c>
      <c r="B24" s="38" t="str">
        <f>B23</f>
        <v>GAVA4</v>
      </c>
      <c r="C24" s="104">
        <f>C23</f>
        <v>23100</v>
      </c>
      <c r="D24" s="105">
        <f>D23</f>
        <v>15.7706</v>
      </c>
      <c r="E24" s="42">
        <f>D24*C24</f>
        <v>364300.86</v>
      </c>
      <c r="F24" s="42">
        <f>Q24*$D24*C24</f>
        <v>17.814312054000002</v>
      </c>
      <c r="G24" s="42">
        <f>R24*$L24*D24</f>
        <v>100.1827365</v>
      </c>
      <c r="H24" s="69">
        <v>1</v>
      </c>
      <c r="I24" s="43">
        <f>H24*I29</f>
        <v>1.49</v>
      </c>
      <c r="J24" s="43">
        <f>I24*9.647%</f>
        <v>0.14374029999999999</v>
      </c>
      <c r="K24" s="42">
        <f>SUM(E24:G24,I24)</f>
        <v>364420.34704855399</v>
      </c>
      <c r="L24" s="14">
        <f>C24</f>
        <v>23100</v>
      </c>
      <c r="M24" s="116" t="s">
        <v>37</v>
      </c>
      <c r="N24" s="117"/>
      <c r="O24" s="117"/>
      <c r="P24" s="118"/>
      <c r="Q24" s="49">
        <v>4.8900000000000003E-5</v>
      </c>
      <c r="R24" s="49">
        <v>2.7500000000000002E-4</v>
      </c>
      <c r="S24" s="53"/>
      <c r="T24" s="60"/>
      <c r="U24" s="60"/>
      <c r="V24" s="42">
        <f>N24-SUM(F24,G24,O24,P24,I24,J24,T24,U24,Y24,AA24)</f>
        <v>-119.630788854</v>
      </c>
      <c r="W24" s="44">
        <f>V24-K24</f>
        <v>-364539.97783740796</v>
      </c>
      <c r="X24" s="52"/>
      <c r="Y24" s="52"/>
      <c r="Z24" s="44">
        <f>I24*0.039</f>
        <v>5.8110000000000002E-2</v>
      </c>
      <c r="AA24" s="45">
        <f>T24*0.039</f>
        <v>0</v>
      </c>
      <c r="AB24" s="46">
        <f>(Y24+Z24+AA24+T24+U24+I24+J24+G24+F24+O24+P24)*-1</f>
        <v>-119.688898854</v>
      </c>
      <c r="AC24" s="114"/>
      <c r="AD24" s="54" t="s">
        <v>34</v>
      </c>
      <c r="AE24" s="48"/>
      <c r="AG24" s="24"/>
      <c r="AH24" s="63"/>
    </row>
    <row r="25" spans="1:34" ht="17.25" customHeight="1" x14ac:dyDescent="0.25">
      <c r="A25" s="73">
        <v>43375</v>
      </c>
      <c r="B25" s="38" t="str">
        <f>B23</f>
        <v>GAVA4</v>
      </c>
      <c r="C25" s="38">
        <f>C23</f>
        <v>23100</v>
      </c>
      <c r="D25" s="119" t="s">
        <v>36</v>
      </c>
      <c r="E25" s="117"/>
      <c r="F25" s="117"/>
      <c r="G25" s="117"/>
      <c r="H25" s="117"/>
      <c r="I25" s="117"/>
      <c r="J25" s="117"/>
      <c r="K25" s="118"/>
      <c r="L25" s="14">
        <f>C25</f>
        <v>23100</v>
      </c>
      <c r="M25" s="100">
        <f>M23</f>
        <v>12.4475</v>
      </c>
      <c r="N25" s="78">
        <f>$L25*M25</f>
        <v>287537.25</v>
      </c>
      <c r="O25" s="44">
        <f>$L25*M25*Q25</f>
        <v>14.060571525</v>
      </c>
      <c r="P25" s="44">
        <f>$L25*M25*R25</f>
        <v>79.072743750000001</v>
      </c>
      <c r="Q25" s="49">
        <v>4.8900000000000003E-5</v>
      </c>
      <c r="R25" s="49">
        <v>2.7500000000000002E-4</v>
      </c>
      <c r="S25" s="14">
        <v>0</v>
      </c>
      <c r="T25" s="43">
        <f>S25*I29</f>
        <v>0</v>
      </c>
      <c r="U25" s="43">
        <f>T25*9.647%</f>
        <v>0</v>
      </c>
      <c r="V25" s="42">
        <f>N25-SUM(F25,G25,O25,P25,I25,J25,T25,U25,Y25,AA25)</f>
        <v>287429.739822225</v>
      </c>
      <c r="W25" s="44">
        <f>V25-K25</f>
        <v>287429.739822225</v>
      </c>
      <c r="X25" s="52"/>
      <c r="Y25" s="44">
        <f>N25*0.00005</f>
        <v>14.376862500000001</v>
      </c>
      <c r="Z25" s="44">
        <f>I25*0.039</f>
        <v>0</v>
      </c>
      <c r="AA25" s="45">
        <f>T25*0.039</f>
        <v>0</v>
      </c>
      <c r="AB25" s="46">
        <f>(Y25+Z25+AA25+T25+U25+I25+J25+G25+F25+O25+P25)*-1</f>
        <v>-107.510177775</v>
      </c>
      <c r="AC25" s="114"/>
      <c r="AD25" s="54" t="s">
        <v>35</v>
      </c>
      <c r="AE25" s="48"/>
      <c r="AG25" s="24"/>
      <c r="AH25" s="63"/>
    </row>
    <row r="26" spans="1:34" ht="17.25" customHeight="1" x14ac:dyDescent="0.25">
      <c r="A26" s="41"/>
      <c r="B26" s="38" t="str">
        <f>B23</f>
        <v>GAVA4</v>
      </c>
      <c r="C26" s="38">
        <f>C23</f>
        <v>23100</v>
      </c>
      <c r="D26" s="106" t="s">
        <v>40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  <c r="X26" s="52" t="s">
        <v>45</v>
      </c>
      <c r="Y26" s="44">
        <f>N26*0.00005</f>
        <v>0</v>
      </c>
      <c r="Z26" s="52" t="s">
        <v>46</v>
      </c>
      <c r="AA26" s="45">
        <f>T26*0.039</f>
        <v>0</v>
      </c>
      <c r="AB26" s="89">
        <v>-105.43</v>
      </c>
      <c r="AC26" s="115"/>
      <c r="AD26" s="54" t="s">
        <v>41</v>
      </c>
      <c r="AE26" s="48"/>
      <c r="AG26" s="24"/>
      <c r="AH26" s="63"/>
    </row>
    <row r="27" spans="1:34" s="25" customFormat="1" ht="17.25" customHeight="1" x14ac:dyDescent="0.25">
      <c r="A27" s="26" t="s">
        <v>20</v>
      </c>
      <c r="B27" s="27"/>
      <c r="C27" s="28" t="s">
        <v>21</v>
      </c>
      <c r="D27" s="17">
        <f>SUM(I23:I26)+SUM(T23:T26)</f>
        <v>1.49</v>
      </c>
      <c r="E27" s="18"/>
      <c r="F27" s="17" t="s">
        <v>22</v>
      </c>
      <c r="G27" s="17">
        <f>SUM(J24)+SUM(U25)</f>
        <v>0.14374029999999999</v>
      </c>
      <c r="H27" s="29"/>
      <c r="I27" s="17">
        <f>SUM(F24)+SUM(O25)</f>
        <v>31.874883579000002</v>
      </c>
      <c r="J27" s="18"/>
      <c r="K27" s="17" t="s">
        <v>23</v>
      </c>
      <c r="L27" s="19">
        <f>SUM(G24)+SUM(P25)</f>
        <v>179.25548025000001</v>
      </c>
      <c r="M27" s="20"/>
      <c r="N27" s="19" t="s">
        <v>24</v>
      </c>
      <c r="O27" s="19">
        <f>SUM(Z26:Z26)+SUM(AA26:AA26)</f>
        <v>0</v>
      </c>
      <c r="P27" s="20"/>
      <c r="Q27" s="20"/>
      <c r="R27" s="20"/>
      <c r="S27" s="19"/>
      <c r="T27" s="21"/>
      <c r="U27" s="21"/>
      <c r="V27" s="90">
        <f>SUM(AC18:AC26)</f>
        <v>15134.63097700107</v>
      </c>
      <c r="AD27" s="21"/>
      <c r="AE27" s="21"/>
      <c r="AG27" s="30"/>
      <c r="AH27" s="62"/>
    </row>
    <row r="28" spans="1:34" ht="15" x14ac:dyDescent="0.25">
      <c r="AC28" s="8"/>
    </row>
    <row r="29" spans="1:34" ht="21" x14ac:dyDescent="0.25">
      <c r="A29" s="94" t="s">
        <v>42</v>
      </c>
      <c r="D29" s="15"/>
      <c r="E29" s="65"/>
      <c r="F29" s="32"/>
      <c r="G29" s="32"/>
      <c r="H29" s="32"/>
      <c r="I29" s="88">
        <v>1.49</v>
      </c>
      <c r="T29" s="93" t="s">
        <v>49</v>
      </c>
      <c r="U29" s="93" t="s">
        <v>50</v>
      </c>
      <c r="V29" s="92">
        <f>V27*0.2</f>
        <v>3026.9261954002141</v>
      </c>
      <c r="AC29" s="8"/>
    </row>
    <row r="30" spans="1:34" ht="15" x14ac:dyDescent="0.25">
      <c r="B30" s="8"/>
      <c r="AC30" s="8"/>
    </row>
    <row r="33" spans="2:12" x14ac:dyDescent="0.25">
      <c r="B33" s="140"/>
      <c r="L33" s="140"/>
    </row>
    <row r="34" spans="2:12" x14ac:dyDescent="0.25"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0"/>
    </row>
    <row r="35" spans="2:12" x14ac:dyDescent="0.25">
      <c r="B35" s="146"/>
      <c r="C35" s="146"/>
      <c r="D35" s="146"/>
      <c r="E35" s="146"/>
      <c r="F35" s="145"/>
      <c r="G35" s="145"/>
      <c r="H35" s="145"/>
      <c r="I35" s="145"/>
      <c r="J35" s="145"/>
      <c r="K35" s="145"/>
      <c r="L35" s="140"/>
    </row>
    <row r="36" spans="2:12" x14ac:dyDescent="0.25">
      <c r="B36" s="146"/>
      <c r="C36" s="146"/>
      <c r="D36" s="146"/>
      <c r="E36" s="146"/>
      <c r="F36" s="145"/>
      <c r="G36" s="145"/>
      <c r="H36" s="145"/>
      <c r="I36" s="145"/>
      <c r="J36" s="145"/>
      <c r="K36" s="145"/>
      <c r="L36" s="140"/>
    </row>
    <row r="37" spans="2:12" x14ac:dyDescent="0.25">
      <c r="B37" s="146"/>
      <c r="C37" s="146"/>
      <c r="D37" s="146"/>
      <c r="E37" s="146"/>
      <c r="F37" s="145"/>
      <c r="G37" s="145"/>
      <c r="H37" s="145"/>
      <c r="I37" s="145"/>
      <c r="J37" s="145"/>
      <c r="K37" s="145"/>
      <c r="L37" s="140"/>
    </row>
    <row r="38" spans="2:12" x14ac:dyDescent="0.25">
      <c r="B38" s="146"/>
      <c r="C38" s="146"/>
      <c r="D38" s="146"/>
      <c r="E38" s="146"/>
      <c r="F38" s="145"/>
      <c r="G38" s="145"/>
      <c r="H38" s="145"/>
      <c r="I38" s="145"/>
      <c r="J38" s="145"/>
      <c r="K38" s="145"/>
      <c r="L38" s="140"/>
    </row>
    <row r="39" spans="2:12" x14ac:dyDescent="0.25">
      <c r="B39" s="146"/>
      <c r="C39" s="146"/>
      <c r="D39" s="146"/>
      <c r="E39" s="146"/>
      <c r="F39" s="145"/>
      <c r="G39" s="145"/>
      <c r="H39" s="145"/>
      <c r="I39" s="145"/>
      <c r="J39" s="145"/>
      <c r="K39" s="145"/>
      <c r="L39" s="140"/>
    </row>
    <row r="40" spans="2:12" x14ac:dyDescent="0.25">
      <c r="B40" s="146"/>
      <c r="C40" s="146"/>
      <c r="D40" s="146"/>
      <c r="E40" s="146"/>
      <c r="F40" s="145"/>
      <c r="G40" s="145"/>
      <c r="H40" s="145"/>
      <c r="I40" s="145"/>
      <c r="J40" s="145"/>
      <c r="K40" s="145"/>
      <c r="L40" s="140"/>
    </row>
    <row r="41" spans="2:12" x14ac:dyDescent="0.25">
      <c r="B41" s="146"/>
      <c r="C41" s="146"/>
      <c r="D41" s="146"/>
      <c r="E41" s="146"/>
      <c r="F41" s="145"/>
      <c r="G41" s="145"/>
      <c r="H41" s="145"/>
      <c r="I41" s="145"/>
      <c r="J41" s="145"/>
      <c r="K41" s="145"/>
      <c r="L41" s="140"/>
    </row>
    <row r="42" spans="2:12" x14ac:dyDescent="0.25">
      <c r="B42" s="146"/>
      <c r="C42" s="146"/>
      <c r="D42" s="146"/>
      <c r="E42" s="146"/>
      <c r="F42" s="145"/>
      <c r="G42" s="145"/>
      <c r="H42" s="145"/>
      <c r="I42" s="145"/>
      <c r="J42" s="145"/>
      <c r="K42" s="145"/>
      <c r="L42" s="140"/>
    </row>
    <row r="43" spans="2:12" x14ac:dyDescent="0.25">
      <c r="B43" s="142"/>
      <c r="C43" s="142"/>
      <c r="D43" s="142"/>
      <c r="E43" s="142"/>
      <c r="F43" s="141"/>
      <c r="G43" s="141"/>
      <c r="H43" s="141"/>
      <c r="I43" s="141"/>
      <c r="J43" s="141"/>
      <c r="K43" s="141"/>
      <c r="L43" s="140"/>
    </row>
    <row r="44" spans="2:12" x14ac:dyDescent="0.25">
      <c r="B44" s="142"/>
      <c r="C44" s="142"/>
      <c r="D44" s="142"/>
      <c r="E44" s="142"/>
      <c r="F44" s="141"/>
      <c r="G44" s="141"/>
      <c r="H44" s="141"/>
      <c r="I44" s="141"/>
      <c r="J44" s="141"/>
      <c r="K44" s="141"/>
      <c r="L44" s="140"/>
    </row>
    <row r="45" spans="2:12" ht="18.75" x14ac:dyDescent="0.25">
      <c r="B45" s="138" t="s">
        <v>52</v>
      </c>
      <c r="C45" s="138"/>
      <c r="D45" s="143" t="s">
        <v>53</v>
      </c>
      <c r="E45" s="143"/>
      <c r="F45" s="143"/>
      <c r="G45" s="142"/>
      <c r="H45" s="142"/>
      <c r="I45" s="142"/>
      <c r="J45" s="142"/>
      <c r="K45" s="142"/>
      <c r="L45" s="140"/>
    </row>
    <row r="46" spans="2:12" ht="18.75" x14ac:dyDescent="0.25">
      <c r="B46" s="138"/>
      <c r="C46" s="138"/>
      <c r="D46" s="143"/>
      <c r="E46" s="143"/>
      <c r="F46" s="143"/>
      <c r="G46" s="142"/>
      <c r="H46" s="142"/>
      <c r="I46" s="142"/>
      <c r="J46" s="142"/>
      <c r="K46" s="142"/>
      <c r="L46" s="140"/>
    </row>
    <row r="47" spans="2:12" ht="18.75" x14ac:dyDescent="0.25">
      <c r="B47" s="138"/>
      <c r="C47" s="138"/>
      <c r="D47" s="143" t="s">
        <v>54</v>
      </c>
      <c r="E47" s="147"/>
      <c r="F47" s="147"/>
      <c r="G47" s="141"/>
      <c r="H47" s="141"/>
      <c r="I47" s="141"/>
      <c r="J47" s="141"/>
      <c r="K47" s="141"/>
      <c r="L47" s="140"/>
    </row>
    <row r="48" spans="2:12" x14ac:dyDescent="0.25">
      <c r="B48" s="142"/>
      <c r="C48" s="142"/>
      <c r="D48" s="142"/>
      <c r="E48" s="142"/>
      <c r="F48" s="142"/>
      <c r="G48" s="142"/>
      <c r="H48" s="142"/>
      <c r="I48" s="141"/>
      <c r="J48" s="141"/>
      <c r="K48" s="141"/>
      <c r="L48" s="141"/>
    </row>
    <row r="49" spans="2:12" x14ac:dyDescent="0.25">
      <c r="B49" s="142"/>
      <c r="C49" s="142"/>
      <c r="D49" s="142"/>
      <c r="E49" s="142"/>
      <c r="F49" s="142"/>
      <c r="G49" s="142"/>
      <c r="H49" s="142"/>
      <c r="I49" s="141"/>
      <c r="J49" s="141"/>
      <c r="K49" s="141"/>
      <c r="L49" s="141"/>
    </row>
    <row r="50" spans="2:12" x14ac:dyDescent="0.25">
      <c r="B50" s="136" t="s">
        <v>55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</row>
    <row r="51" spans="2:12" x14ac:dyDescent="0.25">
      <c r="B51" s="137"/>
      <c r="C51" s="139"/>
      <c r="D51" s="139"/>
      <c r="E51" s="139"/>
      <c r="F51" s="139"/>
      <c r="G51" s="139"/>
      <c r="H51" s="139"/>
      <c r="I51" s="139"/>
      <c r="J51" s="139"/>
      <c r="K51" s="139"/>
      <c r="L51" s="137"/>
    </row>
    <row r="52" spans="2:12" x14ac:dyDescent="0.25">
      <c r="B52" s="137"/>
      <c r="C52" s="139"/>
      <c r="D52" s="139"/>
      <c r="E52" s="139"/>
      <c r="F52" s="139"/>
      <c r="G52" s="139"/>
      <c r="H52" s="139"/>
      <c r="I52" s="139"/>
      <c r="J52" s="139"/>
      <c r="K52" s="139"/>
      <c r="L52" s="137"/>
    </row>
    <row r="53" spans="2:12" x14ac:dyDescent="0.25">
      <c r="B53" s="137"/>
      <c r="C53" s="139"/>
      <c r="D53" s="139"/>
      <c r="E53" s="139"/>
      <c r="F53" s="139"/>
      <c r="G53" s="139"/>
      <c r="H53" s="139"/>
      <c r="I53" s="139"/>
      <c r="J53" s="139"/>
      <c r="K53" s="139"/>
      <c r="L53" s="137"/>
    </row>
    <row r="54" spans="2:12" x14ac:dyDescent="0.25">
      <c r="B54" s="137"/>
      <c r="C54" s="139"/>
      <c r="D54" s="139"/>
      <c r="E54" s="139"/>
      <c r="F54" s="139"/>
      <c r="G54" s="139"/>
      <c r="H54" s="139"/>
      <c r="I54" s="139"/>
      <c r="J54" s="139"/>
      <c r="K54" s="139"/>
      <c r="L54" s="137"/>
    </row>
    <row r="55" spans="2:12" x14ac:dyDescent="0.25">
      <c r="B55" s="137"/>
      <c r="C55" s="139"/>
      <c r="D55" s="139"/>
      <c r="E55" s="139"/>
      <c r="F55" s="139"/>
      <c r="G55" s="139"/>
      <c r="H55" s="139"/>
      <c r="I55" s="139"/>
      <c r="J55" s="139"/>
      <c r="K55" s="139"/>
      <c r="L55" s="137"/>
    </row>
    <row r="56" spans="2:12" x14ac:dyDescent="0.25">
      <c r="B56" s="137"/>
      <c r="C56" s="139"/>
      <c r="D56" s="139"/>
      <c r="E56" s="139"/>
      <c r="F56" s="139"/>
      <c r="G56" s="139"/>
      <c r="H56" s="139"/>
      <c r="I56" s="139"/>
      <c r="J56" s="139"/>
      <c r="K56" s="139"/>
      <c r="L56" s="137"/>
    </row>
    <row r="57" spans="2:12" x14ac:dyDescent="0.25">
      <c r="B57" s="137"/>
      <c r="C57" s="139"/>
      <c r="D57" s="139"/>
      <c r="E57" s="139"/>
      <c r="F57" s="139"/>
      <c r="G57" s="139"/>
      <c r="H57" s="139"/>
      <c r="I57" s="139"/>
      <c r="J57" s="139"/>
      <c r="K57" s="139"/>
      <c r="L57" s="137"/>
    </row>
    <row r="58" spans="2:12" x14ac:dyDescent="0.25">
      <c r="B58" s="137"/>
      <c r="C58" s="139"/>
      <c r="D58" s="139"/>
      <c r="E58" s="139"/>
      <c r="F58" s="139"/>
      <c r="G58" s="139"/>
      <c r="H58" s="139"/>
      <c r="I58" s="139"/>
      <c r="J58" s="139"/>
      <c r="K58" s="139"/>
      <c r="L58" s="137"/>
    </row>
    <row r="59" spans="2:12" x14ac:dyDescent="0.25">
      <c r="B59" s="137"/>
      <c r="C59" s="139"/>
      <c r="D59" s="139"/>
      <c r="E59" s="139"/>
      <c r="F59" s="139"/>
      <c r="G59" s="139"/>
      <c r="H59" s="139"/>
      <c r="I59" s="139"/>
      <c r="J59" s="139"/>
      <c r="K59" s="139"/>
      <c r="L59" s="137"/>
    </row>
    <row r="60" spans="2:12" x14ac:dyDescent="0.25">
      <c r="B60" s="137"/>
      <c r="C60" s="139"/>
      <c r="D60" s="139"/>
      <c r="E60" s="139"/>
      <c r="F60" s="139"/>
      <c r="G60" s="139"/>
      <c r="H60" s="139"/>
      <c r="I60" s="139"/>
      <c r="J60" s="139"/>
      <c r="K60" s="139"/>
      <c r="L60" s="137"/>
    </row>
    <row r="61" spans="2:12" x14ac:dyDescent="0.25"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</row>
  </sheetData>
  <mergeCells count="20">
    <mergeCell ref="B45:C47"/>
    <mergeCell ref="B50:L61"/>
    <mergeCell ref="C1:K1"/>
    <mergeCell ref="L1:V1"/>
    <mergeCell ref="W1:AE1"/>
    <mergeCell ref="H2:I2"/>
    <mergeCell ref="S2:T2"/>
    <mergeCell ref="X2:Y2"/>
    <mergeCell ref="AC4:AC6"/>
    <mergeCell ref="AC9:AC12"/>
    <mergeCell ref="F4:G4"/>
    <mergeCell ref="F18:G18"/>
    <mergeCell ref="AC18:AC20"/>
    <mergeCell ref="D12:W12"/>
    <mergeCell ref="F9:G9"/>
    <mergeCell ref="F23:J23"/>
    <mergeCell ref="AC23:AC26"/>
    <mergeCell ref="M24:P24"/>
    <mergeCell ref="D25:K25"/>
    <mergeCell ref="D26:W26"/>
  </mergeCells>
  <conditionalFormatting sqref="AG19">
    <cfRule type="cellIs" dxfId="33" priority="195" operator="lessThan">
      <formula>0</formula>
    </cfRule>
    <cfRule type="cellIs" dxfId="32" priority="196" operator="greaterThan">
      <formula>0</formula>
    </cfRule>
  </conditionalFormatting>
  <conditionalFormatting sqref="AG20">
    <cfRule type="cellIs" dxfId="31" priority="199" operator="lessThan">
      <formula>0</formula>
    </cfRule>
    <cfRule type="cellIs" dxfId="30" priority="200" operator="greaterThan">
      <formula>0</formula>
    </cfRule>
  </conditionalFormatting>
  <conditionalFormatting sqref="AG18">
    <cfRule type="cellIs" dxfId="29" priority="191" operator="lessThan">
      <formula>0</formula>
    </cfRule>
    <cfRule type="cellIs" dxfId="28" priority="192" operator="greaterThan">
      <formula>0</formula>
    </cfRule>
  </conditionalFormatting>
  <conditionalFormatting sqref="AG25">
    <cfRule type="cellIs" dxfId="27" priority="181" operator="lessThan">
      <formula>0</formula>
    </cfRule>
    <cfRule type="cellIs" dxfId="26" priority="182" operator="greaterThan">
      <formula>0</formula>
    </cfRule>
  </conditionalFormatting>
  <conditionalFormatting sqref="AG23">
    <cfRule type="cellIs" dxfId="25" priority="187" operator="lessThan">
      <formula>0</formula>
    </cfRule>
    <cfRule type="cellIs" dxfId="24" priority="188" operator="greaterThan">
      <formula>0</formula>
    </cfRule>
  </conditionalFormatting>
  <conditionalFormatting sqref="AG26">
    <cfRule type="cellIs" dxfId="23" priority="185" operator="lessThan">
      <formula>0</formula>
    </cfRule>
    <cfRule type="cellIs" dxfId="22" priority="186" operator="greaterThan">
      <formula>0</formula>
    </cfRule>
  </conditionalFormatting>
  <conditionalFormatting sqref="AG24">
    <cfRule type="cellIs" dxfId="21" priority="177" operator="lessThan">
      <formula>0</formula>
    </cfRule>
    <cfRule type="cellIs" dxfId="20" priority="178" operator="greaterThan">
      <formula>0</formula>
    </cfRule>
  </conditionalFormatting>
  <conditionalFormatting sqref="AC18">
    <cfRule type="cellIs" dxfId="19" priority="171" operator="lessThan">
      <formula>0</formula>
    </cfRule>
    <cfRule type="cellIs" dxfId="18" priority="172" operator="greaterThan">
      <formula>0</formula>
    </cfRule>
  </conditionalFormatting>
  <conditionalFormatting sqref="AC23">
    <cfRule type="cellIs" dxfId="17" priority="173" operator="lessThan">
      <formula>0</formula>
    </cfRule>
    <cfRule type="cellIs" dxfId="16" priority="174" operator="greaterThan">
      <formula>0</formula>
    </cfRule>
  </conditionalFormatting>
  <conditionalFormatting sqref="AG10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AG11:AG12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G9">
    <cfRule type="cellIs" dxfId="11" priority="23" operator="lessThan">
      <formula>0</formula>
    </cfRule>
    <cfRule type="cellIs" dxfId="10" priority="24" operator="greaterThan">
      <formula>0</formula>
    </cfRule>
  </conditionalFormatting>
  <conditionalFormatting sqref="AC9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AG5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AG6">
    <cfRule type="cellIs" dxfId="5" priority="17" operator="lessThan">
      <formula>0</formula>
    </cfRule>
    <cfRule type="cellIs" dxfId="4" priority="18" operator="greaterThan">
      <formula>0</formula>
    </cfRule>
  </conditionalFormatting>
  <conditionalFormatting sqref="AG4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AC4">
    <cfRule type="cellIs" dxfId="1" priority="5" operator="lessThan">
      <formula>0</formula>
    </cfRule>
    <cfRule type="cellIs" dxfId="0" priority="6" operator="greaterThan">
      <formula>0</formula>
    </cfRule>
  </conditionalFormatting>
  <hyperlinks>
    <hyperlink ref="AI11:AL11" r:id="rId1" display="Acesse: http://www.youtube.com.br/ganhandoavidaadoidado/"/>
    <hyperlink ref="D47" r:id="rId2"/>
    <hyperlink ref="D45" r:id="rId3"/>
  </hyperlinks>
  <pageMargins left="0.7" right="0.7" top="0.75" bottom="0.75" header="0.3" footer="0.3"/>
  <pageSetup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Emolumentos2018</vt:lpstr>
      <vt:lpstr>OUT2018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2018-11-14T22:01:44Z</dcterms:modified>
</cp:coreProperties>
</file>