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Work\27_RAMASO\03 - OBS\"/>
    </mc:Choice>
  </mc:AlternateContent>
  <xr:revisionPtr revIDLastSave="0" documentId="13_ncr:1_{8EBF421C-9E40-47CF-B8B7-71E7B6AD10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dos" sheetId="4" r:id="rId1"/>
    <sheet name="Plan Calc Água" sheetId="5" r:id="rId2"/>
  </sheets>
  <definedNames>
    <definedName name="_xlnm.Print_Area" localSheetId="1">'Plan Calc Água'!$A$1:$U$22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5" l="1"/>
  <c r="T26" i="5" s="1"/>
  <c r="AA26" i="5"/>
  <c r="Z26" i="5"/>
  <c r="Y26" i="5"/>
  <c r="X26" i="5"/>
  <c r="W26" i="5"/>
  <c r="W21" i="5"/>
  <c r="W22" i="5"/>
  <c r="W23" i="5"/>
  <c r="W24" i="5"/>
  <c r="W25" i="5"/>
  <c r="W17" i="5"/>
  <c r="W18" i="5"/>
  <c r="W11" i="5"/>
  <c r="W12" i="5"/>
  <c r="W13" i="5"/>
  <c r="W14" i="5"/>
  <c r="W7" i="5"/>
  <c r="W8" i="5"/>
  <c r="AA25" i="5"/>
  <c r="Z25" i="5"/>
  <c r="Y25" i="5"/>
  <c r="X25" i="5"/>
  <c r="AA24" i="5"/>
  <c r="Z24" i="5"/>
  <c r="Y24" i="5"/>
  <c r="X24" i="5"/>
  <c r="AA23" i="5"/>
  <c r="Z23" i="5"/>
  <c r="Y23" i="5"/>
  <c r="X23" i="5"/>
  <c r="AA18" i="5"/>
  <c r="Z18" i="5"/>
  <c r="Y18" i="5"/>
  <c r="X18" i="5"/>
  <c r="AA17" i="5"/>
  <c r="Z17" i="5"/>
  <c r="Y17" i="5"/>
  <c r="X17" i="5"/>
  <c r="AA16" i="5"/>
  <c r="Z16" i="5"/>
  <c r="Y16" i="5"/>
  <c r="X16" i="5"/>
  <c r="W16" i="5"/>
  <c r="G16" i="5"/>
  <c r="X13" i="5"/>
  <c r="Y13" i="5"/>
  <c r="Z13" i="5"/>
  <c r="AA13" i="5"/>
  <c r="B13" i="4" l="1"/>
  <c r="X8" i="5" l="1"/>
  <c r="X20" i="5"/>
  <c r="W20" i="5"/>
  <c r="X21" i="5"/>
  <c r="B10" i="4" l="1"/>
  <c r="B11" i="4"/>
  <c r="B14" i="4"/>
  <c r="B19" i="4"/>
  <c r="W6" i="5"/>
  <c r="X6" i="5"/>
  <c r="Y6" i="5"/>
  <c r="Z6" i="5"/>
  <c r="AA6" i="5"/>
  <c r="X7" i="5"/>
  <c r="W10" i="5"/>
  <c r="X10" i="5"/>
  <c r="X11" i="5"/>
  <c r="X12" i="5"/>
  <c r="X14" i="5"/>
  <c r="X22" i="5"/>
  <c r="B16" i="4" l="1"/>
  <c r="B15" i="4" s="1"/>
  <c r="H26" i="5" s="1"/>
  <c r="W27" i="5"/>
  <c r="X27" i="5"/>
  <c r="B17" i="4" s="1"/>
  <c r="H25" i="5" l="1"/>
  <c r="H23" i="5"/>
  <c r="H24" i="5"/>
  <c r="H13" i="5"/>
  <c r="H17" i="5"/>
  <c r="H18" i="5"/>
  <c r="H16" i="5"/>
  <c r="I16" i="5" s="1"/>
  <c r="G17" i="5" s="1"/>
  <c r="H21" i="5"/>
  <c r="H22" i="5"/>
  <c r="H20" i="5"/>
  <c r="H7" i="5"/>
  <c r="H11" i="5"/>
  <c r="H8" i="5"/>
  <c r="H10" i="5"/>
  <c r="H14" i="5"/>
  <c r="H12" i="5"/>
  <c r="H6" i="5"/>
  <c r="I6" i="5" s="1"/>
  <c r="J6" i="5" s="1"/>
  <c r="J16" i="5" l="1"/>
  <c r="G7" i="5"/>
  <c r="I7" i="5" s="1"/>
  <c r="J7" i="5" s="1"/>
  <c r="K7" i="5" s="1"/>
  <c r="K6" i="5"/>
  <c r="O6" i="5"/>
  <c r="K16" i="5" l="1"/>
  <c r="O16" i="5"/>
  <c r="G8" i="5"/>
  <c r="I8" i="5" s="1"/>
  <c r="J8" i="5" s="1"/>
  <c r="K8" i="5" s="1"/>
  <c r="M6" i="5"/>
  <c r="P6" i="5"/>
  <c r="G10" i="5"/>
  <c r="P16" i="5" l="1"/>
  <c r="M16" i="5"/>
  <c r="I10" i="5"/>
  <c r="J10" i="5" l="1"/>
  <c r="K10" i="5" s="1"/>
  <c r="G11" i="5"/>
  <c r="I11" i="5" s="1"/>
  <c r="J11" i="5" s="1"/>
  <c r="K11" i="5" s="1"/>
  <c r="G12" i="5" l="1"/>
  <c r="I12" i="5" s="1"/>
  <c r="G13" i="5" s="1"/>
  <c r="I13" i="5" s="1"/>
  <c r="J13" i="5" l="1"/>
  <c r="G14" i="5"/>
  <c r="J12" i="5"/>
  <c r="K12" i="5" s="1"/>
  <c r="AA12" i="5"/>
  <c r="Z12" i="5"/>
  <c r="Y12" i="5"/>
  <c r="K13" i="5" l="1"/>
  <c r="O13" i="5"/>
  <c r="O12" i="5"/>
  <c r="P12" i="5" s="1"/>
  <c r="M13" i="5" l="1"/>
  <c r="P13" i="5"/>
  <c r="I14" i="5"/>
  <c r="I17" i="5" s="1"/>
  <c r="G18" i="5" s="1"/>
  <c r="M12" i="5"/>
  <c r="I18" i="5" l="1"/>
  <c r="J18" i="5" s="1"/>
  <c r="J17" i="5"/>
  <c r="J14" i="5"/>
  <c r="K14" i="5" s="1"/>
  <c r="K18" i="5" l="1"/>
  <c r="O18" i="5"/>
  <c r="K17" i="5"/>
  <c r="O17" i="5"/>
  <c r="P18" i="5" l="1"/>
  <c r="M18" i="5"/>
  <c r="P17" i="5"/>
  <c r="M17" i="5"/>
  <c r="I20" i="5"/>
  <c r="G21" i="5" s="1"/>
  <c r="J20" i="5" l="1"/>
  <c r="K20" i="5" s="1"/>
  <c r="Y21" i="5"/>
  <c r="AA21" i="5"/>
  <c r="Z21" i="5"/>
  <c r="AA20" i="5"/>
  <c r="Z20" i="5"/>
  <c r="Y20" i="5"/>
  <c r="O20" i="5" l="1"/>
  <c r="P20" i="5" s="1"/>
  <c r="I21" i="5"/>
  <c r="Z22" i="5"/>
  <c r="AA22" i="5"/>
  <c r="Y22" i="5"/>
  <c r="J21" i="5" l="1"/>
  <c r="O21" i="5" s="1"/>
  <c r="P21" i="5" s="1"/>
  <c r="G22" i="5"/>
  <c r="I22" i="5" s="1"/>
  <c r="M20" i="5"/>
  <c r="K21" i="5" l="1"/>
  <c r="M21" i="5"/>
  <c r="J22" i="5"/>
  <c r="G23" i="5"/>
  <c r="I23" i="5" s="1"/>
  <c r="K22" i="5" l="1"/>
  <c r="O22" i="5"/>
  <c r="J23" i="5"/>
  <c r="G24" i="5"/>
  <c r="I24" i="5" s="1"/>
  <c r="J24" i="5" l="1"/>
  <c r="G25" i="5"/>
  <c r="I25" i="5" s="1"/>
  <c r="K23" i="5"/>
  <c r="O23" i="5"/>
  <c r="P22" i="5"/>
  <c r="M22" i="5"/>
  <c r="J25" i="5" l="1"/>
  <c r="K25" i="5" s="1"/>
  <c r="G26" i="5"/>
  <c r="I26" i="5" s="1"/>
  <c r="J26" i="5" s="1"/>
  <c r="O25" i="5"/>
  <c r="O24" i="5"/>
  <c r="K24" i="5"/>
  <c r="P23" i="5"/>
  <c r="M23" i="5"/>
  <c r="K26" i="5" l="1"/>
  <c r="O26" i="5"/>
  <c r="M25" i="5"/>
  <c r="P25" i="5"/>
  <c r="P24" i="5"/>
  <c r="M24" i="5"/>
  <c r="P26" i="5" l="1"/>
  <c r="Q26" i="5" s="1"/>
  <c r="N25" i="5" s="1"/>
  <c r="M26" i="5"/>
  <c r="U26" i="5" l="1"/>
  <c r="AA14" i="5"/>
  <c r="Y14" i="5"/>
  <c r="O14" i="5"/>
  <c r="Z14" i="5"/>
  <c r="T25" i="5" l="1"/>
  <c r="Q25" i="5"/>
  <c r="N24" i="5" s="1"/>
  <c r="M14" i="5"/>
  <c r="P14" i="5"/>
  <c r="U25" i="5" l="1"/>
  <c r="Z11" i="5"/>
  <c r="T24" i="5" l="1"/>
  <c r="Q24" i="5"/>
  <c r="N23" i="5" s="1"/>
  <c r="AA11" i="5"/>
  <c r="Y11" i="5"/>
  <c r="O11" i="5"/>
  <c r="U24" i="5" l="1"/>
  <c r="M11" i="5"/>
  <c r="P11" i="5"/>
  <c r="T23" i="5" l="1"/>
  <c r="Q23" i="5"/>
  <c r="N22" i="5" s="1"/>
  <c r="Y10" i="5"/>
  <c r="O10" i="5"/>
  <c r="Z10" i="5"/>
  <c r="AA10" i="5"/>
  <c r="U23" i="5" l="1"/>
  <c r="M10" i="5"/>
  <c r="P10" i="5"/>
  <c r="Y8" i="5"/>
  <c r="AA8" i="5"/>
  <c r="O8" i="5"/>
  <c r="Z8" i="5"/>
  <c r="T22" i="5" l="1"/>
  <c r="Q22" i="5"/>
  <c r="M8" i="5"/>
  <c r="P8" i="5"/>
  <c r="N21" i="5" l="1"/>
  <c r="N14" i="5"/>
  <c r="U22" i="5"/>
  <c r="AA7" i="5"/>
  <c r="AA27" i="5" l="1"/>
  <c r="B27" i="4" s="1"/>
  <c r="T14" i="5"/>
  <c r="Q14" i="5"/>
  <c r="Q21" i="5"/>
  <c r="N18" i="5" s="1"/>
  <c r="T21" i="5"/>
  <c r="Y7" i="5"/>
  <c r="Y27" i="5" s="1"/>
  <c r="O7" i="5"/>
  <c r="Z7" i="5"/>
  <c r="Z27" i="5" l="1"/>
  <c r="B26" i="4" s="1"/>
  <c r="N13" i="5"/>
  <c r="U14" i="5"/>
  <c r="N20" i="5"/>
  <c r="U21" i="5"/>
  <c r="B25" i="4"/>
  <c r="B18" i="4" s="1"/>
  <c r="M7" i="5"/>
  <c r="P7" i="5"/>
  <c r="T13" i="5" l="1"/>
  <c r="Q13" i="5"/>
  <c r="T20" i="5"/>
  <c r="Q20" i="5"/>
  <c r="U20" i="5" s="1"/>
  <c r="T18" i="5"/>
  <c r="Q18" i="5"/>
  <c r="N17" i="5" s="1"/>
  <c r="N12" i="5" l="1"/>
  <c r="U13" i="5"/>
  <c r="U18" i="5"/>
  <c r="Q17" i="5" l="1"/>
  <c r="N16" i="5" s="1"/>
  <c r="T17" i="5"/>
  <c r="U17" i="5" l="1"/>
  <c r="Q12" i="5" l="1"/>
  <c r="N11" i="5" s="1"/>
  <c r="T12" i="5"/>
  <c r="Q16" i="5"/>
  <c r="U16" i="5" s="1"/>
  <c r="T16" i="5"/>
  <c r="U12" i="5" l="1"/>
  <c r="T11" i="5" l="1"/>
  <c r="Q11" i="5"/>
  <c r="N10" i="5" l="1"/>
  <c r="N8" i="5"/>
  <c r="U11" i="5"/>
  <c r="T8" i="5" l="1"/>
  <c r="Q8" i="5"/>
  <c r="N7" i="5" s="1"/>
  <c r="T10" i="5"/>
  <c r="Q10" i="5"/>
  <c r="U10" i="5" s="1"/>
  <c r="U8" i="5" l="1"/>
  <c r="T7" i="5" l="1"/>
  <c r="Q7" i="5"/>
  <c r="N6" i="5" s="1"/>
  <c r="U7" i="5" l="1"/>
  <c r="Q6" i="5" l="1"/>
  <c r="U6" i="5" s="1"/>
  <c r="T6" i="5"/>
</calcChain>
</file>

<file path=xl/sharedStrings.xml><?xml version="1.0" encoding="utf-8"?>
<sst xmlns="http://schemas.openxmlformats.org/spreadsheetml/2006/main" count="71" uniqueCount="53">
  <si>
    <t>PARÂMETROS DE PROJETO - ÁGUA POTÁVEL</t>
  </si>
  <si>
    <t>NUMERO DE LOTES</t>
  </si>
  <si>
    <t>unidades</t>
  </si>
  <si>
    <t>K1</t>
  </si>
  <si>
    <t>K2</t>
  </si>
  <si>
    <t>CONSUMO PER CAPTA</t>
  </si>
  <si>
    <t>l/hab/dia</t>
  </si>
  <si>
    <t>POPULAÇAO POR LOTE</t>
  </si>
  <si>
    <t>hab</t>
  </si>
  <si>
    <t>RUGOSIDADE DO TUBO</t>
  </si>
  <si>
    <t>POPULAÇÃO INÍCIO DE PLANO</t>
  </si>
  <si>
    <t>POPULAÇÃO FIM DE PLANO</t>
  </si>
  <si>
    <t>VAZÃO EXTERNA</t>
  </si>
  <si>
    <t xml:space="preserve">l/s </t>
  </si>
  <si>
    <t xml:space="preserve">VAZÃO </t>
  </si>
  <si>
    <t>VAZÃO TOTAL</t>
  </si>
  <si>
    <t>VAZÃO DISTR. LINEAR</t>
  </si>
  <si>
    <t>l/s x m</t>
  </si>
  <si>
    <t>EXTENSÃO COM CONTRIBUIÇÃO EFETIVA</t>
  </si>
  <si>
    <t>m</t>
  </si>
  <si>
    <t>EXTENSÃO SEM CONTRIBUIÇÃO EFETIVA</t>
  </si>
  <si>
    <t>EXTENSÃO TOTAL</t>
  </si>
  <si>
    <t>Resumo dos Materiais</t>
  </si>
  <si>
    <t>TUBO DIÂMETRO 50mm</t>
  </si>
  <si>
    <t>TUBO DIÂMETRO 75mm</t>
  </si>
  <si>
    <t>TUBO DIÂMETRO 100mm</t>
  </si>
  <si>
    <t>TRECHO</t>
  </si>
  <si>
    <t>NÓ</t>
  </si>
  <si>
    <t xml:space="preserve">        VAZÃO ( l / s )</t>
  </si>
  <si>
    <t>DIÂMETRO</t>
  </si>
  <si>
    <t xml:space="preserve">   PERDA DE CARGA</t>
  </si>
  <si>
    <t xml:space="preserve">   COTA DO TERRENO</t>
  </si>
  <si>
    <t>PRESSÃO DISPONIVEL</t>
  </si>
  <si>
    <t xml:space="preserve">   </t>
  </si>
  <si>
    <t>RUA</t>
  </si>
  <si>
    <t xml:space="preserve">       A</t>
  </si>
  <si>
    <t>MONTANTE</t>
  </si>
  <si>
    <t>OBS:</t>
  </si>
  <si>
    <t xml:space="preserve">  JUSANTE</t>
  </si>
  <si>
    <t xml:space="preserve">  FICTICIA</t>
  </si>
  <si>
    <t>SIM</t>
  </si>
  <si>
    <t>NÃO</t>
  </si>
  <si>
    <t>EXTENSÃO (m)</t>
  </si>
  <si>
    <t>CONDIÇÕES DA REDE (s/n)</t>
  </si>
  <si>
    <t>MARCHA</t>
  </si>
  <si>
    <t>CALCULADO (m)</t>
  </si>
  <si>
    <t>ADOTADO (mm)</t>
  </si>
  <si>
    <t>VELOCIDADE (m/s)</t>
  </si>
  <si>
    <t>COTA PIEZOMETRICA (m)</t>
  </si>
  <si>
    <t>MONTANTE (m)</t>
  </si>
  <si>
    <t>JUSANTE (m)</t>
  </si>
  <si>
    <t>UNIT (mm/mm)</t>
  </si>
  <si>
    <t>TOTAL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</si>
</sst>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2" fontId="0" fillId="33" borderId="10" xfId="0" applyNumberForma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35" borderId="10" xfId="0" applyFill="1" applyBorder="1" applyAlignment="1">
      <alignment horizontal="center" vertical="center"/>
    </xf>
    <xf numFmtId="2" fontId="0" fillId="0" borderId="10" xfId="0" applyNumberFormat="1" applyBorder="1"/>
    <xf numFmtId="0" fontId="16" fillId="34" borderId="0" xfId="0" applyFont="1" applyFill="1" applyAlignment="1">
      <alignment horizontal="center" vertical="center"/>
    </xf>
    <xf numFmtId="0" fontId="16" fillId="34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tabSelected="1" workbookViewId="0">
      <selection activeCell="B9" sqref="B9"/>
    </sheetView>
  </sheetViews>
  <sheetFormatPr defaultRowHeight="14.4" x14ac:dyDescent="0.3"/>
  <cols>
    <col min="1" max="1" width="35.44140625" bestFit="1" customWidth="1"/>
    <col min="2" max="2" width="12" bestFit="1" customWidth="1"/>
    <col min="3" max="3" width="8.44140625" bestFit="1" customWidth="1"/>
    <col min="4" max="4" width="39.6640625" bestFit="1" customWidth="1"/>
  </cols>
  <sheetData>
    <row r="1" spans="1:3" x14ac:dyDescent="0.3">
      <c r="A1" s="13" t="s">
        <v>0</v>
      </c>
      <c r="B1" s="13"/>
      <c r="C1" s="13"/>
    </row>
    <row r="2" spans="1:3" x14ac:dyDescent="0.3">
      <c r="A2" s="13"/>
      <c r="B2" s="13"/>
      <c r="C2" s="13"/>
    </row>
    <row r="3" spans="1:3" x14ac:dyDescent="0.3">
      <c r="A3" s="13"/>
      <c r="B3" s="13"/>
      <c r="C3" s="13"/>
    </row>
    <row r="4" spans="1:3" x14ac:dyDescent="0.3">
      <c r="A4" s="10" t="s">
        <v>1</v>
      </c>
      <c r="B4" s="8">
        <v>0</v>
      </c>
      <c r="C4" s="8" t="s">
        <v>2</v>
      </c>
    </row>
    <row r="5" spans="1:3" x14ac:dyDescent="0.3">
      <c r="A5" s="10" t="s">
        <v>3</v>
      </c>
      <c r="B5" s="8">
        <v>1.2</v>
      </c>
      <c r="C5" s="8"/>
    </row>
    <row r="6" spans="1:3" x14ac:dyDescent="0.3">
      <c r="A6" s="10" t="s">
        <v>4</v>
      </c>
      <c r="B6" s="8">
        <v>1.5</v>
      </c>
      <c r="C6" s="8"/>
    </row>
    <row r="7" spans="1:3" x14ac:dyDescent="0.3">
      <c r="A7" s="10" t="s">
        <v>5</v>
      </c>
      <c r="B7" s="8">
        <v>200</v>
      </c>
      <c r="C7" s="8" t="s">
        <v>6</v>
      </c>
    </row>
    <row r="8" spans="1:3" x14ac:dyDescent="0.3">
      <c r="A8" s="10" t="s">
        <v>7</v>
      </c>
      <c r="B8" s="8">
        <v>5</v>
      </c>
      <c r="C8" s="8" t="s">
        <v>8</v>
      </c>
    </row>
    <row r="9" spans="1:3" x14ac:dyDescent="0.3">
      <c r="A9" s="10" t="s">
        <v>9</v>
      </c>
      <c r="B9" s="8">
        <v>140</v>
      </c>
      <c r="C9" s="8"/>
    </row>
    <row r="10" spans="1:3" x14ac:dyDescent="0.3">
      <c r="A10" s="10" t="s">
        <v>10</v>
      </c>
      <c r="B10" s="8">
        <f>B4*B8*0.3</f>
        <v>0</v>
      </c>
      <c r="C10" s="8" t="s">
        <v>8</v>
      </c>
    </row>
    <row r="11" spans="1:3" x14ac:dyDescent="0.3">
      <c r="A11" s="10" t="s">
        <v>11</v>
      </c>
      <c r="B11" s="8">
        <f>B4*B8</f>
        <v>0</v>
      </c>
      <c r="C11" s="8" t="s">
        <v>8</v>
      </c>
    </row>
    <row r="12" spans="1:3" x14ac:dyDescent="0.3">
      <c r="A12" s="10" t="s">
        <v>12</v>
      </c>
      <c r="B12" s="8">
        <v>0</v>
      </c>
      <c r="C12" s="8" t="s">
        <v>13</v>
      </c>
    </row>
    <row r="13" spans="1:3" x14ac:dyDescent="0.3">
      <c r="A13" s="10" t="s">
        <v>14</v>
      </c>
      <c r="B13" s="12">
        <f>(B4*B8*B7*B6*B5)/86400</f>
        <v>0</v>
      </c>
      <c r="C13" s="8" t="s">
        <v>13</v>
      </c>
    </row>
    <row r="14" spans="1:3" x14ac:dyDescent="0.3">
      <c r="A14" s="10" t="s">
        <v>15</v>
      </c>
      <c r="B14" s="12">
        <f>B13+B12</f>
        <v>0</v>
      </c>
      <c r="C14" s="8" t="s">
        <v>13</v>
      </c>
    </row>
    <row r="15" spans="1:3" x14ac:dyDescent="0.3">
      <c r="A15" s="10" t="s">
        <v>16</v>
      </c>
      <c r="B15" s="8" t="e">
        <f>B13/B16</f>
        <v>#DIV/0!</v>
      </c>
      <c r="C15" s="8" t="s">
        <v>17</v>
      </c>
    </row>
    <row r="16" spans="1:3" x14ac:dyDescent="0.3">
      <c r="A16" s="10" t="s">
        <v>18</v>
      </c>
      <c r="B16" s="8">
        <f>+'Plan Calc Água'!W27</f>
        <v>0</v>
      </c>
      <c r="C16" s="8" t="s">
        <v>19</v>
      </c>
    </row>
    <row r="17" spans="1:3" x14ac:dyDescent="0.3">
      <c r="A17" s="10" t="s">
        <v>20</v>
      </c>
      <c r="B17" s="8">
        <f>+'Plan Calc Água'!X27</f>
        <v>0</v>
      </c>
      <c r="C17" s="8" t="s">
        <v>19</v>
      </c>
    </row>
    <row r="18" spans="1:3" x14ac:dyDescent="0.3">
      <c r="A18" s="10" t="s">
        <v>21</v>
      </c>
      <c r="B18" s="8">
        <f>+B25+B27</f>
        <v>0</v>
      </c>
      <c r="C18" s="8" t="s">
        <v>19</v>
      </c>
    </row>
    <row r="19" spans="1:3" x14ac:dyDescent="0.3">
      <c r="A19" s="10" t="s">
        <v>9</v>
      </c>
      <c r="B19" s="8">
        <f>B9</f>
        <v>140</v>
      </c>
      <c r="C19" s="8"/>
    </row>
    <row r="20" spans="1:3" hidden="1" x14ac:dyDescent="0.3">
      <c r="A20" s="8"/>
      <c r="B20" s="8"/>
      <c r="C20" s="8"/>
    </row>
    <row r="21" spans="1:3" hidden="1" x14ac:dyDescent="0.3">
      <c r="A21" s="8"/>
      <c r="B21" s="8"/>
      <c r="C21" s="8"/>
    </row>
    <row r="22" spans="1:3" x14ac:dyDescent="0.3">
      <c r="A22" s="14" t="s">
        <v>22</v>
      </c>
      <c r="B22" s="14"/>
      <c r="C22" s="8"/>
    </row>
    <row r="23" spans="1:3" hidden="1" x14ac:dyDescent="0.3">
      <c r="A23" s="8"/>
      <c r="B23" s="8"/>
      <c r="C23" s="8"/>
    </row>
    <row r="24" spans="1:3" hidden="1" x14ac:dyDescent="0.3">
      <c r="A24" s="8"/>
      <c r="B24" s="8"/>
      <c r="C24" s="8"/>
    </row>
    <row r="25" spans="1:3" x14ac:dyDescent="0.3">
      <c r="A25" s="9" t="s">
        <v>23</v>
      </c>
      <c r="B25" s="8">
        <f>+'Plan Calc Água'!Y27</f>
        <v>0</v>
      </c>
      <c r="C25" s="8" t="s">
        <v>19</v>
      </c>
    </row>
    <row r="26" spans="1:3" x14ac:dyDescent="0.3">
      <c r="A26" s="9" t="s">
        <v>24</v>
      </c>
      <c r="B26" s="8">
        <f>+'Plan Calc Água'!Z27</f>
        <v>0</v>
      </c>
      <c r="C26" s="8" t="s">
        <v>19</v>
      </c>
    </row>
    <row r="27" spans="1:3" x14ac:dyDescent="0.3">
      <c r="A27" s="9" t="s">
        <v>25</v>
      </c>
      <c r="B27" s="8">
        <f>+'Plan Calc Água'!AA27</f>
        <v>0</v>
      </c>
      <c r="C27" s="8" t="s">
        <v>19</v>
      </c>
    </row>
  </sheetData>
  <mergeCells count="2">
    <mergeCell ref="A1:C3"/>
    <mergeCell ref="A22:B22"/>
  </mergeCell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27"/>
  <sheetViews>
    <sheetView showGridLines="0" zoomScale="85" zoomScaleNormal="85" workbookViewId="0">
      <selection activeCell="A6" sqref="A6:F6"/>
    </sheetView>
  </sheetViews>
  <sheetFormatPr defaultRowHeight="14.4" x14ac:dyDescent="0.3"/>
  <cols>
    <col min="1" max="1" width="8.88671875" style="2"/>
    <col min="2" max="2" width="12.33203125" style="2" hidden="1" customWidth="1"/>
    <col min="3" max="3" width="0" style="2" hidden="1" customWidth="1"/>
    <col min="4" max="4" width="21.33203125" style="2" bestFit="1" customWidth="1"/>
    <col min="5" max="5" width="10.88671875" style="2" customWidth="1"/>
    <col min="6" max="6" width="12.33203125" style="2" customWidth="1"/>
    <col min="7" max="8" width="10.44140625" style="2" bestFit="1" customWidth="1"/>
    <col min="9" max="9" width="12.21875" style="2" bestFit="1" customWidth="1"/>
    <col min="10" max="10" width="10.44140625" style="2" bestFit="1" customWidth="1"/>
    <col min="11" max="11" width="11.77734375" style="2" customWidth="1"/>
    <col min="12" max="12" width="10.33203125" style="2" customWidth="1"/>
    <col min="13" max="13" width="11.88671875" style="2" customWidth="1"/>
    <col min="14" max="14" width="15.6640625" style="2" customWidth="1"/>
    <col min="15" max="15" width="10.77734375" style="2" bestFit="1" customWidth="1"/>
    <col min="16" max="16" width="8.88671875" style="2"/>
    <col min="17" max="17" width="15.5546875" style="2" customWidth="1"/>
    <col min="18" max="18" width="11.77734375" style="2" customWidth="1"/>
    <col min="19" max="19" width="8.88671875" style="2"/>
    <col min="20" max="20" width="12.44140625" style="2" customWidth="1"/>
    <col min="21" max="16384" width="8.88671875" style="2"/>
  </cols>
  <sheetData>
    <row r="1" spans="1:27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7" s="1" customFormat="1" ht="28.8" customHeight="1" x14ac:dyDescent="0.3">
      <c r="A2" s="16" t="s">
        <v>26</v>
      </c>
      <c r="B2" s="6" t="s">
        <v>27</v>
      </c>
      <c r="C2" s="6"/>
      <c r="D2" s="16" t="s">
        <v>34</v>
      </c>
      <c r="E2" s="16" t="s">
        <v>42</v>
      </c>
      <c r="F2" s="16" t="s">
        <v>43</v>
      </c>
      <c r="G2" s="16" t="s">
        <v>28</v>
      </c>
      <c r="H2" s="16"/>
      <c r="I2" s="16"/>
      <c r="J2" s="16"/>
      <c r="K2" s="16" t="s">
        <v>29</v>
      </c>
      <c r="L2" s="16"/>
      <c r="M2" s="16"/>
      <c r="N2" s="16" t="s">
        <v>48</v>
      </c>
      <c r="O2" s="16" t="s">
        <v>30</v>
      </c>
      <c r="P2" s="16"/>
      <c r="Q2" s="16" t="s">
        <v>48</v>
      </c>
      <c r="R2" s="16" t="s">
        <v>31</v>
      </c>
      <c r="S2" s="16"/>
      <c r="T2" s="16" t="s">
        <v>32</v>
      </c>
      <c r="U2" s="16"/>
      <c r="V2" s="1" t="s">
        <v>33</v>
      </c>
    </row>
    <row r="3" spans="1:27" s="1" customFormat="1" ht="14.4" customHeight="1" x14ac:dyDescent="0.3">
      <c r="A3" s="16"/>
      <c r="B3" s="6"/>
      <c r="C3" s="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7" s="1" customFormat="1" ht="28.8" customHeight="1" x14ac:dyDescent="0.3">
      <c r="A4" s="16"/>
      <c r="B4" s="6" t="s">
        <v>35</v>
      </c>
      <c r="C4" s="6" t="s">
        <v>35</v>
      </c>
      <c r="D4" s="16"/>
      <c r="E4" s="16"/>
      <c r="F4" s="16"/>
      <c r="G4" s="16" t="s">
        <v>38</v>
      </c>
      <c r="H4" s="16" t="s">
        <v>44</v>
      </c>
      <c r="I4" s="16" t="s">
        <v>36</v>
      </c>
      <c r="J4" s="16" t="s">
        <v>39</v>
      </c>
      <c r="K4" s="16" t="s">
        <v>45</v>
      </c>
      <c r="L4" s="16" t="s">
        <v>46</v>
      </c>
      <c r="M4" s="16" t="s">
        <v>47</v>
      </c>
      <c r="N4" s="16" t="s">
        <v>49</v>
      </c>
      <c r="O4" s="16" t="s">
        <v>51</v>
      </c>
      <c r="P4" s="16" t="s">
        <v>52</v>
      </c>
      <c r="Q4" s="16" t="s">
        <v>50</v>
      </c>
      <c r="R4" s="16" t="s">
        <v>49</v>
      </c>
      <c r="S4" s="16" t="s">
        <v>50</v>
      </c>
      <c r="T4" s="16" t="s">
        <v>49</v>
      </c>
      <c r="U4" s="16" t="s">
        <v>50</v>
      </c>
      <c r="V4" s="1" t="s">
        <v>37</v>
      </c>
    </row>
    <row r="5" spans="1:27" s="1" customFormat="1" ht="28.8" x14ac:dyDescent="0.3">
      <c r="A5" s="16"/>
      <c r="B5" s="6" t="s">
        <v>36</v>
      </c>
      <c r="C5" s="6" t="s">
        <v>38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2">
        <v>22</v>
      </c>
      <c r="W5" s="2" t="s">
        <v>40</v>
      </c>
      <c r="X5" s="2" t="s">
        <v>41</v>
      </c>
      <c r="Y5" s="2">
        <v>50</v>
      </c>
      <c r="Z5" s="2">
        <v>75</v>
      </c>
      <c r="AA5" s="2">
        <v>100</v>
      </c>
    </row>
    <row r="6" spans="1:27" x14ac:dyDescent="0.3">
      <c r="A6" s="11"/>
      <c r="B6" s="11"/>
      <c r="C6" s="11"/>
      <c r="D6" s="11"/>
      <c r="E6" s="11"/>
      <c r="F6" s="11"/>
      <c r="G6" s="4">
        <v>0</v>
      </c>
      <c r="H6" s="4" t="e">
        <f>IF(F6="N",0,E6*Dados!$B$15)</f>
        <v>#DIV/0!</v>
      </c>
      <c r="I6" s="4" t="e">
        <f>G6+H6</f>
        <v>#DIV/0!</v>
      </c>
      <c r="J6" s="4" t="e">
        <f>(I6+G6)/2</f>
        <v>#DIV/0!</v>
      </c>
      <c r="K6" s="5" t="e">
        <f>POWER((J6/1000)/(0.2785*Dados!$B$9*0.073734),0.3802281)</f>
        <v>#DIV/0!</v>
      </c>
      <c r="L6" s="3">
        <v>50</v>
      </c>
      <c r="M6" s="4" t="e">
        <f>0.355*Dados!$B$9*(POWER(L6/1000,0.63))*(POWER(O6,0.54))</f>
        <v>#DIV/0!</v>
      </c>
      <c r="N6" s="4" t="e">
        <f>Q7</f>
        <v>#VALUE!</v>
      </c>
      <c r="O6" s="5" t="e">
        <f>(POWER(J6/1000,1.85)/((POWER(0.2785*Dados!$B$9,1.85))*(POWER(L6/1000,4.87))))</f>
        <v>#DIV/0!</v>
      </c>
      <c r="P6" s="4" t="e">
        <f>O6*E6</f>
        <v>#DIV/0!</v>
      </c>
      <c r="Q6" s="4" t="e">
        <f>N6-P6</f>
        <v>#VALUE!</v>
      </c>
      <c r="R6" s="7"/>
      <c r="S6" s="7"/>
      <c r="T6" s="4" t="e">
        <f t="shared" ref="T6:T8" si="0">N6-R6</f>
        <v>#VALUE!</v>
      </c>
      <c r="U6" s="4" t="e">
        <f t="shared" ref="U6:U8" si="1">Q6-S6</f>
        <v>#VALUE!</v>
      </c>
      <c r="W6" s="2">
        <f>IF(F6="S",E6,0)</f>
        <v>0</v>
      </c>
      <c r="X6" s="2">
        <f>IF(F6="N",E6,0)</f>
        <v>0</v>
      </c>
      <c r="Y6" s="2">
        <f>IF(L6=50,E6,0)</f>
        <v>0</v>
      </c>
      <c r="Z6" s="2">
        <f>IF(L6=75,E6,0)</f>
        <v>0</v>
      </c>
      <c r="AA6" s="2">
        <f>IF(L6=100,E6,0)</f>
        <v>0</v>
      </c>
    </row>
    <row r="7" spans="1:27" x14ac:dyDescent="0.3">
      <c r="A7" s="11"/>
      <c r="B7" s="11"/>
      <c r="C7" s="11"/>
      <c r="D7" s="11"/>
      <c r="E7" s="11"/>
      <c r="F7" s="11"/>
      <c r="G7" s="4" t="e">
        <f>I6</f>
        <v>#DIV/0!</v>
      </c>
      <c r="H7" s="4" t="e">
        <f>IF(F7="N",0,E7*Dados!$B$15)</f>
        <v>#DIV/0!</v>
      </c>
      <c r="I7" s="4" t="e">
        <f>G7+H7</f>
        <v>#DIV/0!</v>
      </c>
      <c r="J7" s="4" t="e">
        <f>(I7+G7)/2</f>
        <v>#DIV/0!</v>
      </c>
      <c r="K7" s="5" t="e">
        <f>POWER((J7/1000)/(0.2785*Dados!$B$9*0.073734),0.3802281)</f>
        <v>#DIV/0!</v>
      </c>
      <c r="L7" s="3">
        <v>50</v>
      </c>
      <c r="M7" s="4" t="e">
        <f>0.355*Dados!$B$9*(POWER(L7/1000,0.63))*(POWER(O7,0.54))</f>
        <v>#VALUE!</v>
      </c>
      <c r="N7" s="4" t="e">
        <f t="shared" ref="N7" si="2">Q8</f>
        <v>#VALUE!</v>
      </c>
      <c r="O7" s="5" t="str">
        <f>IF(E7=0," ",(POWER(J7/1000,1.85)/((POWER(0.2785*Dados!$B$9,1.85))*(POWER(L7/1000,4.87)))))</f>
        <v xml:space="preserve"> </v>
      </c>
      <c r="P7" s="5" t="e">
        <f t="shared" ref="P7:P8" si="3">O7*E7</f>
        <v>#VALUE!</v>
      </c>
      <c r="Q7" s="4" t="e">
        <f t="shared" ref="Q7:Q8" si="4">N7-P7</f>
        <v>#VALUE!</v>
      </c>
      <c r="R7" s="7"/>
      <c r="S7" s="7"/>
      <c r="T7" s="4" t="e">
        <f t="shared" si="0"/>
        <v>#VALUE!</v>
      </c>
      <c r="U7" s="4" t="e">
        <f t="shared" si="1"/>
        <v>#VALUE!</v>
      </c>
      <c r="W7" s="2">
        <f t="shared" ref="W7:W8" si="5">IF(F7="S",E7,0)</f>
        <v>0</v>
      </c>
      <c r="X7" s="2">
        <f>IF(F7="N",E7,0)</f>
        <v>0</v>
      </c>
      <c r="Y7" s="2">
        <f>IF(L7=50,E7,0)</f>
        <v>0</v>
      </c>
      <c r="Z7" s="2">
        <f>IF(L7=75,E7,0)</f>
        <v>0</v>
      </c>
      <c r="AA7" s="2">
        <f>IF(L7=100,E7,0)</f>
        <v>0</v>
      </c>
    </row>
    <row r="8" spans="1:27" x14ac:dyDescent="0.3">
      <c r="A8" s="11"/>
      <c r="B8" s="11"/>
      <c r="C8" s="11"/>
      <c r="D8" s="11"/>
      <c r="E8" s="11"/>
      <c r="F8" s="11"/>
      <c r="G8" s="4" t="e">
        <f t="shared" ref="G8:G14" si="6">I7</f>
        <v>#DIV/0!</v>
      </c>
      <c r="H8" s="4" t="e">
        <f>IF(F8="N",0,E8*Dados!$B$15)</f>
        <v>#DIV/0!</v>
      </c>
      <c r="I8" s="4" t="e">
        <f>G8+H8</f>
        <v>#DIV/0!</v>
      </c>
      <c r="J8" s="4" t="e">
        <f>(I8+G8)/2</f>
        <v>#DIV/0!</v>
      </c>
      <c r="K8" s="5" t="e">
        <f>POWER((J8/1000)/(0.2785*Dados!$B$9*0.073734),0.3802281)</f>
        <v>#DIV/0!</v>
      </c>
      <c r="L8" s="3">
        <v>50</v>
      </c>
      <c r="M8" s="4" t="e">
        <f>0.355*Dados!$B$9*(POWER(L8/1000,0.63))*(POWER(O8,0.54))</f>
        <v>#VALUE!</v>
      </c>
      <c r="N8" s="4" t="e">
        <f>Q11</f>
        <v>#VALUE!</v>
      </c>
      <c r="O8" s="5" t="str">
        <f>IF(E8=0," ",(POWER(J8/1000,1.85)/((POWER(0.2785*Dados!$B$9,1.85))*(POWER(L8/1000,4.87)))))</f>
        <v xml:space="preserve"> </v>
      </c>
      <c r="P8" s="5" t="e">
        <f t="shared" si="3"/>
        <v>#VALUE!</v>
      </c>
      <c r="Q8" s="4" t="e">
        <f t="shared" si="4"/>
        <v>#VALUE!</v>
      </c>
      <c r="R8" s="7"/>
      <c r="S8" s="7"/>
      <c r="T8" s="4" t="e">
        <f t="shared" si="0"/>
        <v>#VALUE!</v>
      </c>
      <c r="U8" s="4" t="e">
        <f t="shared" si="1"/>
        <v>#VALUE!</v>
      </c>
      <c r="W8" s="2">
        <f t="shared" si="5"/>
        <v>0</v>
      </c>
      <c r="X8" s="2">
        <f>IF(F8="N",E8,0)</f>
        <v>0</v>
      </c>
      <c r="Y8" s="2">
        <f>IF(L8=50,E8,0)</f>
        <v>0</v>
      </c>
      <c r="Z8" s="2">
        <f>IF(L8=75,E8,0)</f>
        <v>0</v>
      </c>
      <c r="AA8" s="2">
        <f>IF(L8=100,E8,0)</f>
        <v>0</v>
      </c>
    </row>
    <row r="9" spans="1:27" x14ac:dyDescent="0.3">
      <c r="A9" s="11"/>
      <c r="B9" s="11"/>
      <c r="C9" s="11"/>
      <c r="D9" s="11"/>
      <c r="E9" s="11"/>
      <c r="F9" s="11"/>
      <c r="G9" s="4"/>
      <c r="H9" s="4"/>
      <c r="I9" s="4"/>
      <c r="J9" s="4"/>
      <c r="K9" s="5"/>
      <c r="L9" s="3"/>
      <c r="M9" s="4"/>
      <c r="N9" s="4"/>
      <c r="O9" s="5"/>
      <c r="P9" s="5"/>
      <c r="Q9" s="4"/>
      <c r="R9" s="4"/>
      <c r="S9" s="4"/>
      <c r="T9" s="4"/>
      <c r="U9" s="4"/>
    </row>
    <row r="10" spans="1:27" x14ac:dyDescent="0.3">
      <c r="A10" s="11"/>
      <c r="B10" s="11"/>
      <c r="C10" s="11"/>
      <c r="D10" s="11"/>
      <c r="E10" s="11"/>
      <c r="F10" s="11"/>
      <c r="G10" s="4">
        <f t="shared" si="6"/>
        <v>0</v>
      </c>
      <c r="H10" s="4" t="e">
        <f>IF(F10="N",0,E10*Dados!$B$15)</f>
        <v>#DIV/0!</v>
      </c>
      <c r="I10" s="4" t="e">
        <f>G10+H10</f>
        <v>#DIV/0!</v>
      </c>
      <c r="J10" s="4" t="e">
        <f>(I10+G10)/2</f>
        <v>#DIV/0!</v>
      </c>
      <c r="K10" s="5" t="str">
        <f>IF(E10=0," ",POWER((J10/1000)/(0.2785*Dados!$B$9*0.073734),0.3802281))</f>
        <v xml:space="preserve"> </v>
      </c>
      <c r="L10" s="3">
        <v>50</v>
      </c>
      <c r="M10" s="4" t="e">
        <f>0.355*Dados!$B$9*(POWER(L10/1000,0.63))*(POWER(O10,0.54))</f>
        <v>#VALUE!</v>
      </c>
      <c r="N10" s="4" t="e">
        <f>Q11</f>
        <v>#VALUE!</v>
      </c>
      <c r="O10" s="5" t="str">
        <f>IF(E10=0," ",(POWER(J10/1000,1.85)/((POWER(0.2785*Dados!$B$9,1.85))*(POWER(L10/1000,4.87)))))</f>
        <v xml:space="preserve"> </v>
      </c>
      <c r="P10" s="5" t="e">
        <f>O10*E10</f>
        <v>#VALUE!</v>
      </c>
      <c r="Q10" s="4" t="e">
        <f>N10-P10</f>
        <v>#VALUE!</v>
      </c>
      <c r="R10" s="7"/>
      <c r="S10" s="7"/>
      <c r="T10" s="4" t="e">
        <f>N10-R10</f>
        <v>#VALUE!</v>
      </c>
      <c r="U10" s="4" t="e">
        <f>Q10-S10</f>
        <v>#VALUE!</v>
      </c>
      <c r="W10" s="2">
        <f t="shared" ref="W10:W14" si="7">IF(F10="S",E10,0)</f>
        <v>0</v>
      </c>
      <c r="X10" s="2">
        <f t="shared" ref="X10:X25" si="8">IF(F10="N",E10,0)</f>
        <v>0</v>
      </c>
      <c r="Y10" s="2">
        <f t="shared" ref="Y10:Y25" si="9">IF(L10=50,E10,0)</f>
        <v>0</v>
      </c>
      <c r="Z10" s="2">
        <f t="shared" ref="Z10:Z25" si="10">IF(L10=75,E10,0)</f>
        <v>0</v>
      </c>
      <c r="AA10" s="2">
        <f t="shared" ref="AA10:AA25" si="11">IF(L10=100,E10,0)</f>
        <v>0</v>
      </c>
    </row>
    <row r="11" spans="1:27" x14ac:dyDescent="0.3">
      <c r="A11" s="11"/>
      <c r="B11" s="11"/>
      <c r="C11" s="11"/>
      <c r="D11" s="11"/>
      <c r="E11" s="11"/>
      <c r="F11" s="11"/>
      <c r="G11" s="4" t="e">
        <f>I10+I8</f>
        <v>#DIV/0!</v>
      </c>
      <c r="H11" s="4" t="e">
        <f>IF(F11="N",0,E11*Dados!$B$15)</f>
        <v>#DIV/0!</v>
      </c>
      <c r="I11" s="4" t="e">
        <f>G11+H11</f>
        <v>#DIV/0!</v>
      </c>
      <c r="J11" s="4" t="e">
        <f t="shared" ref="J11:J12" si="12">(I11+G11)/2</f>
        <v>#DIV/0!</v>
      </c>
      <c r="K11" s="5" t="e">
        <f>POWER((J11/1000)/(0.2785*Dados!$B$9*0.073734),0.3802281)</f>
        <v>#DIV/0!</v>
      </c>
      <c r="L11" s="3">
        <v>50</v>
      </c>
      <c r="M11" s="4" t="e">
        <f>0.355*Dados!$B$9*(POWER(L11/1000,0.63))*(POWER(O11,0.54))</f>
        <v>#VALUE!</v>
      </c>
      <c r="N11" s="4" t="e">
        <f t="shared" ref="N11:N13" si="13">Q12</f>
        <v>#VALUE!</v>
      </c>
      <c r="O11" s="5" t="str">
        <f>IF(E11=0," ",(POWER(J11/1000,1.85)/((POWER(0.2785*Dados!$B$9,1.85))*(POWER(L11/1000,4.87)))))</f>
        <v xml:space="preserve"> </v>
      </c>
      <c r="P11" s="5" t="e">
        <f t="shared" ref="P11:P12" si="14">O11*E11</f>
        <v>#VALUE!</v>
      </c>
      <c r="Q11" s="4" t="e">
        <f t="shared" ref="Q11:Q12" si="15">N11-P11</f>
        <v>#VALUE!</v>
      </c>
      <c r="R11" s="7"/>
      <c r="S11" s="7"/>
      <c r="T11" s="4" t="e">
        <f t="shared" ref="T11:T12" si="16">N11-R11</f>
        <v>#VALUE!</v>
      </c>
      <c r="U11" s="4" t="e">
        <f t="shared" ref="U11:U12" si="17">Q11-S11</f>
        <v>#VALUE!</v>
      </c>
      <c r="W11" s="2">
        <f t="shared" si="7"/>
        <v>0</v>
      </c>
      <c r="X11" s="2">
        <f t="shared" si="8"/>
        <v>0</v>
      </c>
      <c r="Y11" s="2">
        <f t="shared" si="9"/>
        <v>0</v>
      </c>
      <c r="Z11" s="2">
        <f t="shared" si="10"/>
        <v>0</v>
      </c>
      <c r="AA11" s="2">
        <f t="shared" si="11"/>
        <v>0</v>
      </c>
    </row>
    <row r="12" spans="1:27" x14ac:dyDescent="0.3">
      <c r="A12" s="11"/>
      <c r="B12" s="11"/>
      <c r="C12" s="11"/>
      <c r="D12" s="11"/>
      <c r="E12" s="11"/>
      <c r="F12" s="11"/>
      <c r="G12" s="4" t="e">
        <f t="shared" si="6"/>
        <v>#DIV/0!</v>
      </c>
      <c r="H12" s="4" t="e">
        <f>IF(F12="N",0,E12*Dados!$B$15)</f>
        <v>#DIV/0!</v>
      </c>
      <c r="I12" s="4" t="e">
        <f>G12+H12</f>
        <v>#DIV/0!</v>
      </c>
      <c r="J12" s="4" t="e">
        <f t="shared" si="12"/>
        <v>#DIV/0!</v>
      </c>
      <c r="K12" s="5" t="e">
        <f>POWER((J12/1000)/(0.2785*Dados!$B$9*0.073734),0.3802281)</f>
        <v>#DIV/0!</v>
      </c>
      <c r="L12" s="3">
        <v>50</v>
      </c>
      <c r="M12" s="4" t="e">
        <f>0.355*Dados!$B$9*(POWER(L12/1000,0.63))*(POWER(O12,0.54))</f>
        <v>#VALUE!</v>
      </c>
      <c r="N12" s="4" t="e">
        <f t="shared" si="13"/>
        <v>#VALUE!</v>
      </c>
      <c r="O12" s="5" t="str">
        <f>IF(E12=0," ",(POWER(J12/1000,1.85)/((POWER(0.2785*Dados!$B$9,1.85))*(POWER(L12/1000,4.87)))))</f>
        <v xml:space="preserve"> </v>
      </c>
      <c r="P12" s="5" t="e">
        <f t="shared" si="14"/>
        <v>#VALUE!</v>
      </c>
      <c r="Q12" s="4" t="e">
        <f t="shared" si="15"/>
        <v>#VALUE!</v>
      </c>
      <c r="R12" s="7"/>
      <c r="S12" s="7"/>
      <c r="T12" s="4" t="e">
        <f t="shared" si="16"/>
        <v>#VALUE!</v>
      </c>
      <c r="U12" s="4" t="e">
        <f t="shared" si="17"/>
        <v>#VALUE!</v>
      </c>
      <c r="W12" s="2">
        <f t="shared" si="7"/>
        <v>0</v>
      </c>
      <c r="X12" s="2">
        <f t="shared" si="8"/>
        <v>0</v>
      </c>
      <c r="Y12" s="2">
        <f t="shared" si="9"/>
        <v>0</v>
      </c>
      <c r="Z12" s="2">
        <f t="shared" si="10"/>
        <v>0</v>
      </c>
      <c r="AA12" s="2">
        <f t="shared" si="11"/>
        <v>0</v>
      </c>
    </row>
    <row r="13" spans="1:27" x14ac:dyDescent="0.3">
      <c r="A13" s="11"/>
      <c r="B13" s="11"/>
      <c r="C13" s="11"/>
      <c r="D13" s="11"/>
      <c r="E13" s="11"/>
      <c r="F13" s="11"/>
      <c r="G13" s="4" t="e">
        <f>I12</f>
        <v>#DIV/0!</v>
      </c>
      <c r="H13" s="4" t="e">
        <f>IF(F13="N",0,E13*Dados!$B$15)</f>
        <v>#DIV/0!</v>
      </c>
      <c r="I13" s="4" t="e">
        <f>G13+H13</f>
        <v>#DIV/0!</v>
      </c>
      <c r="J13" s="4" t="e">
        <f>(I13+G13)/2</f>
        <v>#DIV/0!</v>
      </c>
      <c r="K13" s="5" t="e">
        <f>POWER((J13/1000)/(0.2785*Dados!$B$9*0.073734),0.3802281)</f>
        <v>#DIV/0!</v>
      </c>
      <c r="L13" s="3">
        <v>100</v>
      </c>
      <c r="M13" s="4" t="e">
        <f>0.355*Dados!$B$9*(POWER(L13/1000,0.63))*(POWER(O13,0.54))</f>
        <v>#VALUE!</v>
      </c>
      <c r="N13" s="4" t="e">
        <f t="shared" si="13"/>
        <v>#VALUE!</v>
      </c>
      <c r="O13" s="5" t="str">
        <f>IF(E13=0," ",(POWER(J13/1000,1.85)/((POWER(0.2785*Dados!$B$9,1.85))*(POWER(L13/1000,4.87)))))</f>
        <v xml:space="preserve"> </v>
      </c>
      <c r="P13" s="5" t="e">
        <f>O13*E13</f>
        <v>#VALUE!</v>
      </c>
      <c r="Q13" s="4" t="e">
        <f>N13-P13</f>
        <v>#VALUE!</v>
      </c>
      <c r="R13" s="7"/>
      <c r="S13" s="7"/>
      <c r="T13" s="4" t="e">
        <f>N13-R13</f>
        <v>#VALUE!</v>
      </c>
      <c r="U13" s="4" t="e">
        <f>Q13-S13</f>
        <v>#VALUE!</v>
      </c>
      <c r="W13" s="2">
        <f t="shared" si="7"/>
        <v>0</v>
      </c>
      <c r="X13" s="2">
        <f t="shared" si="8"/>
        <v>0</v>
      </c>
      <c r="Y13" s="2">
        <f t="shared" si="9"/>
        <v>0</v>
      </c>
      <c r="Z13" s="2">
        <f t="shared" si="10"/>
        <v>0</v>
      </c>
      <c r="AA13" s="2">
        <f t="shared" si="11"/>
        <v>0</v>
      </c>
    </row>
    <row r="14" spans="1:27" x14ac:dyDescent="0.3">
      <c r="A14" s="11"/>
      <c r="B14" s="11"/>
      <c r="C14" s="11"/>
      <c r="D14" s="11"/>
      <c r="E14" s="11"/>
      <c r="F14" s="11"/>
      <c r="G14" s="4" t="e">
        <f t="shared" si="6"/>
        <v>#DIV/0!</v>
      </c>
      <c r="H14" s="4" t="e">
        <f>IF(F14="N",0,E14*Dados!$B$15)</f>
        <v>#DIV/0!</v>
      </c>
      <c r="I14" s="4" t="e">
        <f>G14+H14</f>
        <v>#DIV/0!</v>
      </c>
      <c r="J14" s="4" t="e">
        <f t="shared" ref="J14" si="18">(I14+G14)/2</f>
        <v>#DIV/0!</v>
      </c>
      <c r="K14" s="5" t="str">
        <f>IF(E14=0," ",POWER((J14/1000)/(0.2785*Dados!$B$9*0.073734),0.3802281))</f>
        <v xml:space="preserve"> </v>
      </c>
      <c r="L14" s="3">
        <v>100</v>
      </c>
      <c r="M14" s="4" t="e">
        <f>0.355*Dados!$B$9*(POWER(L14/1000,0.63))*(POWER(O14,0.54))</f>
        <v>#VALUE!</v>
      </c>
      <c r="N14" s="4" t="e">
        <f>Q22</f>
        <v>#VALUE!</v>
      </c>
      <c r="O14" s="5" t="str">
        <f>IF(E14=0," ",(POWER(J14/1000,1.85)/((POWER(0.2785*Dados!$B$9,1.85))*(POWER(L14/1000,4.87)))))</f>
        <v xml:space="preserve"> </v>
      </c>
      <c r="P14" s="5" t="e">
        <f t="shared" ref="P14" si="19">O14*E14</f>
        <v>#VALUE!</v>
      </c>
      <c r="Q14" s="4" t="e">
        <f t="shared" ref="Q14" si="20">N14-P14</f>
        <v>#VALUE!</v>
      </c>
      <c r="R14" s="7"/>
      <c r="S14" s="7"/>
      <c r="T14" s="4" t="e">
        <f t="shared" ref="T14" si="21">N14-R14</f>
        <v>#VALUE!</v>
      </c>
      <c r="U14" s="4" t="e">
        <f t="shared" ref="U14" si="22">Q14-S14</f>
        <v>#VALUE!</v>
      </c>
      <c r="W14" s="2">
        <f t="shared" si="7"/>
        <v>0</v>
      </c>
      <c r="X14" s="2">
        <f t="shared" si="8"/>
        <v>0</v>
      </c>
      <c r="Y14" s="2">
        <f t="shared" si="9"/>
        <v>0</v>
      </c>
      <c r="Z14" s="2">
        <f t="shared" si="10"/>
        <v>0</v>
      </c>
      <c r="AA14" s="2">
        <f t="shared" si="11"/>
        <v>0</v>
      </c>
    </row>
    <row r="15" spans="1:27" x14ac:dyDescent="0.3">
      <c r="A15" s="11"/>
      <c r="B15" s="11"/>
      <c r="C15" s="11"/>
      <c r="D15" s="11"/>
      <c r="E15" s="11"/>
      <c r="F15" s="11"/>
      <c r="G15" s="4"/>
      <c r="H15" s="4"/>
      <c r="I15" s="4"/>
      <c r="J15" s="4"/>
      <c r="K15" s="5"/>
      <c r="L15" s="3"/>
      <c r="M15" s="4"/>
      <c r="N15" s="4"/>
      <c r="O15" s="5"/>
      <c r="P15" s="5"/>
      <c r="Q15" s="4"/>
      <c r="R15" s="7"/>
      <c r="S15" s="7"/>
      <c r="T15" s="4"/>
      <c r="U15" s="4"/>
    </row>
    <row r="16" spans="1:27" x14ac:dyDescent="0.3">
      <c r="A16" s="11"/>
      <c r="B16" s="11"/>
      <c r="C16" s="11"/>
      <c r="D16" s="11"/>
      <c r="E16" s="11"/>
      <c r="F16" s="11"/>
      <c r="G16" s="4">
        <f>I15</f>
        <v>0</v>
      </c>
      <c r="H16" s="4" t="e">
        <f>IF(F16="N",0,E16*Dados!$B$15)</f>
        <v>#DIV/0!</v>
      </c>
      <c r="I16" s="4" t="e">
        <f>G16+H16</f>
        <v>#DIV/0!</v>
      </c>
      <c r="J16" s="4" t="e">
        <f>(I16+G16)/2</f>
        <v>#DIV/0!</v>
      </c>
      <c r="K16" s="5" t="str">
        <f>IF(E16=0," ",POWER((J16/1000)/(0.2785*Dados!$B$9*0.073734),0.3802281))</f>
        <v xml:space="preserve"> </v>
      </c>
      <c r="L16" s="3">
        <v>50</v>
      </c>
      <c r="M16" s="4" t="e">
        <f>0.355*Dados!$B$9*(POWER(L16/1000,0.63))*(POWER(O16,0.54))</f>
        <v>#VALUE!</v>
      </c>
      <c r="N16" s="4" t="e">
        <f>Q17</f>
        <v>#VALUE!</v>
      </c>
      <c r="O16" s="5" t="str">
        <f>IF(E16=0," ",(POWER(J16/1000,1.85)/((POWER(0.2785*Dados!$B$9,1.85))*(POWER(L16/1000,4.87)))))</f>
        <v xml:space="preserve"> </v>
      </c>
      <c r="P16" s="5" t="e">
        <f>O16*E16</f>
        <v>#VALUE!</v>
      </c>
      <c r="Q16" s="4" t="e">
        <f>N16-P16</f>
        <v>#VALUE!</v>
      </c>
      <c r="R16" s="7"/>
      <c r="S16" s="7"/>
      <c r="T16" s="4" t="e">
        <f>N16-R16</f>
        <v>#VALUE!</v>
      </c>
      <c r="U16" s="4" t="e">
        <f>Q16-S16</f>
        <v>#VALUE!</v>
      </c>
      <c r="W16" s="2">
        <f t="shared" ref="W16:W18" si="23">IF(F16="S",E16,0)</f>
        <v>0</v>
      </c>
      <c r="X16" s="2">
        <f t="shared" ref="X16:X18" si="24">IF(F16="N",E16,0)</f>
        <v>0</v>
      </c>
      <c r="Y16" s="2">
        <f t="shared" ref="Y16:Y18" si="25">IF(L16=50,E16,0)</f>
        <v>0</v>
      </c>
      <c r="Z16" s="2">
        <f t="shared" ref="Z16:Z18" si="26">IF(L16=75,E16,0)</f>
        <v>0</v>
      </c>
      <c r="AA16" s="2">
        <f t="shared" ref="AA16:AA18" si="27">IF(L16=100,E16,0)</f>
        <v>0</v>
      </c>
    </row>
    <row r="17" spans="1:27" x14ac:dyDescent="0.3">
      <c r="A17" s="11"/>
      <c r="B17" s="11"/>
      <c r="C17" s="11"/>
      <c r="D17" s="11"/>
      <c r="E17" s="11"/>
      <c r="F17" s="11"/>
      <c r="G17" s="4" t="e">
        <f>I16</f>
        <v>#DIV/0!</v>
      </c>
      <c r="H17" s="4" t="e">
        <f>IF(F17="N",0,E17*Dados!$B$15)</f>
        <v>#DIV/0!</v>
      </c>
      <c r="I17" s="4" t="e">
        <f>G17+H17</f>
        <v>#DIV/0!</v>
      </c>
      <c r="J17" s="4" t="e">
        <f t="shared" ref="J17:J18" si="28">(I17+G17)/2</f>
        <v>#DIV/0!</v>
      </c>
      <c r="K17" s="5" t="str">
        <f>IF(E17=0," ",POWER((J17/1000)/(0.2785*Dados!$B$9*0.073734),0.3802281))</f>
        <v xml:space="preserve"> </v>
      </c>
      <c r="L17" s="3">
        <v>50</v>
      </c>
      <c r="M17" s="4" t="e">
        <f>0.355*Dados!$B$9*(POWER(L17/1000,0.63))*(POWER(O17,0.54))</f>
        <v>#VALUE!</v>
      </c>
      <c r="N17" s="4" t="e">
        <f t="shared" ref="N17" si="29">Q18</f>
        <v>#VALUE!</v>
      </c>
      <c r="O17" s="5" t="str">
        <f>IF(E17=0," ",(POWER(J17/1000,1.85)/((POWER(0.2785*Dados!$B$9,1.85))*(POWER(L17/1000,4.87)))))</f>
        <v xml:space="preserve"> </v>
      </c>
      <c r="P17" s="5" t="e">
        <f t="shared" ref="P17:P18" si="30">O17*E17</f>
        <v>#VALUE!</v>
      </c>
      <c r="Q17" s="4" t="e">
        <f t="shared" ref="Q17:Q18" si="31">N17-P17</f>
        <v>#VALUE!</v>
      </c>
      <c r="R17" s="7"/>
      <c r="S17" s="7"/>
      <c r="T17" s="4" t="e">
        <f t="shared" ref="T17:T18" si="32">N17-R17</f>
        <v>#VALUE!</v>
      </c>
      <c r="U17" s="4" t="e">
        <f t="shared" ref="U17:U18" si="33">Q17-S17</f>
        <v>#VALUE!</v>
      </c>
      <c r="W17" s="2">
        <f t="shared" si="23"/>
        <v>0</v>
      </c>
      <c r="X17" s="2">
        <f t="shared" si="24"/>
        <v>0</v>
      </c>
      <c r="Y17" s="2">
        <f t="shared" si="25"/>
        <v>0</v>
      </c>
      <c r="Z17" s="2">
        <f t="shared" si="26"/>
        <v>0</v>
      </c>
      <c r="AA17" s="2">
        <f t="shared" si="27"/>
        <v>0</v>
      </c>
    </row>
    <row r="18" spans="1:27" x14ac:dyDescent="0.3">
      <c r="A18" s="11"/>
      <c r="B18" s="11"/>
      <c r="C18" s="11"/>
      <c r="D18" s="11"/>
      <c r="E18" s="11"/>
      <c r="F18" s="11"/>
      <c r="G18" s="4" t="e">
        <f>I17</f>
        <v>#DIV/0!</v>
      </c>
      <c r="H18" s="4" t="e">
        <f>IF(F18="N",0,E18*Dados!$B$15)</f>
        <v>#DIV/0!</v>
      </c>
      <c r="I18" s="4" t="e">
        <f>G18+H18</f>
        <v>#DIV/0!</v>
      </c>
      <c r="J18" s="4" t="e">
        <f t="shared" si="28"/>
        <v>#DIV/0!</v>
      </c>
      <c r="K18" s="5" t="str">
        <f>IF(E18=0," ",POWER((J18/1000)/(0.2785*Dados!$B$9*0.073734),0.3802281))</f>
        <v xml:space="preserve"> </v>
      </c>
      <c r="L18" s="3">
        <v>50</v>
      </c>
      <c r="M18" s="4" t="e">
        <f>0.355*Dados!$B$9*(POWER(L18/1000,0.63))*(POWER(O18,0.54))</f>
        <v>#VALUE!</v>
      </c>
      <c r="N18" s="4" t="e">
        <f>Q21</f>
        <v>#VALUE!</v>
      </c>
      <c r="O18" s="5" t="str">
        <f>IF(E18=0," ",(POWER(J18/1000,1.85)/((POWER(0.2785*Dados!$B$9,1.85))*(POWER(L18/1000,4.87)))))</f>
        <v xml:space="preserve"> </v>
      </c>
      <c r="P18" s="5" t="e">
        <f t="shared" si="30"/>
        <v>#VALUE!</v>
      </c>
      <c r="Q18" s="4" t="e">
        <f t="shared" si="31"/>
        <v>#VALUE!</v>
      </c>
      <c r="R18" s="7"/>
      <c r="S18" s="7"/>
      <c r="T18" s="4" t="e">
        <f t="shared" si="32"/>
        <v>#VALUE!</v>
      </c>
      <c r="U18" s="4" t="e">
        <f t="shared" si="33"/>
        <v>#VALUE!</v>
      </c>
      <c r="W18" s="2">
        <f t="shared" si="23"/>
        <v>0</v>
      </c>
      <c r="X18" s="2">
        <f t="shared" si="24"/>
        <v>0</v>
      </c>
      <c r="Y18" s="2">
        <f t="shared" si="25"/>
        <v>0</v>
      </c>
      <c r="Z18" s="2">
        <f t="shared" si="26"/>
        <v>0</v>
      </c>
      <c r="AA18" s="2">
        <f t="shared" si="27"/>
        <v>0</v>
      </c>
    </row>
    <row r="19" spans="1:27" x14ac:dyDescent="0.3">
      <c r="A19" s="11"/>
      <c r="B19" s="11"/>
      <c r="C19" s="11"/>
      <c r="D19" s="11"/>
      <c r="E19" s="11"/>
      <c r="F19" s="11"/>
      <c r="G19" s="4"/>
      <c r="H19" s="4"/>
      <c r="I19" s="4"/>
      <c r="J19" s="4"/>
      <c r="K19" s="5"/>
      <c r="L19" s="3"/>
      <c r="M19" s="4"/>
      <c r="N19" s="4"/>
      <c r="O19" s="5"/>
      <c r="P19" s="5"/>
      <c r="Q19" s="4"/>
      <c r="R19" s="7"/>
      <c r="S19" s="7"/>
      <c r="T19" s="4"/>
      <c r="U19" s="4"/>
    </row>
    <row r="20" spans="1:27" x14ac:dyDescent="0.3">
      <c r="A20" s="11"/>
      <c r="B20" s="11"/>
      <c r="C20" s="11"/>
      <c r="D20" s="11"/>
      <c r="E20" s="11"/>
      <c r="F20" s="11"/>
      <c r="G20" s="4">
        <v>0</v>
      </c>
      <c r="H20" s="4" t="e">
        <f>IF(F20="N",0,E20*Dados!$B$15)</f>
        <v>#DIV/0!</v>
      </c>
      <c r="I20" s="4" t="e">
        <f t="shared" ref="I20:I26" si="34">G20+H20</f>
        <v>#DIV/0!</v>
      </c>
      <c r="J20" s="4" t="e">
        <f>(I20+G20)/2</f>
        <v>#DIV/0!</v>
      </c>
      <c r="K20" s="5" t="str">
        <f>IF(E20=0," ",POWER((J20/1000)/(0.2785*Dados!$B$9*0.073734),0.3802281))</f>
        <v xml:space="preserve"> </v>
      </c>
      <c r="L20" s="3">
        <v>50</v>
      </c>
      <c r="M20" s="4" t="e">
        <f>0.355*Dados!$B$9*(POWER(L20/1000,0.63))*(POWER(O20,0.54))</f>
        <v>#VALUE!</v>
      </c>
      <c r="N20" s="4" t="e">
        <f>Q21</f>
        <v>#VALUE!</v>
      </c>
      <c r="O20" s="5" t="str">
        <f>IF(E20=0," ",(POWER(J20/1000,1.85)/((POWER(0.2785*Dados!$B$9,1.85))*(POWER(L20/1000,4.87)))))</f>
        <v xml:space="preserve"> </v>
      </c>
      <c r="P20" s="5" t="e">
        <f>O20*E20</f>
        <v>#VALUE!</v>
      </c>
      <c r="Q20" s="4" t="e">
        <f>N20-P20</f>
        <v>#VALUE!</v>
      </c>
      <c r="R20" s="7"/>
      <c r="S20" s="7"/>
      <c r="T20" s="4" t="e">
        <f>N20-R6</f>
        <v>#VALUE!</v>
      </c>
      <c r="U20" s="4" t="e">
        <f>Q20-S6</f>
        <v>#VALUE!</v>
      </c>
      <c r="W20" s="2">
        <f t="shared" ref="W20:W25" si="35">IF(F20="S",E20,0)</f>
        <v>0</v>
      </c>
      <c r="X20" s="2">
        <f t="shared" ref="X20" si="36">IF(F20="N",E20,0)</f>
        <v>0</v>
      </c>
      <c r="Y20" s="2">
        <f t="shared" ref="Y20" si="37">IF(L20=50,E20,0)</f>
        <v>0</v>
      </c>
      <c r="Z20" s="2">
        <f t="shared" ref="Z20" si="38">IF(L20=75,E20,0)</f>
        <v>0</v>
      </c>
      <c r="AA20" s="2">
        <f t="shared" ref="AA20" si="39">IF(L20=100,E20,0)</f>
        <v>0</v>
      </c>
    </row>
    <row r="21" spans="1:27" x14ac:dyDescent="0.3">
      <c r="A21" s="11"/>
      <c r="B21" s="11"/>
      <c r="C21" s="11"/>
      <c r="D21" s="11"/>
      <c r="E21" s="11"/>
      <c r="F21" s="11"/>
      <c r="G21" s="4" t="e">
        <f>I20+I18</f>
        <v>#DIV/0!</v>
      </c>
      <c r="H21" s="4" t="e">
        <f>IF(F21="N",0,E21*Dados!$B$15)</f>
        <v>#DIV/0!</v>
      </c>
      <c r="I21" s="4" t="e">
        <f t="shared" si="34"/>
        <v>#DIV/0!</v>
      </c>
      <c r="J21" s="4" t="e">
        <f t="shared" ref="J21:J22" si="40">(I21+G21)/2</f>
        <v>#DIV/0!</v>
      </c>
      <c r="K21" s="5" t="str">
        <f>IF(E21=0," ",POWER((J21/1000)/(0.2785*Dados!$B$9*0.073734),0.3802281))</f>
        <v xml:space="preserve"> </v>
      </c>
      <c r="L21" s="3">
        <v>50</v>
      </c>
      <c r="M21" s="4" t="e">
        <f>0.355*Dados!$B$9*(POWER(L21/1000,0.63))*(POWER(O21,0.54))</f>
        <v>#VALUE!</v>
      </c>
      <c r="N21" s="4" t="e">
        <f t="shared" ref="N21:N25" si="41">Q22</f>
        <v>#VALUE!</v>
      </c>
      <c r="O21" s="5" t="str">
        <f>IF(E21=0," ",(POWER(J21/1000,1.85)/((POWER(0.2785*Dados!$B$9,1.85))*(POWER(L21/1000,4.87)))))</f>
        <v xml:space="preserve"> </v>
      </c>
      <c r="P21" s="5" t="e">
        <f t="shared" ref="P21:P22" si="42">O21*E21</f>
        <v>#VALUE!</v>
      </c>
      <c r="Q21" s="4" t="e">
        <f t="shared" ref="Q21:Q22" si="43">N21-P21</f>
        <v>#VALUE!</v>
      </c>
      <c r="R21" s="7"/>
      <c r="S21" s="7"/>
      <c r="T21" s="4" t="e">
        <f t="shared" ref="T21:T22" si="44">N21-R21</f>
        <v>#VALUE!</v>
      </c>
      <c r="U21" s="4" t="e">
        <f t="shared" ref="U21:U22" si="45">Q21-S21</f>
        <v>#VALUE!</v>
      </c>
      <c r="W21" s="2">
        <f t="shared" si="35"/>
        <v>0</v>
      </c>
      <c r="X21" s="2">
        <f t="shared" ref="X21" si="46">IF(F21="N",E21,0)</f>
        <v>0</v>
      </c>
      <c r="Y21" s="2">
        <f t="shared" ref="Y21" si="47">IF(L21=50,E21,0)</f>
        <v>0</v>
      </c>
      <c r="Z21" s="2">
        <f t="shared" ref="Z21" si="48">IF(L21=75,E21,0)</f>
        <v>0</v>
      </c>
      <c r="AA21" s="2">
        <f t="shared" ref="AA21" si="49">IF(L21=100,E21,0)</f>
        <v>0</v>
      </c>
    </row>
    <row r="22" spans="1:27" x14ac:dyDescent="0.3">
      <c r="A22" s="11"/>
      <c r="B22" s="11"/>
      <c r="C22" s="11"/>
      <c r="D22" s="11"/>
      <c r="E22" s="11"/>
      <c r="F22" s="11"/>
      <c r="G22" s="4" t="e">
        <f>I21+I14</f>
        <v>#DIV/0!</v>
      </c>
      <c r="H22" s="4" t="e">
        <f>IF(F22="N",0,E22*Dados!$B$15)</f>
        <v>#DIV/0!</v>
      </c>
      <c r="I22" s="4" t="e">
        <f t="shared" si="34"/>
        <v>#DIV/0!</v>
      </c>
      <c r="J22" s="4" t="e">
        <f t="shared" si="40"/>
        <v>#DIV/0!</v>
      </c>
      <c r="K22" s="5" t="str">
        <f>IF(E22=0," ",POWER((J22/1000)/(0.2785*Dados!$B$9*0.073734),0.3802281))</f>
        <v xml:space="preserve"> </v>
      </c>
      <c r="L22" s="3">
        <v>100</v>
      </c>
      <c r="M22" s="4" t="e">
        <f>0.355*Dados!$B$9*(POWER(L22/1000,0.63))*(POWER(O22,0.54))</f>
        <v>#VALUE!</v>
      </c>
      <c r="N22" s="4" t="e">
        <f t="shared" si="41"/>
        <v>#VALUE!</v>
      </c>
      <c r="O22" s="5" t="str">
        <f>IF(E22=0," ",(POWER(J22/1000,1.85)/((POWER(0.2785*Dados!$B$9,1.85))*(POWER(L22/1000,4.87)))))</f>
        <v xml:space="preserve"> </v>
      </c>
      <c r="P22" s="5" t="e">
        <f t="shared" si="42"/>
        <v>#VALUE!</v>
      </c>
      <c r="Q22" s="4" t="e">
        <f t="shared" si="43"/>
        <v>#VALUE!</v>
      </c>
      <c r="R22" s="7"/>
      <c r="S22" s="7"/>
      <c r="T22" s="4" t="e">
        <f t="shared" si="44"/>
        <v>#VALUE!</v>
      </c>
      <c r="U22" s="4" t="e">
        <f t="shared" si="45"/>
        <v>#VALUE!</v>
      </c>
      <c r="W22" s="2">
        <f t="shared" si="35"/>
        <v>0</v>
      </c>
      <c r="X22" s="2">
        <f t="shared" si="8"/>
        <v>0</v>
      </c>
      <c r="Y22" s="2">
        <f t="shared" si="9"/>
        <v>0</v>
      </c>
      <c r="Z22" s="2">
        <f t="shared" si="10"/>
        <v>0</v>
      </c>
      <c r="AA22" s="2">
        <f t="shared" si="11"/>
        <v>0</v>
      </c>
    </row>
    <row r="23" spans="1:27" x14ac:dyDescent="0.3">
      <c r="A23" s="11"/>
      <c r="B23" s="11"/>
      <c r="C23" s="11"/>
      <c r="D23" s="11"/>
      <c r="E23" s="11"/>
      <c r="F23" s="11"/>
      <c r="G23" s="4" t="e">
        <f>I22</f>
        <v>#DIV/0!</v>
      </c>
      <c r="H23" s="4" t="e">
        <f>IF(F23="N",0,E23*Dados!$B$15)</f>
        <v>#DIV/0!</v>
      </c>
      <c r="I23" s="4" t="e">
        <f t="shared" si="34"/>
        <v>#DIV/0!</v>
      </c>
      <c r="J23" s="4" t="e">
        <f>(I23+G23)/2</f>
        <v>#DIV/0!</v>
      </c>
      <c r="K23" s="5" t="str">
        <f>IF(E23=0," ",POWER((J23/1000)/(0.2785*Dados!$B$9*0.073734),0.3802281))</f>
        <v xml:space="preserve"> </v>
      </c>
      <c r="L23" s="3">
        <v>100</v>
      </c>
      <c r="M23" s="4" t="e">
        <f>0.355*Dados!$B$9*(POWER(L23/1000,0.63))*(POWER(O23,0.54))</f>
        <v>#VALUE!</v>
      </c>
      <c r="N23" s="4" t="e">
        <f t="shared" si="41"/>
        <v>#VALUE!</v>
      </c>
      <c r="O23" s="5" t="str">
        <f>IF(E23=0," ",(POWER(J23/1000,1.85)/((POWER(0.2785*Dados!$B$9,1.85))*(POWER(L23/1000,4.87)))))</f>
        <v xml:space="preserve"> </v>
      </c>
      <c r="P23" s="5" t="e">
        <f>O23*E23</f>
        <v>#VALUE!</v>
      </c>
      <c r="Q23" s="4" t="e">
        <f>N23-P23</f>
        <v>#VALUE!</v>
      </c>
      <c r="R23" s="7"/>
      <c r="S23" s="7"/>
      <c r="T23" s="4" t="e">
        <f>N23-R23</f>
        <v>#VALUE!</v>
      </c>
      <c r="U23" s="4" t="e">
        <f>Q23-S23</f>
        <v>#VALUE!</v>
      </c>
      <c r="W23" s="2">
        <f t="shared" si="35"/>
        <v>0</v>
      </c>
      <c r="X23" s="2">
        <f t="shared" si="8"/>
        <v>0</v>
      </c>
      <c r="Y23" s="2">
        <f t="shared" si="9"/>
        <v>0</v>
      </c>
      <c r="Z23" s="2">
        <f t="shared" si="10"/>
        <v>0</v>
      </c>
      <c r="AA23" s="2">
        <f t="shared" si="11"/>
        <v>0</v>
      </c>
    </row>
    <row r="24" spans="1:27" x14ac:dyDescent="0.3">
      <c r="A24" s="11"/>
      <c r="B24" s="11"/>
      <c r="C24" s="11"/>
      <c r="D24" s="11"/>
      <c r="E24" s="11"/>
      <c r="F24" s="11"/>
      <c r="G24" s="4" t="e">
        <f>I23</f>
        <v>#DIV/0!</v>
      </c>
      <c r="H24" s="4" t="e">
        <f>IF(F24="N",0,E24*Dados!$B$15)</f>
        <v>#DIV/0!</v>
      </c>
      <c r="I24" s="4" t="e">
        <f t="shared" si="34"/>
        <v>#DIV/0!</v>
      </c>
      <c r="J24" s="4" t="e">
        <f t="shared" ref="J24:J25" si="50">(I24+G24)/2</f>
        <v>#DIV/0!</v>
      </c>
      <c r="K24" s="5" t="str">
        <f>IF(E24=0," ",POWER((J24/1000)/(0.2785*Dados!$B$9*0.073734),0.3802281))</f>
        <v xml:space="preserve"> </v>
      </c>
      <c r="L24" s="3">
        <v>100</v>
      </c>
      <c r="M24" s="4" t="e">
        <f>0.355*Dados!$B$9*(POWER(L24/1000,0.63))*(POWER(O24,0.54))</f>
        <v>#VALUE!</v>
      </c>
      <c r="N24" s="4" t="e">
        <f t="shared" si="41"/>
        <v>#VALUE!</v>
      </c>
      <c r="O24" s="5" t="str">
        <f>IF(E24=0," ",(POWER(J24/1000,1.85)/((POWER(0.2785*Dados!$B$9,1.85))*(POWER(L24/1000,4.87)))))</f>
        <v xml:space="preserve"> </v>
      </c>
      <c r="P24" s="5" t="e">
        <f t="shared" ref="P24:P25" si="51">O24*E24</f>
        <v>#VALUE!</v>
      </c>
      <c r="Q24" s="4" t="e">
        <f t="shared" ref="Q24:Q25" si="52">N24-P24</f>
        <v>#VALUE!</v>
      </c>
      <c r="R24" s="7"/>
      <c r="S24" s="7"/>
      <c r="T24" s="4" t="e">
        <f t="shared" ref="T24:T25" si="53">N24-R24</f>
        <v>#VALUE!</v>
      </c>
      <c r="U24" s="4" t="e">
        <f t="shared" ref="U24:U25" si="54">Q24-S24</f>
        <v>#VALUE!</v>
      </c>
      <c r="W24" s="2">
        <f t="shared" si="35"/>
        <v>0</v>
      </c>
      <c r="X24" s="2">
        <f t="shared" si="8"/>
        <v>0</v>
      </c>
      <c r="Y24" s="2">
        <f t="shared" si="9"/>
        <v>0</v>
      </c>
      <c r="Z24" s="2">
        <f t="shared" si="10"/>
        <v>0</v>
      </c>
      <c r="AA24" s="2">
        <f t="shared" si="11"/>
        <v>0</v>
      </c>
    </row>
    <row r="25" spans="1:27" x14ac:dyDescent="0.3">
      <c r="A25" s="11"/>
      <c r="B25" s="11"/>
      <c r="C25" s="11"/>
      <c r="D25" s="11"/>
      <c r="E25" s="11"/>
      <c r="F25" s="11"/>
      <c r="G25" s="4" t="e">
        <f>I24</f>
        <v>#DIV/0!</v>
      </c>
      <c r="H25" s="4" t="e">
        <f>IF(F25="N",0,E25*Dados!$B$15)</f>
        <v>#DIV/0!</v>
      </c>
      <c r="I25" s="4" t="e">
        <f t="shared" si="34"/>
        <v>#DIV/0!</v>
      </c>
      <c r="J25" s="4" t="e">
        <f t="shared" si="50"/>
        <v>#DIV/0!</v>
      </c>
      <c r="K25" s="5" t="str">
        <f>IF(E25=0," ",POWER((J25/1000)/(0.2785*Dados!$B$9*0.073734),0.3802281))</f>
        <v xml:space="preserve"> </v>
      </c>
      <c r="L25" s="3">
        <v>100</v>
      </c>
      <c r="M25" s="4" t="e">
        <f>0.355*Dados!$B$9*(POWER(L25/1000,0.63))*(POWER(O25,0.54))</f>
        <v>#VALUE!</v>
      </c>
      <c r="N25" s="4" t="e">
        <f t="shared" si="41"/>
        <v>#VALUE!</v>
      </c>
      <c r="O25" s="5" t="str">
        <f>IF(E25=0," ",(POWER(J25/1000,1.85)/((POWER(0.2785*Dados!$B$9,1.85))*(POWER(L25/1000,4.87)))))</f>
        <v xml:space="preserve"> </v>
      </c>
      <c r="P25" s="5" t="e">
        <f t="shared" si="51"/>
        <v>#VALUE!</v>
      </c>
      <c r="Q25" s="4" t="e">
        <f t="shared" si="52"/>
        <v>#VALUE!</v>
      </c>
      <c r="R25" s="7"/>
      <c r="S25" s="7"/>
      <c r="T25" s="4" t="e">
        <f t="shared" si="53"/>
        <v>#VALUE!</v>
      </c>
      <c r="U25" s="4" t="e">
        <f t="shared" si="54"/>
        <v>#VALUE!</v>
      </c>
      <c r="W25" s="2">
        <f t="shared" si="35"/>
        <v>0</v>
      </c>
      <c r="X25" s="2">
        <f t="shared" si="8"/>
        <v>0</v>
      </c>
      <c r="Y25" s="2">
        <f t="shared" si="9"/>
        <v>0</v>
      </c>
      <c r="Z25" s="2">
        <f t="shared" si="10"/>
        <v>0</v>
      </c>
      <c r="AA25" s="2">
        <f t="shared" si="11"/>
        <v>0</v>
      </c>
    </row>
    <row r="26" spans="1:27" x14ac:dyDescent="0.3">
      <c r="A26" s="11"/>
      <c r="B26" s="11"/>
      <c r="C26" s="11"/>
      <c r="D26" s="11"/>
      <c r="E26" s="11"/>
      <c r="F26" s="11"/>
      <c r="G26" s="4" t="e">
        <f>I25</f>
        <v>#DIV/0!</v>
      </c>
      <c r="H26" s="4" t="e">
        <f>IF(F26="N",0,E26*Dados!$B$15)</f>
        <v>#DIV/0!</v>
      </c>
      <c r="I26" s="4" t="e">
        <f t="shared" si="34"/>
        <v>#DIV/0!</v>
      </c>
      <c r="J26" s="4" t="e">
        <f t="shared" ref="J26" si="55">(I26+G26)/2</f>
        <v>#DIV/0!</v>
      </c>
      <c r="K26" s="5" t="str">
        <f>IF(E26=0," ",POWER((J26/1000)/(0.2785*Dados!$B$9*0.073734),0.3802281))</f>
        <v xml:space="preserve"> </v>
      </c>
      <c r="L26" s="3">
        <v>100</v>
      </c>
      <c r="M26" s="4" t="e">
        <f>0.355*Dados!$B$9*(POWER(L26/1000,0.63))*(POWER(O26,0.54))</f>
        <v>#VALUE!</v>
      </c>
      <c r="N26" s="4">
        <f>+R26+10</f>
        <v>10</v>
      </c>
      <c r="O26" s="5" t="str">
        <f>IF(E26=0," ",(POWER(J26/1000,1.85)/((POWER(0.2785*Dados!$B$9,1.85))*(POWER(L26/1000,4.87)))))</f>
        <v xml:space="preserve"> </v>
      </c>
      <c r="P26" s="5" t="e">
        <f t="shared" ref="P26" si="56">O26*E26</f>
        <v>#VALUE!</v>
      </c>
      <c r="Q26" s="4" t="e">
        <f t="shared" ref="Q26" si="57">N26-P26</f>
        <v>#VALUE!</v>
      </c>
      <c r="R26" s="7"/>
      <c r="S26" s="7"/>
      <c r="T26" s="4">
        <f t="shared" ref="T26" si="58">N26-R26</f>
        <v>10</v>
      </c>
      <c r="U26" s="4" t="e">
        <f t="shared" ref="U26" si="59">Q26-S26</f>
        <v>#VALUE!</v>
      </c>
      <c r="W26" s="2">
        <f t="shared" ref="W26" si="60">IF(F26="S",E26,0)</f>
        <v>0</v>
      </c>
      <c r="X26" s="2">
        <f t="shared" ref="X26" si="61">IF(F26="N",E26,0)</f>
        <v>0</v>
      </c>
      <c r="Y26" s="2">
        <f t="shared" ref="Y26" si="62">IF(L26=50,E26,0)</f>
        <v>0</v>
      </c>
      <c r="Z26" s="2">
        <f t="shared" ref="Z26" si="63">IF(L26=75,E26,0)</f>
        <v>0</v>
      </c>
      <c r="AA26" s="2">
        <f t="shared" ref="AA26" si="64">IF(L26=100,E26,0)</f>
        <v>0</v>
      </c>
    </row>
    <row r="27" spans="1:27" x14ac:dyDescent="0.3">
      <c r="W27" s="2">
        <f>SUM(W6:W26)</f>
        <v>0</v>
      </c>
      <c r="X27" s="2">
        <f>SUM(X6:X26)</f>
        <v>0</v>
      </c>
      <c r="Y27" s="2">
        <f>SUM(Y6:Y26)</f>
        <v>0</v>
      </c>
      <c r="Z27" s="2">
        <f t="shared" ref="Z27:AA27" si="65">SUM(Z6:Z26)</f>
        <v>0</v>
      </c>
      <c r="AA27" s="2">
        <f t="shared" si="65"/>
        <v>0</v>
      </c>
    </row>
  </sheetData>
  <mergeCells count="27">
    <mergeCell ref="Q2:Q3"/>
    <mergeCell ref="Q4:Q5"/>
    <mergeCell ref="R2:S3"/>
    <mergeCell ref="R4:R5"/>
    <mergeCell ref="S4:S5"/>
    <mergeCell ref="P4:P5"/>
    <mergeCell ref="D2:D5"/>
    <mergeCell ref="E2:E5"/>
    <mergeCell ref="F2:F5"/>
    <mergeCell ref="O2:P3"/>
    <mergeCell ref="K4:K5"/>
    <mergeCell ref="A1:U1"/>
    <mergeCell ref="A2:A5"/>
    <mergeCell ref="G4:G5"/>
    <mergeCell ref="H4:H5"/>
    <mergeCell ref="I4:I5"/>
    <mergeCell ref="J4:J5"/>
    <mergeCell ref="G2:J3"/>
    <mergeCell ref="L4:L5"/>
    <mergeCell ref="M4:M5"/>
    <mergeCell ref="N2:N3"/>
    <mergeCell ref="N4:N5"/>
    <mergeCell ref="K2:M3"/>
    <mergeCell ref="T2:U3"/>
    <mergeCell ref="T4:T5"/>
    <mergeCell ref="U4:U5"/>
    <mergeCell ref="O4:O5"/>
  </mergeCells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Dados</vt:lpstr>
      <vt:lpstr>Plan Calc Água</vt:lpstr>
      <vt:lpstr>'Plan Calc Água'!Area_de_impressao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Adnet Coutinho Filho</dc:creator>
  <cp:lastModifiedBy>adnet</cp:lastModifiedBy>
  <cp:lastPrinted>2021-09-20T19:29:39Z</cp:lastPrinted>
  <dcterms:created xsi:type="dcterms:W3CDTF">2021-06-02T12:24:56Z</dcterms:created>
  <dcterms:modified xsi:type="dcterms:W3CDTF">2021-12-30T12:10:11Z</dcterms:modified>
</cp:coreProperties>
</file>