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ixa-my.sharepoint.com/personal/c094354_corp_caixa_gov_br/Documents/Área de Trabalho/"/>
    </mc:Choice>
  </mc:AlternateContent>
  <xr:revisionPtr revIDLastSave="22" documentId="8_{6ED47120-68FD-4CD8-89C7-8FF50C55AEEA}" xr6:coauthVersionLast="45" xr6:coauthVersionMax="45" xr10:uidLastSave="{F2D19415-A15A-48B3-BC33-7D3E9D9FB745}"/>
  <bookViews>
    <workbookView xWindow="-120" yWindow="-120" windowWidth="20730" windowHeight="11160" xr2:uid="{00741F63-73ED-4E3F-B6F0-8B160A410CCA}"/>
  </bookViews>
  <sheets>
    <sheet name="PARAMETRICO" sheetId="2" r:id="rId1"/>
    <sheet name="MO.MAT.EQ." sheetId="3" r:id="rId2"/>
    <sheet name="POR ETAP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E21" i="2"/>
  <c r="F21" i="2" s="1"/>
  <c r="F6" i="2"/>
  <c r="F7" i="2"/>
  <c r="F8" i="2"/>
  <c r="F9" i="2"/>
  <c r="F10" i="2"/>
  <c r="F11" i="2"/>
  <c r="F12" i="2"/>
  <c r="F5" i="2" l="1"/>
  <c r="F19" i="2" l="1"/>
  <c r="F23" i="2" l="1"/>
  <c r="F26" i="2" s="1"/>
  <c r="B4" i="3"/>
  <c r="B5" i="3" l="1"/>
  <c r="F5" i="3" s="1"/>
  <c r="B6" i="3"/>
  <c r="F4" i="3"/>
  <c r="D4" i="3"/>
  <c r="C4" i="3"/>
  <c r="E4" i="3"/>
  <c r="F29" i="2" l="1"/>
  <c r="F6" i="3"/>
  <c r="D6" i="3"/>
  <c r="C6" i="3"/>
  <c r="E6" i="3"/>
  <c r="C5" i="3"/>
  <c r="D5" i="3"/>
  <c r="E5" i="3"/>
  <c r="G6" i="1" l="1"/>
  <c r="E7" i="1"/>
  <c r="F8" i="1"/>
  <c r="E17" i="1"/>
  <c r="E6" i="1"/>
  <c r="G11" i="1"/>
  <c r="E12" i="1"/>
  <c r="F18" i="1"/>
  <c r="E13" i="1"/>
  <c r="G17" i="1"/>
  <c r="E14" i="1"/>
  <c r="F15" i="1"/>
  <c r="E19" i="1"/>
  <c r="G7" i="1"/>
  <c r="F10" i="1"/>
  <c r="G9" i="1"/>
  <c r="F17" i="1"/>
  <c r="G10" i="1"/>
  <c r="E11" i="1"/>
  <c r="F16" i="1"/>
  <c r="F12" i="1"/>
  <c r="E18" i="1"/>
  <c r="G15" i="1"/>
  <c r="E16" i="1"/>
  <c r="G8" i="1"/>
  <c r="E4" i="1"/>
  <c r="E10" i="1"/>
  <c r="F9" i="1"/>
  <c r="F5" i="1"/>
  <c r="F19" i="1"/>
  <c r="F11" i="1"/>
  <c r="G14" i="1"/>
  <c r="E15" i="1"/>
  <c r="B7" i="3"/>
  <c r="G5" i="1"/>
  <c r="F14" i="1"/>
  <c r="G19" i="1"/>
  <c r="G4" i="1"/>
  <c r="G16" i="1"/>
  <c r="F4" i="1"/>
  <c r="F6" i="1"/>
  <c r="F13" i="1"/>
  <c r="F7" i="1"/>
  <c r="G18" i="1"/>
  <c r="E5" i="1"/>
  <c r="G13" i="1"/>
  <c r="E8" i="1"/>
  <c r="E9" i="1"/>
  <c r="G12" i="1"/>
  <c r="J18" i="1" l="1"/>
  <c r="S18" i="1"/>
  <c r="P18" i="1"/>
  <c r="M18" i="1"/>
  <c r="J14" i="1"/>
  <c r="M14" i="1"/>
  <c r="P14" i="1"/>
  <c r="S14" i="1"/>
  <c r="I16" i="1"/>
  <c r="O16" i="1"/>
  <c r="R16" i="1"/>
  <c r="L16" i="1"/>
  <c r="H17" i="1"/>
  <c r="K17" i="1"/>
  <c r="N17" i="1"/>
  <c r="Q17" i="1"/>
  <c r="H8" i="1"/>
  <c r="K8" i="1"/>
  <c r="N8" i="1"/>
  <c r="Q8" i="1"/>
  <c r="L7" i="1"/>
  <c r="R7" i="1"/>
  <c r="I7" i="1"/>
  <c r="O7" i="1"/>
  <c r="J16" i="1"/>
  <c r="P16" i="1"/>
  <c r="M16" i="1"/>
  <c r="S16" i="1"/>
  <c r="J5" i="1"/>
  <c r="M5" i="1"/>
  <c r="P5" i="1"/>
  <c r="S5" i="1"/>
  <c r="L11" i="1"/>
  <c r="R11" i="1"/>
  <c r="O11" i="1"/>
  <c r="I11" i="1"/>
  <c r="H10" i="1"/>
  <c r="K10" i="1"/>
  <c r="N10" i="1"/>
  <c r="Q10" i="1"/>
  <c r="J15" i="1"/>
  <c r="S15" i="1"/>
  <c r="M15" i="1"/>
  <c r="P15" i="1"/>
  <c r="H11" i="1"/>
  <c r="K11" i="1"/>
  <c r="N11" i="1"/>
  <c r="Q11" i="1"/>
  <c r="I10" i="1"/>
  <c r="O10" i="1"/>
  <c r="L10" i="1"/>
  <c r="R10" i="1"/>
  <c r="H14" i="1"/>
  <c r="K14" i="1"/>
  <c r="Q14" i="1"/>
  <c r="N14" i="1"/>
  <c r="H12" i="1"/>
  <c r="K12" i="1"/>
  <c r="N12" i="1"/>
  <c r="Q12" i="1"/>
  <c r="I8" i="1"/>
  <c r="R8" i="1"/>
  <c r="L8" i="1"/>
  <c r="O8" i="1"/>
  <c r="H9" i="1"/>
  <c r="N9" i="1"/>
  <c r="Q9" i="1"/>
  <c r="K9" i="1"/>
  <c r="I14" i="1"/>
  <c r="R14" i="1"/>
  <c r="L14" i="1"/>
  <c r="O14" i="1"/>
  <c r="R9" i="1"/>
  <c r="I9" i="1"/>
  <c r="O9" i="1"/>
  <c r="L9" i="1"/>
  <c r="J9" i="1"/>
  <c r="P9" i="1"/>
  <c r="M9" i="1"/>
  <c r="S9" i="1"/>
  <c r="I18" i="1"/>
  <c r="R18" i="1"/>
  <c r="L18" i="1"/>
  <c r="O18" i="1"/>
  <c r="J13" i="1"/>
  <c r="P13" i="1"/>
  <c r="M13" i="1"/>
  <c r="S13" i="1"/>
  <c r="O13" i="1"/>
  <c r="I13" i="1"/>
  <c r="R13" i="1"/>
  <c r="L13" i="1"/>
  <c r="J4" i="1"/>
  <c r="P4" i="1"/>
  <c r="S4" i="1"/>
  <c r="G20" i="1"/>
  <c r="M4" i="1"/>
  <c r="C7" i="3"/>
  <c r="D7" i="3"/>
  <c r="F7" i="3"/>
  <c r="E7" i="3"/>
  <c r="I19" i="1"/>
  <c r="L19" i="1"/>
  <c r="H4" i="1"/>
  <c r="Q4" i="1"/>
  <c r="K4" i="1"/>
  <c r="N4" i="1"/>
  <c r="E20" i="1"/>
  <c r="H18" i="1"/>
  <c r="N18" i="1"/>
  <c r="Q18" i="1"/>
  <c r="K18" i="1"/>
  <c r="J10" i="1"/>
  <c r="M10" i="1"/>
  <c r="S10" i="1"/>
  <c r="P10" i="1"/>
  <c r="J7" i="1"/>
  <c r="S7" i="1"/>
  <c r="M7" i="1"/>
  <c r="P7" i="1"/>
  <c r="J17" i="1"/>
  <c r="S17" i="1"/>
  <c r="P17" i="1"/>
  <c r="M17" i="1"/>
  <c r="J11" i="1"/>
  <c r="S11" i="1"/>
  <c r="M11" i="1"/>
  <c r="P11" i="1"/>
  <c r="H7" i="1"/>
  <c r="N7" i="1"/>
  <c r="Q7" i="1"/>
  <c r="K7" i="1"/>
  <c r="I4" i="1"/>
  <c r="O4" i="1"/>
  <c r="L4" i="1"/>
  <c r="R4" i="1"/>
  <c r="F20" i="1"/>
  <c r="H16" i="1"/>
  <c r="N16" i="1"/>
  <c r="Q16" i="1"/>
  <c r="K16" i="1"/>
  <c r="O15" i="1"/>
  <c r="R15" i="1"/>
  <c r="L15" i="1"/>
  <c r="I15" i="1"/>
  <c r="J12" i="1"/>
  <c r="S12" i="1"/>
  <c r="M12" i="1"/>
  <c r="P12" i="1"/>
  <c r="H5" i="1"/>
  <c r="K5" i="1"/>
  <c r="Q5" i="1"/>
  <c r="N5" i="1"/>
  <c r="I6" i="1"/>
  <c r="O6" i="1"/>
  <c r="R6" i="1"/>
  <c r="L6" i="1"/>
  <c r="J19" i="1"/>
  <c r="M19" i="1"/>
  <c r="S19" i="1"/>
  <c r="H15" i="1"/>
  <c r="Q15" i="1"/>
  <c r="N15" i="1"/>
  <c r="K15" i="1"/>
  <c r="I5" i="1"/>
  <c r="O5" i="1"/>
  <c r="R5" i="1"/>
  <c r="L5" i="1"/>
  <c r="J8" i="1"/>
  <c r="P8" i="1"/>
  <c r="S8" i="1"/>
  <c r="M8" i="1"/>
  <c r="I12" i="1"/>
  <c r="R12" i="1"/>
  <c r="L12" i="1"/>
  <c r="O12" i="1"/>
  <c r="I17" i="1"/>
  <c r="R17" i="1"/>
  <c r="L17" i="1"/>
  <c r="O17" i="1"/>
  <c r="H19" i="1"/>
  <c r="K19" i="1"/>
  <c r="Q19" i="1"/>
  <c r="H13" i="1"/>
  <c r="Q13" i="1"/>
  <c r="K13" i="1"/>
  <c r="N13" i="1"/>
  <c r="H6" i="1"/>
  <c r="N6" i="1"/>
  <c r="Q6" i="1"/>
  <c r="K6" i="1"/>
  <c r="J6" i="1"/>
  <c r="P6" i="1"/>
  <c r="S6" i="1"/>
  <c r="M6" i="1"/>
  <c r="K20" i="1" l="1"/>
  <c r="L20" i="1"/>
  <c r="N20" i="1"/>
  <c r="S20" i="1"/>
  <c r="M20" i="1"/>
  <c r="R20" i="1"/>
  <c r="H20" i="1"/>
  <c r="Q20" i="1"/>
  <c r="P20" i="1"/>
  <c r="O20" i="1"/>
  <c r="I20" i="1"/>
  <c r="J20" i="1"/>
</calcChain>
</file>

<file path=xl/sharedStrings.xml><?xml version="1.0" encoding="utf-8"?>
<sst xmlns="http://schemas.openxmlformats.org/spreadsheetml/2006/main" count="74" uniqueCount="56">
  <si>
    <t>L Inf.</t>
  </si>
  <si>
    <t>Média</t>
  </si>
  <si>
    <t>L. superior</t>
  </si>
  <si>
    <t>Serviços Preliminares</t>
  </si>
  <si>
    <t>Movimento de terra</t>
  </si>
  <si>
    <t>Fundações Especiais</t>
  </si>
  <si>
    <t>Infraestrutura</t>
  </si>
  <si>
    <t>Superestrutura</t>
  </si>
  <si>
    <t>Alvenaria</t>
  </si>
  <si>
    <t>Esquadrias</t>
  </si>
  <si>
    <t>Cobertura</t>
  </si>
  <si>
    <t>Instalações Hidraulicas</t>
  </si>
  <si>
    <t>Instalações Elétricas</t>
  </si>
  <si>
    <t>Impermeabilização</t>
  </si>
  <si>
    <t>Revestimentos (pisos, paredes e forros)</t>
  </si>
  <si>
    <t>Vidros</t>
  </si>
  <si>
    <t>Pintura</t>
  </si>
  <si>
    <t>Serviços Complementares</t>
  </si>
  <si>
    <t>Elevadores</t>
  </si>
  <si>
    <t>Materiais</t>
  </si>
  <si>
    <t>Mão de obra</t>
  </si>
  <si>
    <t>Despesas administrativas</t>
  </si>
  <si>
    <t>Equipamentos</t>
  </si>
  <si>
    <t>Varandas</t>
  </si>
  <si>
    <t>Terraços ou Área descobertas sobre laje</t>
  </si>
  <si>
    <t>Estacionamento sobre terreno</t>
  </si>
  <si>
    <t>Quintais, calçadas, jardins e etc</t>
  </si>
  <si>
    <t>L Inf</t>
  </si>
  <si>
    <t>Media</t>
  </si>
  <si>
    <t>L sup</t>
  </si>
  <si>
    <t>Área Padrão</t>
  </si>
  <si>
    <t>Área</t>
  </si>
  <si>
    <t>Área Eq.</t>
  </si>
  <si>
    <t>Calculo da área Padrão diferente</t>
  </si>
  <si>
    <t>Área Equivalente</t>
  </si>
  <si>
    <t>CUB</t>
  </si>
  <si>
    <t>Custos Diretos</t>
  </si>
  <si>
    <t>Custos Indiretos</t>
  </si>
  <si>
    <t xml:space="preserve">Custos Indiretos (5 a 30%) </t>
  </si>
  <si>
    <t>Referência: Livro Como preparar Orçamento de Obras</t>
  </si>
  <si>
    <t>BDI (20 a 25%)</t>
  </si>
  <si>
    <t>Referência: Acórdão 2622/2013 TCU para Orçamentos não desonerados</t>
  </si>
  <si>
    <t>TOTAL</t>
  </si>
  <si>
    <t>PREÇO DE VENDA</t>
  </si>
  <si>
    <t>Estimativa de divisão por tipo de custo</t>
  </si>
  <si>
    <t>BDI</t>
  </si>
  <si>
    <t>Material</t>
  </si>
  <si>
    <t>Mão de Obra</t>
  </si>
  <si>
    <t>Desp. Admin.</t>
  </si>
  <si>
    <t>ETAPA</t>
  </si>
  <si>
    <t>Obs. 1: No cálculo da área equivalente foi considerado a média dos coeficientes. O Orçamentista tem liberdade de utilizar outros coeficientes a seu critério técnico.</t>
  </si>
  <si>
    <t>Garagem (subsolo)</t>
  </si>
  <si>
    <t>Barrilete</t>
  </si>
  <si>
    <t>Caixa dágua</t>
  </si>
  <si>
    <t>Casa de máquinas</t>
  </si>
  <si>
    <t>Custos extras (fundações)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</si>
</sst>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7" xfId="0" applyBorder="1"/>
    <xf numFmtId="0" fontId="0" fillId="0" borderId="9" xfId="0" applyBorder="1"/>
    <xf numFmtId="0" fontId="0" fillId="2" borderId="9" xfId="0" applyFill="1" applyBorder="1"/>
    <xf numFmtId="0" fontId="0" fillId="2" borderId="13" xfId="0" applyFill="1" applyBorder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3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2" borderId="13" xfId="1" applyFont="1" applyFill="1" applyBorder="1"/>
    <xf numFmtId="44" fontId="2" fillId="3" borderId="13" xfId="1" applyFont="1" applyFill="1" applyBorder="1"/>
    <xf numFmtId="9" fontId="2" fillId="2" borderId="12" xfId="2" applyFont="1" applyFill="1" applyBorder="1" applyAlignment="1"/>
    <xf numFmtId="44" fontId="2" fillId="3" borderId="13" xfId="0" applyNumberFormat="1" applyFont="1" applyFill="1" applyBorder="1"/>
    <xf numFmtId="44" fontId="0" fillId="0" borderId="0" xfId="0" applyNumberFormat="1"/>
    <xf numFmtId="0" fontId="0" fillId="3" borderId="7" xfId="0" applyFill="1" applyBorder="1"/>
    <xf numFmtId="10" fontId="0" fillId="0" borderId="1" xfId="2" applyNumberFormat="1" applyFont="1" applyBorder="1" applyAlignment="1">
      <alignment horizontal="center"/>
    </xf>
    <xf numFmtId="10" fontId="0" fillId="0" borderId="1" xfId="0" applyNumberFormat="1" applyBorder="1"/>
    <xf numFmtId="44" fontId="0" fillId="0" borderId="1" xfId="0" applyNumberFormat="1" applyBorder="1"/>
    <xf numFmtId="44" fontId="2" fillId="0" borderId="1" xfId="0" applyNumberFormat="1" applyFont="1" applyBorder="1"/>
    <xf numFmtId="10" fontId="2" fillId="0" borderId="1" xfId="2" applyNumberFormat="1" applyFont="1" applyBorder="1"/>
    <xf numFmtId="44" fontId="2" fillId="0" borderId="1" xfId="1" applyFont="1" applyBorder="1"/>
    <xf numFmtId="9" fontId="2" fillId="0" borderId="1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2" fillId="0" borderId="8" xfId="1" applyFont="1" applyBorder="1"/>
    <xf numFmtId="44" fontId="2" fillId="0" borderId="9" xfId="1" applyFont="1" applyBorder="1"/>
    <xf numFmtId="44" fontId="2" fillId="0" borderId="10" xfId="1" applyFont="1" applyBorder="1"/>
    <xf numFmtId="9" fontId="2" fillId="0" borderId="3" xfId="2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4" fontId="1" fillId="0" borderId="6" xfId="1" applyFont="1" applyBorder="1"/>
    <xf numFmtId="44" fontId="1" fillId="0" borderId="7" xfId="1" applyFont="1" applyBorder="1"/>
    <xf numFmtId="10" fontId="0" fillId="0" borderId="6" xfId="2" applyNumberFormat="1" applyFont="1" applyBorder="1"/>
    <xf numFmtId="10" fontId="0" fillId="0" borderId="7" xfId="2" applyNumberFormat="1" applyFont="1" applyBorder="1"/>
    <xf numFmtId="10" fontId="2" fillId="0" borderId="8" xfId="2" applyNumberFormat="1" applyFont="1" applyBorder="1"/>
    <xf numFmtId="10" fontId="2" fillId="0" borderId="9" xfId="2" applyNumberFormat="1" applyFont="1" applyBorder="1"/>
    <xf numFmtId="10" fontId="2" fillId="0" borderId="10" xfId="2" applyNumberFormat="1" applyFont="1" applyBorder="1"/>
    <xf numFmtId="0" fontId="2" fillId="0" borderId="2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44" fontId="2" fillId="0" borderId="0" xfId="1" applyFont="1" applyFill="1" applyBorder="1"/>
    <xf numFmtId="10" fontId="0" fillId="0" borderId="1" xfId="2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24" xfId="0" applyNumberFormat="1" applyFont="1" applyBorder="1" applyAlignment="1">
      <alignment horizontal="center"/>
    </xf>
    <xf numFmtId="10" fontId="2" fillId="0" borderId="20" xfId="0" applyNumberFormat="1" applyFont="1" applyBorder="1" applyAlignment="1">
      <alignment horizontal="center"/>
    </xf>
    <xf numFmtId="10" fontId="2" fillId="0" borderId="2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2" fillId="3" borderId="12" xfId="2" applyNumberFormat="1" applyFont="1" applyFill="1" applyBorder="1" applyAlignme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9D79-0E60-4C93-8C4D-32DBAA02F3C1}">
  <dimension ref="A1:H29"/>
  <sheetViews>
    <sheetView tabSelected="1" workbookViewId="0">
      <selection sqref="A1:E1"/>
    </sheetView>
  </sheetViews>
  <sheetFormatPr defaultRowHeight="15" x14ac:dyDescent="0.25"/>
  <cols>
    <col min="1" max="1" width="56.42578125" bestFit="1" customWidth="1"/>
    <col min="6" max="6" width="14.28515625" bestFit="1" customWidth="1"/>
    <col min="8" max="8" width="14.28515625" bestFit="1" customWidth="1"/>
  </cols>
  <sheetData>
    <row r="1" spans="1:8" ht="15.75" thickBot="1" x14ac:dyDescent="0.3">
      <c r="A1" s="53" t="s">
        <v>30</v>
      </c>
      <c r="B1" s="54"/>
      <c r="C1" s="54"/>
      <c r="D1" s="54"/>
      <c r="E1" s="54"/>
      <c r="F1" s="8">
        <v>100</v>
      </c>
    </row>
    <row r="2" spans="1:8" ht="15.75" thickBot="1" x14ac:dyDescent="0.3"/>
    <row r="3" spans="1:8" x14ac:dyDescent="0.25">
      <c r="A3" s="55" t="s">
        <v>33</v>
      </c>
      <c r="B3" s="56"/>
      <c r="C3" s="56"/>
      <c r="D3" s="56"/>
      <c r="E3" s="56"/>
      <c r="F3" s="57"/>
    </row>
    <row r="4" spans="1:8" x14ac:dyDescent="0.25">
      <c r="A4" s="9"/>
      <c r="B4" s="12" t="s">
        <v>27</v>
      </c>
      <c r="C4" s="12" t="s">
        <v>28</v>
      </c>
      <c r="D4" s="12" t="s">
        <v>29</v>
      </c>
      <c r="E4" s="12" t="s">
        <v>31</v>
      </c>
      <c r="F4" s="13" t="s">
        <v>32</v>
      </c>
      <c r="H4" s="15"/>
    </row>
    <row r="5" spans="1:8" x14ac:dyDescent="0.25">
      <c r="A5" s="9" t="s">
        <v>51</v>
      </c>
      <c r="B5" s="3">
        <v>0.5</v>
      </c>
      <c r="C5" s="3">
        <v>0.625</v>
      </c>
      <c r="D5" s="3">
        <v>0.75</v>
      </c>
      <c r="E5" s="4"/>
      <c r="F5" s="22">
        <f>E5*C5</f>
        <v>0</v>
      </c>
    </row>
    <row r="6" spans="1:8" x14ac:dyDescent="0.25">
      <c r="A6" s="9" t="s">
        <v>23</v>
      </c>
      <c r="B6" s="3">
        <v>0.75</v>
      </c>
      <c r="C6" s="3">
        <v>0.875</v>
      </c>
      <c r="D6" s="3">
        <v>1</v>
      </c>
      <c r="E6" s="4"/>
      <c r="F6" s="22">
        <f t="shared" ref="F6:F12" si="0">E6*C6</f>
        <v>0</v>
      </c>
    </row>
    <row r="7" spans="1:8" x14ac:dyDescent="0.25">
      <c r="A7" s="9" t="s">
        <v>24</v>
      </c>
      <c r="B7" s="3">
        <v>0.3</v>
      </c>
      <c r="C7" s="3">
        <v>0.44999999999999996</v>
      </c>
      <c r="D7" s="3">
        <v>0.6</v>
      </c>
      <c r="E7" s="4"/>
      <c r="F7" s="22">
        <f t="shared" si="0"/>
        <v>0</v>
      </c>
    </row>
    <row r="8" spans="1:8" x14ac:dyDescent="0.25">
      <c r="A8" s="9" t="s">
        <v>25</v>
      </c>
      <c r="B8" s="3">
        <v>0.05</v>
      </c>
      <c r="C8" s="3">
        <v>7.5000000000000011E-2</v>
      </c>
      <c r="D8" s="3">
        <v>0.1</v>
      </c>
      <c r="E8" s="4"/>
      <c r="F8" s="22">
        <f t="shared" si="0"/>
        <v>0</v>
      </c>
    </row>
    <row r="9" spans="1:8" x14ac:dyDescent="0.25">
      <c r="A9" s="9" t="s">
        <v>52</v>
      </c>
      <c r="B9" s="3">
        <v>0.5</v>
      </c>
      <c r="C9" s="3">
        <v>0.625</v>
      </c>
      <c r="D9" s="3">
        <v>0.75</v>
      </c>
      <c r="E9" s="4"/>
      <c r="F9" s="22">
        <f t="shared" si="0"/>
        <v>0</v>
      </c>
    </row>
    <row r="10" spans="1:8" x14ac:dyDescent="0.25">
      <c r="A10" s="9" t="s">
        <v>53</v>
      </c>
      <c r="B10" s="3">
        <v>0.5</v>
      </c>
      <c r="C10" s="3">
        <v>0.625</v>
      </c>
      <c r="D10" s="3">
        <v>0.75</v>
      </c>
      <c r="E10" s="4">
        <v>10</v>
      </c>
      <c r="F10" s="22">
        <f t="shared" si="0"/>
        <v>6.25</v>
      </c>
    </row>
    <row r="11" spans="1:8" x14ac:dyDescent="0.25">
      <c r="A11" s="9" t="s">
        <v>54</v>
      </c>
      <c r="B11" s="3">
        <v>0.5</v>
      </c>
      <c r="C11" s="3">
        <v>0.625</v>
      </c>
      <c r="D11" s="3">
        <v>0.75</v>
      </c>
      <c r="E11" s="4"/>
      <c r="F11" s="22">
        <f t="shared" si="0"/>
        <v>0</v>
      </c>
    </row>
    <row r="12" spans="1:8" ht="15.75" thickBot="1" x14ac:dyDescent="0.3">
      <c r="A12" s="10" t="s">
        <v>26</v>
      </c>
      <c r="B12" s="6">
        <v>0.1</v>
      </c>
      <c r="C12" s="6">
        <v>0.2</v>
      </c>
      <c r="D12" s="6">
        <v>0.3</v>
      </c>
      <c r="E12" s="7"/>
      <c r="F12" s="22">
        <f t="shared" si="0"/>
        <v>0</v>
      </c>
    </row>
    <row r="13" spans="1:8" ht="30" customHeight="1" thickBot="1" x14ac:dyDescent="0.3">
      <c r="A13" s="58" t="s">
        <v>50</v>
      </c>
      <c r="B13" s="59"/>
      <c r="C13" s="59"/>
      <c r="D13" s="59"/>
      <c r="E13" s="59"/>
      <c r="F13" s="60"/>
    </row>
    <row r="14" spans="1:8" ht="15.75" thickBot="1" x14ac:dyDescent="0.3"/>
    <row r="15" spans="1:8" ht="15.75" thickBot="1" x14ac:dyDescent="0.3">
      <c r="A15" s="53" t="s">
        <v>34</v>
      </c>
      <c r="B15" s="54"/>
      <c r="C15" s="54"/>
      <c r="D15" s="54"/>
      <c r="E15" s="54"/>
      <c r="F15" s="14">
        <f>F1+SUM(F5:F12)</f>
        <v>106.25</v>
      </c>
    </row>
    <row r="16" spans="1:8" ht="15.75" thickBot="1" x14ac:dyDescent="0.3"/>
    <row r="17" spans="1:8" ht="15.75" thickBot="1" x14ac:dyDescent="0.3">
      <c r="A17" s="53" t="s">
        <v>35</v>
      </c>
      <c r="B17" s="54"/>
      <c r="C17" s="54"/>
      <c r="D17" s="54"/>
      <c r="E17" s="54"/>
      <c r="F17" s="17">
        <v>1000</v>
      </c>
    </row>
    <row r="18" spans="1:8" ht="15.75" thickBot="1" x14ac:dyDescent="0.3"/>
    <row r="19" spans="1:8" ht="15.75" thickBot="1" x14ac:dyDescent="0.3">
      <c r="A19" s="53" t="s">
        <v>36</v>
      </c>
      <c r="B19" s="54"/>
      <c r="C19" s="54"/>
      <c r="D19" s="54"/>
      <c r="E19" s="54"/>
      <c r="F19" s="18">
        <f>F15*F17</f>
        <v>106250</v>
      </c>
    </row>
    <row r="20" spans="1:8" ht="15.75" thickBot="1" x14ac:dyDescent="0.3">
      <c r="A20" s="16"/>
      <c r="B20" s="16"/>
      <c r="C20" s="16"/>
      <c r="D20" s="16"/>
      <c r="E20" s="16"/>
      <c r="F20" s="51"/>
    </row>
    <row r="21" spans="1:8" ht="15.75" thickBot="1" x14ac:dyDescent="0.3">
      <c r="A21" s="61" t="s">
        <v>55</v>
      </c>
      <c r="B21" s="62"/>
      <c r="C21" s="62"/>
      <c r="D21" s="63"/>
      <c r="E21" s="83">
        <f>'POR ETAPA'!C6</f>
        <v>3.5000000000000003E-2</v>
      </c>
      <c r="F21" s="20">
        <f>E21*F17</f>
        <v>35</v>
      </c>
    </row>
    <row r="22" spans="1:8" ht="15.75" thickBot="1" x14ac:dyDescent="0.3">
      <c r="A22" s="16"/>
      <c r="B22" s="16"/>
      <c r="C22" s="16"/>
      <c r="D22" s="16"/>
      <c r="E22" s="16"/>
      <c r="F22" s="51"/>
    </row>
    <row r="23" spans="1:8" ht="15.75" thickBot="1" x14ac:dyDescent="0.3">
      <c r="A23" s="61" t="s">
        <v>38</v>
      </c>
      <c r="B23" s="62"/>
      <c r="C23" s="62"/>
      <c r="D23" s="63"/>
      <c r="E23" s="19">
        <v>0.1</v>
      </c>
      <c r="F23" s="20">
        <f>(F19+F21)*E21</f>
        <v>3719.9750000000004</v>
      </c>
      <c r="H23" s="21"/>
    </row>
    <row r="24" spans="1:8" ht="15.75" thickBot="1" x14ac:dyDescent="0.3">
      <c r="A24" s="58" t="s">
        <v>39</v>
      </c>
      <c r="B24" s="59"/>
      <c r="C24" s="59"/>
      <c r="D24" s="59"/>
      <c r="E24" s="59"/>
      <c r="F24" s="60"/>
    </row>
    <row r="25" spans="1:8" ht="15.75" thickBot="1" x14ac:dyDescent="0.3"/>
    <row r="26" spans="1:8" ht="15.75" thickBot="1" x14ac:dyDescent="0.3">
      <c r="A26" s="61" t="s">
        <v>40</v>
      </c>
      <c r="B26" s="62"/>
      <c r="C26" s="62"/>
      <c r="D26" s="63"/>
      <c r="E26" s="19">
        <v>0.2</v>
      </c>
      <c r="F26" s="20">
        <f>(F19+F23+F21)*E26</f>
        <v>22000.995000000003</v>
      </c>
    </row>
    <row r="27" spans="1:8" ht="15.75" thickBot="1" x14ac:dyDescent="0.3">
      <c r="A27" s="58" t="s">
        <v>41</v>
      </c>
      <c r="B27" s="59"/>
      <c r="C27" s="59"/>
      <c r="D27" s="59"/>
      <c r="E27" s="59"/>
      <c r="F27" s="60"/>
    </row>
    <row r="28" spans="1:8" ht="15.75" thickBot="1" x14ac:dyDescent="0.3"/>
    <row r="29" spans="1:8" ht="15.75" thickBot="1" x14ac:dyDescent="0.3">
      <c r="A29" s="53" t="s">
        <v>43</v>
      </c>
      <c r="B29" s="54"/>
      <c r="C29" s="54"/>
      <c r="D29" s="54"/>
      <c r="E29" s="54"/>
      <c r="F29" s="18">
        <f>F19+F23+F26</f>
        <v>131970.97</v>
      </c>
    </row>
  </sheetData>
  <mergeCells count="12">
    <mergeCell ref="A29:E29"/>
    <mergeCell ref="A19:E19"/>
    <mergeCell ref="A13:F13"/>
    <mergeCell ref="A24:F24"/>
    <mergeCell ref="A23:D23"/>
    <mergeCell ref="A26:D26"/>
    <mergeCell ref="A21:D21"/>
    <mergeCell ref="A1:E1"/>
    <mergeCell ref="A3:F3"/>
    <mergeCell ref="A15:E15"/>
    <mergeCell ref="A17:E17"/>
    <mergeCell ref="A27:F27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76F9-C4F3-4945-BF55-D65A5C65C76C}">
  <dimension ref="A1:G7"/>
  <sheetViews>
    <sheetView workbookViewId="0">
      <selection activeCell="F7" sqref="F7"/>
    </sheetView>
  </sheetViews>
  <sheetFormatPr defaultRowHeight="15" x14ac:dyDescent="0.25"/>
  <cols>
    <col min="1" max="1" width="15.42578125" bestFit="1" customWidth="1"/>
    <col min="2" max="2" width="14.28515625" bestFit="1" customWidth="1"/>
    <col min="3" max="4" width="13.28515625" bestFit="1" customWidth="1"/>
    <col min="5" max="5" width="12.85546875" bestFit="1" customWidth="1"/>
    <col min="6" max="6" width="13.85546875" bestFit="1" customWidth="1"/>
  </cols>
  <sheetData>
    <row r="1" spans="1:7" x14ac:dyDescent="0.25">
      <c r="A1" s="64" t="s">
        <v>44</v>
      </c>
      <c r="B1" s="64"/>
      <c r="C1" s="64"/>
      <c r="D1" s="64"/>
      <c r="E1" s="64"/>
      <c r="F1" s="64"/>
    </row>
    <row r="2" spans="1:7" x14ac:dyDescent="0.25">
      <c r="A2" s="65"/>
      <c r="B2" s="64" t="s">
        <v>42</v>
      </c>
      <c r="C2" s="12" t="s">
        <v>46</v>
      </c>
      <c r="D2" s="12" t="s">
        <v>47</v>
      </c>
      <c r="E2" s="12" t="s">
        <v>48</v>
      </c>
      <c r="F2" s="12" t="s">
        <v>22</v>
      </c>
    </row>
    <row r="3" spans="1:7" x14ac:dyDescent="0.25">
      <c r="A3" s="66"/>
      <c r="B3" s="64"/>
      <c r="C3" s="23">
        <v>0.61650000000000005</v>
      </c>
      <c r="D3" s="24">
        <v>0.35599999999999998</v>
      </c>
      <c r="E3" s="52">
        <v>2.0899999999999998E-2</v>
      </c>
      <c r="F3" s="24">
        <v>6.4999999999999997E-3</v>
      </c>
      <c r="G3" s="1"/>
    </row>
    <row r="4" spans="1:7" x14ac:dyDescent="0.25">
      <c r="A4" s="3" t="s">
        <v>36</v>
      </c>
      <c r="B4" s="25">
        <f>PARAMETRICO!F19</f>
        <v>106250</v>
      </c>
      <c r="C4" s="25">
        <f>$C$3*B4</f>
        <v>65503.125000000007</v>
      </c>
      <c r="D4" s="25">
        <f>$D$3*B4</f>
        <v>37825</v>
      </c>
      <c r="E4" s="25">
        <f>$E$3*B4</f>
        <v>2220.625</v>
      </c>
      <c r="F4" s="25">
        <f>$F$3*B4</f>
        <v>690.625</v>
      </c>
    </row>
    <row r="5" spans="1:7" x14ac:dyDescent="0.25">
      <c r="A5" s="3" t="s">
        <v>37</v>
      </c>
      <c r="B5" s="25">
        <f>PARAMETRICO!F23</f>
        <v>3719.9750000000004</v>
      </c>
      <c r="C5" s="25">
        <f t="shared" ref="C5:C7" si="0">$C$3*B5</f>
        <v>2293.3645875000002</v>
      </c>
      <c r="D5" s="25">
        <f t="shared" ref="D5:D7" si="1">$D$3*B5</f>
        <v>1324.3111000000001</v>
      </c>
      <c r="E5" s="25">
        <f t="shared" ref="E5:E7" si="2">$E$3*B5</f>
        <v>77.747477500000002</v>
      </c>
      <c r="F5" s="25">
        <f>$F$3*B5</f>
        <v>24.179837500000001</v>
      </c>
    </row>
    <row r="6" spans="1:7" x14ac:dyDescent="0.25">
      <c r="A6" s="3" t="s">
        <v>45</v>
      </c>
      <c r="B6" s="25">
        <f>PARAMETRICO!F26</f>
        <v>22000.995000000003</v>
      </c>
      <c r="C6" s="25">
        <f t="shared" si="0"/>
        <v>13563.613417500002</v>
      </c>
      <c r="D6" s="25">
        <f t="shared" si="1"/>
        <v>7832.3542200000002</v>
      </c>
      <c r="E6" s="25">
        <f t="shared" si="2"/>
        <v>459.82079550000003</v>
      </c>
      <c r="F6" s="25">
        <f t="shared" ref="F5:F7" si="3">$F$3*B6</f>
        <v>143.00646750000001</v>
      </c>
    </row>
    <row r="7" spans="1:7" x14ac:dyDescent="0.25">
      <c r="A7" s="11" t="s">
        <v>42</v>
      </c>
      <c r="B7" s="26">
        <f>PARAMETRICO!F29</f>
        <v>131970.97</v>
      </c>
      <c r="C7" s="26">
        <f t="shared" si="0"/>
        <v>81360.103005000012</v>
      </c>
      <c r="D7" s="26">
        <f t="shared" si="1"/>
        <v>46981.66532</v>
      </c>
      <c r="E7" s="26">
        <f t="shared" si="2"/>
        <v>2758.1932729999999</v>
      </c>
      <c r="F7" s="26">
        <f t="shared" si="3"/>
        <v>857.81130499999995</v>
      </c>
    </row>
  </sheetData>
  <mergeCells count="3">
    <mergeCell ref="A1:F1"/>
    <mergeCell ref="B2:B3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1BFB-FEB2-4D2C-A35D-A35FCE57DFB8}">
  <dimension ref="A1:S20"/>
  <sheetViews>
    <sheetView workbookViewId="0">
      <selection activeCell="A4" sqref="A4"/>
    </sheetView>
  </sheetViews>
  <sheetFormatPr defaultRowHeight="15" x14ac:dyDescent="0.25"/>
  <cols>
    <col min="1" max="1" width="37" bestFit="1" customWidth="1"/>
    <col min="2" max="2" width="7.140625" bestFit="1" customWidth="1"/>
    <col min="4" max="4" width="10.28515625" bestFit="1" customWidth="1"/>
    <col min="5" max="7" width="17" bestFit="1" customWidth="1"/>
    <col min="8" max="8" width="16.85546875" customWidth="1"/>
    <col min="9" max="10" width="13.42578125" bestFit="1" customWidth="1"/>
    <col min="11" max="11" width="13.28515625" customWidth="1"/>
    <col min="12" max="13" width="13.42578125" bestFit="1" customWidth="1"/>
    <col min="14" max="14" width="13.28515625" customWidth="1"/>
    <col min="15" max="15" width="23.85546875" bestFit="1" customWidth="1"/>
    <col min="16" max="16" width="13.28515625" bestFit="1" customWidth="1"/>
    <col min="17" max="17" width="12.140625" customWidth="1"/>
    <col min="18" max="18" width="14" bestFit="1" customWidth="1"/>
    <col min="19" max="19" width="12.140625" bestFit="1" customWidth="1"/>
  </cols>
  <sheetData>
    <row r="1" spans="1:19" x14ac:dyDescent="0.25">
      <c r="B1" s="76"/>
      <c r="C1" s="76"/>
      <c r="D1" s="76"/>
      <c r="E1" s="2"/>
      <c r="F1" s="2"/>
      <c r="G1" s="2"/>
      <c r="H1" s="67" t="s">
        <v>19</v>
      </c>
      <c r="I1" s="68"/>
      <c r="J1" s="69"/>
      <c r="K1" s="67" t="s">
        <v>20</v>
      </c>
      <c r="L1" s="68"/>
      <c r="M1" s="69"/>
      <c r="N1" s="67" t="s">
        <v>21</v>
      </c>
      <c r="O1" s="68"/>
      <c r="P1" s="69"/>
      <c r="Q1" s="73" t="s">
        <v>22</v>
      </c>
      <c r="R1" s="74"/>
      <c r="S1" s="75"/>
    </row>
    <row r="2" spans="1:19" ht="15.75" thickBot="1" x14ac:dyDescent="0.3">
      <c r="B2" s="76"/>
      <c r="C2" s="76"/>
      <c r="D2" s="76"/>
      <c r="E2" s="2"/>
      <c r="F2" s="2"/>
      <c r="G2" s="2"/>
      <c r="H2" s="77">
        <v>0.61650000000000005</v>
      </c>
      <c r="I2" s="78"/>
      <c r="J2" s="79"/>
      <c r="K2" s="80">
        <v>0.35599999999999998</v>
      </c>
      <c r="L2" s="81"/>
      <c r="M2" s="82"/>
      <c r="N2" s="80">
        <v>2.0899999999999998E-2</v>
      </c>
      <c r="O2" s="81"/>
      <c r="P2" s="82"/>
      <c r="Q2" s="70">
        <v>6.4999999999999997E-3</v>
      </c>
      <c r="R2" s="71"/>
      <c r="S2" s="72"/>
    </row>
    <row r="3" spans="1:19" ht="15.75" thickBot="1" x14ac:dyDescent="0.3">
      <c r="A3" s="47" t="s">
        <v>49</v>
      </c>
      <c r="B3" s="37" t="s">
        <v>0</v>
      </c>
      <c r="C3" s="38" t="s">
        <v>1</v>
      </c>
      <c r="D3" s="39" t="s">
        <v>2</v>
      </c>
      <c r="E3" s="37" t="s">
        <v>0</v>
      </c>
      <c r="F3" s="38" t="s">
        <v>1</v>
      </c>
      <c r="G3" s="39" t="s">
        <v>2</v>
      </c>
      <c r="H3" s="30" t="s">
        <v>0</v>
      </c>
      <c r="I3" s="29" t="s">
        <v>1</v>
      </c>
      <c r="J3" s="31" t="s">
        <v>2</v>
      </c>
      <c r="K3" s="30" t="s">
        <v>0</v>
      </c>
      <c r="L3" s="29" t="s">
        <v>1</v>
      </c>
      <c r="M3" s="31" t="s">
        <v>2</v>
      </c>
      <c r="N3" s="30" t="s">
        <v>0</v>
      </c>
      <c r="O3" s="29" t="s">
        <v>1</v>
      </c>
      <c r="P3" s="31" t="s">
        <v>2</v>
      </c>
      <c r="Q3" s="30" t="s">
        <v>0</v>
      </c>
      <c r="R3" s="29" t="s">
        <v>1</v>
      </c>
      <c r="S3" s="31" t="s">
        <v>2</v>
      </c>
    </row>
    <row r="4" spans="1:19" x14ac:dyDescent="0.25">
      <c r="A4" s="48" t="s">
        <v>3</v>
      </c>
      <c r="B4" s="42">
        <v>1.0999999999999999E-2</v>
      </c>
      <c r="C4" s="27">
        <v>1.6E-2</v>
      </c>
      <c r="D4" s="43">
        <v>2.1000000000000001E-2</v>
      </c>
      <c r="E4" s="40">
        <f>B4*PARAMETRICO!$F$29</f>
        <v>1451.68067</v>
      </c>
      <c r="F4" s="28">
        <f>C4*PARAMETRICO!$F$29</f>
        <v>2111.5355199999999</v>
      </c>
      <c r="G4" s="41">
        <f>D4*PARAMETRICO!$F$29</f>
        <v>2771.3903700000001</v>
      </c>
      <c r="H4" s="32">
        <f t="shared" ref="H4:H19" si="0">E4*$H$2</f>
        <v>894.961133055</v>
      </c>
      <c r="I4" s="26">
        <f t="shared" ref="I4:I19" si="1">F4*$H$2</f>
        <v>1301.76164808</v>
      </c>
      <c r="J4" s="33">
        <f t="shared" ref="J4:J19" si="2">G4*$H$2</f>
        <v>1708.5621631050001</v>
      </c>
      <c r="K4" s="32">
        <f t="shared" ref="K4:K19" si="3">$K$2*E4</f>
        <v>516.79831851999995</v>
      </c>
      <c r="L4" s="26">
        <f t="shared" ref="L4:L19" si="4">$K$2*F4</f>
        <v>751.70664511999996</v>
      </c>
      <c r="M4" s="33">
        <f t="shared" ref="M4:M19" si="5">$K$2*G4</f>
        <v>986.61497171999997</v>
      </c>
      <c r="N4" s="32">
        <f t="shared" ref="N4:N18" si="6">$N$2*E4</f>
        <v>30.340126002999998</v>
      </c>
      <c r="O4" s="26">
        <f t="shared" ref="O4:O18" si="7">$N$2*F4</f>
        <v>44.131092367999997</v>
      </c>
      <c r="P4" s="33">
        <f t="shared" ref="P4:P18" si="8">$N$2*G4</f>
        <v>57.922058733</v>
      </c>
      <c r="Q4" s="32">
        <f t="shared" ref="Q4:Q18" si="9">$Q$2*E4</f>
        <v>9.4359243549999992</v>
      </c>
      <c r="R4" s="26">
        <f t="shared" ref="R4:R18" si="10">$Q$2*F4</f>
        <v>13.724980879999999</v>
      </c>
      <c r="S4" s="33">
        <f t="shared" ref="S4:S18" si="11">$Q$2*G4</f>
        <v>18.014037405</v>
      </c>
    </row>
    <row r="5" spans="1:19" x14ac:dyDescent="0.25">
      <c r="A5" s="49" t="s">
        <v>4</v>
      </c>
      <c r="B5" s="42">
        <v>0</v>
      </c>
      <c r="C5" s="27">
        <v>5.0000000000000001E-3</v>
      </c>
      <c r="D5" s="43">
        <v>0.01</v>
      </c>
      <c r="E5" s="40">
        <f>B5*PARAMETRICO!$F$29</f>
        <v>0</v>
      </c>
      <c r="F5" s="28">
        <f>C5*PARAMETRICO!$F$29</f>
        <v>659.85485000000006</v>
      </c>
      <c r="G5" s="41">
        <f>D5*PARAMETRICO!$F$29</f>
        <v>1319.7097000000001</v>
      </c>
      <c r="H5" s="32">
        <f t="shared" si="0"/>
        <v>0</v>
      </c>
      <c r="I5" s="26">
        <f t="shared" si="1"/>
        <v>406.80051502500004</v>
      </c>
      <c r="J5" s="33">
        <f t="shared" si="2"/>
        <v>813.60103005000008</v>
      </c>
      <c r="K5" s="32">
        <f t="shared" si="3"/>
        <v>0</v>
      </c>
      <c r="L5" s="26">
        <f t="shared" si="4"/>
        <v>234.90832660000001</v>
      </c>
      <c r="M5" s="33">
        <f t="shared" si="5"/>
        <v>469.81665320000002</v>
      </c>
      <c r="N5" s="32">
        <f t="shared" si="6"/>
        <v>0</v>
      </c>
      <c r="O5" s="26">
        <f t="shared" si="7"/>
        <v>13.790966365000001</v>
      </c>
      <c r="P5" s="33">
        <f t="shared" si="8"/>
        <v>27.581932730000002</v>
      </c>
      <c r="Q5" s="32">
        <f t="shared" si="9"/>
        <v>0</v>
      </c>
      <c r="R5" s="26">
        <f t="shared" si="10"/>
        <v>4.2890565250000003</v>
      </c>
      <c r="S5" s="33">
        <f t="shared" si="11"/>
        <v>8.5781130500000007</v>
      </c>
    </row>
    <row r="6" spans="1:19" x14ac:dyDescent="0.25">
      <c r="A6" s="49" t="s">
        <v>5</v>
      </c>
      <c r="B6" s="42">
        <v>0.03</v>
      </c>
      <c r="C6" s="27">
        <v>3.5000000000000003E-2</v>
      </c>
      <c r="D6" s="43">
        <v>0.04</v>
      </c>
      <c r="E6" s="40">
        <f>B6*PARAMETRICO!$F$29</f>
        <v>3959.1291000000001</v>
      </c>
      <c r="F6" s="28">
        <f>C6*PARAMETRICO!$F$29</f>
        <v>4618.9839500000007</v>
      </c>
      <c r="G6" s="41">
        <f>D6*PARAMETRICO!$F$29</f>
        <v>5278.8388000000004</v>
      </c>
      <c r="H6" s="32">
        <f t="shared" si="0"/>
        <v>2440.8030901500001</v>
      </c>
      <c r="I6" s="26">
        <f t="shared" si="1"/>
        <v>2847.6036051750007</v>
      </c>
      <c r="J6" s="33">
        <f t="shared" si="2"/>
        <v>3254.4041202000003</v>
      </c>
      <c r="K6" s="32">
        <f t="shared" si="3"/>
        <v>1409.4499596000001</v>
      </c>
      <c r="L6" s="26">
        <f t="shared" si="4"/>
        <v>1644.3582862000003</v>
      </c>
      <c r="M6" s="33">
        <f t="shared" si="5"/>
        <v>1879.2666128000001</v>
      </c>
      <c r="N6" s="32">
        <f t="shared" si="6"/>
        <v>82.745798190000002</v>
      </c>
      <c r="O6" s="26">
        <f t="shared" si="7"/>
        <v>96.536764555000005</v>
      </c>
      <c r="P6" s="33">
        <f t="shared" si="8"/>
        <v>110.32773092000001</v>
      </c>
      <c r="Q6" s="32">
        <f t="shared" si="9"/>
        <v>25.73433915</v>
      </c>
      <c r="R6" s="26">
        <f t="shared" si="10"/>
        <v>30.023395675000003</v>
      </c>
      <c r="S6" s="33">
        <f t="shared" si="11"/>
        <v>34.312452200000003</v>
      </c>
    </row>
    <row r="7" spans="1:19" x14ac:dyDescent="0.25">
      <c r="A7" s="49" t="s">
        <v>6</v>
      </c>
      <c r="B7" s="42">
        <v>3.7999999999999999E-2</v>
      </c>
      <c r="C7" s="27">
        <v>4.0499999999999994E-2</v>
      </c>
      <c r="D7" s="43">
        <v>4.2999999999999997E-2</v>
      </c>
      <c r="E7" s="40">
        <f>B7*PARAMETRICO!$F$29</f>
        <v>5014.8968599999998</v>
      </c>
      <c r="F7" s="28">
        <f>C7*PARAMETRICO!$F$29</f>
        <v>5344.8242849999997</v>
      </c>
      <c r="G7" s="41">
        <f>D7*PARAMETRICO!$F$29</f>
        <v>5674.7517099999995</v>
      </c>
      <c r="H7" s="32">
        <f t="shared" si="0"/>
        <v>3091.68391419</v>
      </c>
      <c r="I7" s="26">
        <f t="shared" si="1"/>
        <v>3295.0841717025</v>
      </c>
      <c r="J7" s="33">
        <f t="shared" si="2"/>
        <v>3498.4844292150001</v>
      </c>
      <c r="K7" s="32">
        <f t="shared" si="3"/>
        <v>1785.3032821599998</v>
      </c>
      <c r="L7" s="26">
        <f t="shared" si="4"/>
        <v>1902.7574454599999</v>
      </c>
      <c r="M7" s="33">
        <f t="shared" si="5"/>
        <v>2020.2116087599998</v>
      </c>
      <c r="N7" s="32">
        <f t="shared" si="6"/>
        <v>104.81134437399999</v>
      </c>
      <c r="O7" s="26">
        <f t="shared" si="7"/>
        <v>111.70682755649999</v>
      </c>
      <c r="P7" s="33">
        <f t="shared" si="8"/>
        <v>118.60231073899998</v>
      </c>
      <c r="Q7" s="32">
        <f t="shared" si="9"/>
        <v>32.596829589999999</v>
      </c>
      <c r="R7" s="26">
        <f t="shared" si="10"/>
        <v>34.741357852499995</v>
      </c>
      <c r="S7" s="33">
        <f t="shared" si="11"/>
        <v>36.885886114999998</v>
      </c>
    </row>
    <row r="8" spans="1:19" x14ac:dyDescent="0.25">
      <c r="A8" s="49" t="s">
        <v>7</v>
      </c>
      <c r="B8" s="42">
        <v>0.186</v>
      </c>
      <c r="C8" s="27">
        <v>0.20900000000000002</v>
      </c>
      <c r="D8" s="43">
        <v>0.23200000000000001</v>
      </c>
      <c r="E8" s="40">
        <f>B8*PARAMETRICO!$F$29</f>
        <v>24546.600419999999</v>
      </c>
      <c r="F8" s="28">
        <f>C8*PARAMETRICO!$F$29</f>
        <v>27581.932730000004</v>
      </c>
      <c r="G8" s="41">
        <f>D8*PARAMETRICO!$F$29</f>
        <v>30617.265040000002</v>
      </c>
      <c r="H8" s="32">
        <f t="shared" si="0"/>
        <v>15132.97915893</v>
      </c>
      <c r="I8" s="26">
        <f t="shared" si="1"/>
        <v>17004.261528045005</v>
      </c>
      <c r="J8" s="33">
        <f t="shared" si="2"/>
        <v>18875.543897160002</v>
      </c>
      <c r="K8" s="32">
        <f t="shared" si="3"/>
        <v>8738.5897495199988</v>
      </c>
      <c r="L8" s="26">
        <f t="shared" si="4"/>
        <v>9819.1680518800003</v>
      </c>
      <c r="M8" s="33">
        <f t="shared" si="5"/>
        <v>10899.74635424</v>
      </c>
      <c r="N8" s="32">
        <f t="shared" si="6"/>
        <v>513.02394877799998</v>
      </c>
      <c r="O8" s="26">
        <f t="shared" si="7"/>
        <v>576.4623940570001</v>
      </c>
      <c r="P8" s="33">
        <f t="shared" si="8"/>
        <v>639.90083933599999</v>
      </c>
      <c r="Q8" s="32">
        <f t="shared" si="9"/>
        <v>159.55290272999997</v>
      </c>
      <c r="R8" s="26">
        <f t="shared" si="10"/>
        <v>179.28256274500001</v>
      </c>
      <c r="S8" s="33">
        <f t="shared" si="11"/>
        <v>199.01222276000001</v>
      </c>
    </row>
    <row r="9" spans="1:19" x14ac:dyDescent="0.25">
      <c r="A9" s="49" t="s">
        <v>8</v>
      </c>
      <c r="B9" s="42">
        <v>8.3000000000000004E-2</v>
      </c>
      <c r="C9" s="27">
        <v>0.11199999999999999</v>
      </c>
      <c r="D9" s="43">
        <v>0.14099999999999999</v>
      </c>
      <c r="E9" s="40">
        <f>B9*PARAMETRICO!$F$29</f>
        <v>10953.59051</v>
      </c>
      <c r="F9" s="28">
        <f>C9*PARAMETRICO!$F$29</f>
        <v>14780.748639999998</v>
      </c>
      <c r="G9" s="41">
        <f>D9*PARAMETRICO!$F$29</f>
        <v>18607.906769999998</v>
      </c>
      <c r="H9" s="32">
        <f t="shared" si="0"/>
        <v>6752.8885494150009</v>
      </c>
      <c r="I9" s="26">
        <f t="shared" si="1"/>
        <v>9112.3315365599992</v>
      </c>
      <c r="J9" s="33">
        <f t="shared" si="2"/>
        <v>11471.774523705</v>
      </c>
      <c r="K9" s="32">
        <f t="shared" si="3"/>
        <v>3899.4782215599998</v>
      </c>
      <c r="L9" s="26">
        <f t="shared" si="4"/>
        <v>5261.9465158399989</v>
      </c>
      <c r="M9" s="33">
        <f t="shared" si="5"/>
        <v>6624.4148101199989</v>
      </c>
      <c r="N9" s="32">
        <f t="shared" si="6"/>
        <v>228.93004165899998</v>
      </c>
      <c r="O9" s="26">
        <f t="shared" si="7"/>
        <v>308.91764657599992</v>
      </c>
      <c r="P9" s="33">
        <f t="shared" si="8"/>
        <v>388.90525149299992</v>
      </c>
      <c r="Q9" s="32">
        <f t="shared" si="9"/>
        <v>71.198338315000001</v>
      </c>
      <c r="R9" s="26">
        <f t="shared" si="10"/>
        <v>96.074866159999985</v>
      </c>
      <c r="S9" s="33">
        <f t="shared" si="11"/>
        <v>120.95139400499998</v>
      </c>
    </row>
    <row r="10" spans="1:19" x14ac:dyDescent="0.25">
      <c r="A10" s="49" t="s">
        <v>9</v>
      </c>
      <c r="B10" s="42">
        <v>3.7999999999999999E-2</v>
      </c>
      <c r="C10" s="27">
        <v>5.1500000000000004E-2</v>
      </c>
      <c r="D10" s="43">
        <v>6.5000000000000002E-2</v>
      </c>
      <c r="E10" s="40">
        <f>B10*PARAMETRICO!$F$29</f>
        <v>5014.8968599999998</v>
      </c>
      <c r="F10" s="28">
        <f>C10*PARAMETRICO!$F$29</f>
        <v>6796.5049550000003</v>
      </c>
      <c r="G10" s="41">
        <f>D10*PARAMETRICO!$F$29</f>
        <v>8578.1130499999999</v>
      </c>
      <c r="H10" s="32">
        <f t="shared" si="0"/>
        <v>3091.68391419</v>
      </c>
      <c r="I10" s="26">
        <f t="shared" si="1"/>
        <v>4190.0453047575002</v>
      </c>
      <c r="J10" s="33">
        <f t="shared" si="2"/>
        <v>5288.4066953250003</v>
      </c>
      <c r="K10" s="32">
        <f t="shared" si="3"/>
        <v>1785.3032821599998</v>
      </c>
      <c r="L10" s="26">
        <f t="shared" si="4"/>
        <v>2419.5557639799999</v>
      </c>
      <c r="M10" s="33">
        <f t="shared" si="5"/>
        <v>3053.8082457999999</v>
      </c>
      <c r="N10" s="32">
        <f t="shared" si="6"/>
        <v>104.81134437399999</v>
      </c>
      <c r="O10" s="26">
        <f t="shared" si="7"/>
        <v>142.0469535595</v>
      </c>
      <c r="P10" s="33">
        <f t="shared" si="8"/>
        <v>179.28256274499998</v>
      </c>
      <c r="Q10" s="32">
        <f t="shared" si="9"/>
        <v>32.596829589999999</v>
      </c>
      <c r="R10" s="26">
        <f t="shared" si="10"/>
        <v>44.177282207499999</v>
      </c>
      <c r="S10" s="33">
        <f t="shared" si="11"/>
        <v>55.757734825</v>
      </c>
    </row>
    <row r="11" spans="1:19" x14ac:dyDescent="0.25">
      <c r="A11" s="49" t="s">
        <v>10</v>
      </c>
      <c r="B11" s="42">
        <v>0</v>
      </c>
      <c r="C11" s="27">
        <v>0</v>
      </c>
      <c r="D11" s="43">
        <v>0</v>
      </c>
      <c r="E11" s="40">
        <f>B11*PARAMETRICO!$F$29</f>
        <v>0</v>
      </c>
      <c r="F11" s="28">
        <f>C11*PARAMETRICO!$F$29</f>
        <v>0</v>
      </c>
      <c r="G11" s="41">
        <f>D11*PARAMETRICO!$F$29</f>
        <v>0</v>
      </c>
      <c r="H11" s="32">
        <f t="shared" si="0"/>
        <v>0</v>
      </c>
      <c r="I11" s="26">
        <f t="shared" si="1"/>
        <v>0</v>
      </c>
      <c r="J11" s="33">
        <f t="shared" si="2"/>
        <v>0</v>
      </c>
      <c r="K11" s="32">
        <f t="shared" si="3"/>
        <v>0</v>
      </c>
      <c r="L11" s="26">
        <f t="shared" si="4"/>
        <v>0</v>
      </c>
      <c r="M11" s="33">
        <f t="shared" si="5"/>
        <v>0</v>
      </c>
      <c r="N11" s="32">
        <f t="shared" si="6"/>
        <v>0</v>
      </c>
      <c r="O11" s="26">
        <f t="shared" si="7"/>
        <v>0</v>
      </c>
      <c r="P11" s="33">
        <f t="shared" si="8"/>
        <v>0</v>
      </c>
      <c r="Q11" s="32">
        <f t="shared" si="9"/>
        <v>0</v>
      </c>
      <c r="R11" s="26">
        <f t="shared" si="10"/>
        <v>0</v>
      </c>
      <c r="S11" s="33">
        <f t="shared" si="11"/>
        <v>0</v>
      </c>
    </row>
    <row r="12" spans="1:19" x14ac:dyDescent="0.25">
      <c r="A12" s="49" t="s">
        <v>11</v>
      </c>
      <c r="B12" s="42">
        <v>9.4E-2</v>
      </c>
      <c r="C12" s="27">
        <v>9.9000000000000005E-2</v>
      </c>
      <c r="D12" s="43">
        <v>0.104</v>
      </c>
      <c r="E12" s="40">
        <f>B12*PARAMETRICO!$F$29</f>
        <v>12405.27118</v>
      </c>
      <c r="F12" s="28">
        <f>C12*PARAMETRICO!$F$29</f>
        <v>13065.126030000001</v>
      </c>
      <c r="G12" s="41">
        <f>D12*PARAMETRICO!$F$29</f>
        <v>13724.980879999999</v>
      </c>
      <c r="H12" s="32">
        <f t="shared" si="0"/>
        <v>7647.8496824700005</v>
      </c>
      <c r="I12" s="26">
        <f t="shared" si="1"/>
        <v>8054.6501974950015</v>
      </c>
      <c r="J12" s="33">
        <f t="shared" si="2"/>
        <v>8461.4507125199998</v>
      </c>
      <c r="K12" s="32">
        <f t="shared" si="3"/>
        <v>4416.2765400799999</v>
      </c>
      <c r="L12" s="26">
        <f t="shared" si="4"/>
        <v>4651.1848666800006</v>
      </c>
      <c r="M12" s="33">
        <f t="shared" si="5"/>
        <v>4886.0931932799995</v>
      </c>
      <c r="N12" s="32">
        <f t="shared" si="6"/>
        <v>259.27016766199995</v>
      </c>
      <c r="O12" s="26">
        <f t="shared" si="7"/>
        <v>273.06113402699998</v>
      </c>
      <c r="P12" s="33">
        <f t="shared" si="8"/>
        <v>286.85210039199995</v>
      </c>
      <c r="Q12" s="32">
        <f t="shared" si="9"/>
        <v>80.634262669999998</v>
      </c>
      <c r="R12" s="26">
        <f t="shared" si="10"/>
        <v>84.923319195000005</v>
      </c>
      <c r="S12" s="33">
        <f t="shared" si="11"/>
        <v>89.212375719999997</v>
      </c>
    </row>
    <row r="13" spans="1:19" x14ac:dyDescent="0.25">
      <c r="A13" s="49" t="s">
        <v>12</v>
      </c>
      <c r="B13" s="42">
        <v>3.7999999999999999E-2</v>
      </c>
      <c r="C13" s="27">
        <v>4.2999999999999997E-2</v>
      </c>
      <c r="D13" s="43">
        <v>4.8000000000000001E-2</v>
      </c>
      <c r="E13" s="40">
        <f>B13*PARAMETRICO!$F$29</f>
        <v>5014.8968599999998</v>
      </c>
      <c r="F13" s="28">
        <f>C13*PARAMETRICO!$F$29</f>
        <v>5674.7517099999995</v>
      </c>
      <c r="G13" s="41">
        <f>D13*PARAMETRICO!$F$29</f>
        <v>6334.6065600000002</v>
      </c>
      <c r="H13" s="32">
        <f t="shared" si="0"/>
        <v>3091.68391419</v>
      </c>
      <c r="I13" s="26">
        <f t="shared" si="1"/>
        <v>3498.4844292150001</v>
      </c>
      <c r="J13" s="33">
        <f t="shared" si="2"/>
        <v>3905.2849442400002</v>
      </c>
      <c r="K13" s="32">
        <f t="shared" si="3"/>
        <v>1785.3032821599998</v>
      </c>
      <c r="L13" s="26">
        <f t="shared" si="4"/>
        <v>2020.2116087599998</v>
      </c>
      <c r="M13" s="33">
        <f t="shared" si="5"/>
        <v>2255.11993536</v>
      </c>
      <c r="N13" s="32">
        <f t="shared" si="6"/>
        <v>104.81134437399999</v>
      </c>
      <c r="O13" s="26">
        <f t="shared" si="7"/>
        <v>118.60231073899998</v>
      </c>
      <c r="P13" s="33">
        <f t="shared" si="8"/>
        <v>132.39327710399999</v>
      </c>
      <c r="Q13" s="32">
        <f t="shared" si="9"/>
        <v>32.596829589999999</v>
      </c>
      <c r="R13" s="26">
        <f t="shared" si="10"/>
        <v>36.885886114999998</v>
      </c>
      <c r="S13" s="33">
        <f t="shared" si="11"/>
        <v>41.174942639999998</v>
      </c>
    </row>
    <row r="14" spans="1:19" x14ac:dyDescent="0.25">
      <c r="A14" s="49" t="s">
        <v>13</v>
      </c>
      <c r="B14" s="42">
        <v>4.3999999999999997E-2</v>
      </c>
      <c r="C14" s="27">
        <v>0.05</v>
      </c>
      <c r="D14" s="43">
        <v>5.6000000000000001E-2</v>
      </c>
      <c r="E14" s="40">
        <f>B14*PARAMETRICO!$F$29</f>
        <v>5806.7226799999999</v>
      </c>
      <c r="F14" s="28">
        <f>C14*PARAMETRICO!$F$29</f>
        <v>6598.5485000000008</v>
      </c>
      <c r="G14" s="41">
        <f>D14*PARAMETRICO!$F$29</f>
        <v>7390.3743199999999</v>
      </c>
      <c r="H14" s="32">
        <f t="shared" si="0"/>
        <v>3579.84453222</v>
      </c>
      <c r="I14" s="26">
        <f t="shared" si="1"/>
        <v>4068.005150250001</v>
      </c>
      <c r="J14" s="33">
        <f t="shared" si="2"/>
        <v>4556.1657682800005</v>
      </c>
      <c r="K14" s="32">
        <f t="shared" si="3"/>
        <v>2067.1932740799998</v>
      </c>
      <c r="L14" s="26">
        <f t="shared" si="4"/>
        <v>2349.0832660000001</v>
      </c>
      <c r="M14" s="33">
        <f t="shared" si="5"/>
        <v>2630.9732579199999</v>
      </c>
      <c r="N14" s="32">
        <f t="shared" si="6"/>
        <v>121.36050401199999</v>
      </c>
      <c r="O14" s="26">
        <f t="shared" si="7"/>
        <v>137.90966365</v>
      </c>
      <c r="P14" s="33">
        <f t="shared" si="8"/>
        <v>154.45882328799999</v>
      </c>
      <c r="Q14" s="32">
        <f t="shared" si="9"/>
        <v>37.743697419999997</v>
      </c>
      <c r="R14" s="26">
        <f t="shared" si="10"/>
        <v>42.890565250000002</v>
      </c>
      <c r="S14" s="33">
        <f t="shared" si="11"/>
        <v>48.03743308</v>
      </c>
    </row>
    <row r="15" spans="1:19" x14ac:dyDescent="0.25">
      <c r="A15" s="49" t="s">
        <v>14</v>
      </c>
      <c r="B15" s="42">
        <v>0.245</v>
      </c>
      <c r="C15" s="27">
        <v>0.29549999999999998</v>
      </c>
      <c r="D15" s="43">
        <v>0.34599999999999997</v>
      </c>
      <c r="E15" s="40">
        <f>B15*PARAMETRICO!$F$29</f>
        <v>32332.887650000001</v>
      </c>
      <c r="F15" s="28">
        <f>C15*PARAMETRICO!$F$29</f>
        <v>38997.421634999999</v>
      </c>
      <c r="G15" s="41">
        <f>D15*PARAMETRICO!$F$29</f>
        <v>45661.955620000001</v>
      </c>
      <c r="H15" s="32">
        <f t="shared" si="0"/>
        <v>19933.225236225</v>
      </c>
      <c r="I15" s="26">
        <f t="shared" si="1"/>
        <v>24041.910437977502</v>
      </c>
      <c r="J15" s="33">
        <f t="shared" si="2"/>
        <v>28150.595639730003</v>
      </c>
      <c r="K15" s="32">
        <f t="shared" si="3"/>
        <v>11510.5080034</v>
      </c>
      <c r="L15" s="26">
        <f t="shared" si="4"/>
        <v>13883.08210206</v>
      </c>
      <c r="M15" s="33">
        <f t="shared" si="5"/>
        <v>16255.656200719999</v>
      </c>
      <c r="N15" s="32">
        <f t="shared" si="6"/>
        <v>675.75735188499993</v>
      </c>
      <c r="O15" s="26">
        <f t="shared" si="7"/>
        <v>815.04611217149989</v>
      </c>
      <c r="P15" s="33">
        <f t="shared" si="8"/>
        <v>954.33487245799995</v>
      </c>
      <c r="Q15" s="32">
        <f t="shared" si="9"/>
        <v>210.16376972499998</v>
      </c>
      <c r="R15" s="26">
        <f t="shared" si="10"/>
        <v>253.48324062749998</v>
      </c>
      <c r="S15" s="33">
        <f t="shared" si="11"/>
        <v>296.80271153000001</v>
      </c>
    </row>
    <row r="16" spans="1:19" x14ac:dyDescent="0.25">
      <c r="A16" s="49" t="s">
        <v>15</v>
      </c>
      <c r="B16" s="42">
        <v>4.0000000000000001E-3</v>
      </c>
      <c r="C16" s="27">
        <v>6.4999999999999997E-3</v>
      </c>
      <c r="D16" s="43">
        <v>8.9999999999999993E-3</v>
      </c>
      <c r="E16" s="40">
        <f>B16*PARAMETRICO!$F$29</f>
        <v>527.88387999999998</v>
      </c>
      <c r="F16" s="28">
        <f>C16*PARAMETRICO!$F$29</f>
        <v>857.81130499999995</v>
      </c>
      <c r="G16" s="41">
        <f>D16*PARAMETRICO!$F$29</f>
        <v>1187.73873</v>
      </c>
      <c r="H16" s="32">
        <f t="shared" si="0"/>
        <v>325.44041202</v>
      </c>
      <c r="I16" s="26">
        <f t="shared" si="1"/>
        <v>528.84066953249999</v>
      </c>
      <c r="J16" s="33">
        <f t="shared" si="2"/>
        <v>732.24092704500003</v>
      </c>
      <c r="K16" s="32">
        <f t="shared" si="3"/>
        <v>187.92666127999999</v>
      </c>
      <c r="L16" s="26">
        <f t="shared" si="4"/>
        <v>305.38082457999997</v>
      </c>
      <c r="M16" s="33">
        <f t="shared" si="5"/>
        <v>422.83498787999997</v>
      </c>
      <c r="N16" s="32">
        <f t="shared" si="6"/>
        <v>11.032773091999999</v>
      </c>
      <c r="O16" s="26">
        <f t="shared" si="7"/>
        <v>17.928256274499997</v>
      </c>
      <c r="P16" s="33">
        <f t="shared" si="8"/>
        <v>24.823739456999999</v>
      </c>
      <c r="Q16" s="32">
        <f t="shared" si="9"/>
        <v>3.4312452199999997</v>
      </c>
      <c r="R16" s="26">
        <f t="shared" si="10"/>
        <v>5.5757734824999998</v>
      </c>
      <c r="S16" s="33">
        <f t="shared" si="11"/>
        <v>7.7203017449999995</v>
      </c>
    </row>
    <row r="17" spans="1:19" x14ac:dyDescent="0.25">
      <c r="A17" s="49" t="s">
        <v>16</v>
      </c>
      <c r="B17" s="42">
        <v>2.5999999999999999E-2</v>
      </c>
      <c r="C17" s="27">
        <v>0.03</v>
      </c>
      <c r="D17" s="43">
        <v>3.4000000000000002E-2</v>
      </c>
      <c r="E17" s="40">
        <f>B17*PARAMETRICO!$F$29</f>
        <v>3431.2452199999998</v>
      </c>
      <c r="F17" s="28">
        <f>C17*PARAMETRICO!$F$29</f>
        <v>3959.1291000000001</v>
      </c>
      <c r="G17" s="41">
        <f>D17*PARAMETRICO!$F$29</f>
        <v>4487.0129800000004</v>
      </c>
      <c r="H17" s="32">
        <f t="shared" si="0"/>
        <v>2115.3626781299999</v>
      </c>
      <c r="I17" s="26">
        <f t="shared" si="1"/>
        <v>2440.8030901500001</v>
      </c>
      <c r="J17" s="33">
        <f t="shared" si="2"/>
        <v>2766.2435021700003</v>
      </c>
      <c r="K17" s="32">
        <f t="shared" si="3"/>
        <v>1221.5232983199999</v>
      </c>
      <c r="L17" s="26">
        <f t="shared" si="4"/>
        <v>1409.4499596000001</v>
      </c>
      <c r="M17" s="33">
        <f t="shared" si="5"/>
        <v>1597.37662088</v>
      </c>
      <c r="N17" s="32">
        <f t="shared" si="6"/>
        <v>71.713025097999989</v>
      </c>
      <c r="O17" s="26">
        <f t="shared" si="7"/>
        <v>82.745798190000002</v>
      </c>
      <c r="P17" s="33">
        <f t="shared" si="8"/>
        <v>93.778571282000001</v>
      </c>
      <c r="Q17" s="32">
        <f t="shared" si="9"/>
        <v>22.303093929999999</v>
      </c>
      <c r="R17" s="26">
        <f t="shared" si="10"/>
        <v>25.73433915</v>
      </c>
      <c r="S17" s="33">
        <f t="shared" si="11"/>
        <v>29.165584370000001</v>
      </c>
    </row>
    <row r="18" spans="1:19" x14ac:dyDescent="0.25">
      <c r="A18" s="49" t="s">
        <v>17</v>
      </c>
      <c r="B18" s="42">
        <v>5.0000000000000001E-3</v>
      </c>
      <c r="C18" s="27">
        <v>8.0000000000000002E-3</v>
      </c>
      <c r="D18" s="43">
        <v>1.0999999999999999E-2</v>
      </c>
      <c r="E18" s="40">
        <f>B18*PARAMETRICO!$F$29</f>
        <v>659.85485000000006</v>
      </c>
      <c r="F18" s="28">
        <f>C18*PARAMETRICO!$F$29</f>
        <v>1055.76776</v>
      </c>
      <c r="G18" s="41">
        <f>D18*PARAMETRICO!$F$29</f>
        <v>1451.68067</v>
      </c>
      <c r="H18" s="32">
        <f t="shared" si="0"/>
        <v>406.80051502500004</v>
      </c>
      <c r="I18" s="26">
        <f t="shared" si="1"/>
        <v>650.88082403999999</v>
      </c>
      <c r="J18" s="33">
        <f t="shared" si="2"/>
        <v>894.961133055</v>
      </c>
      <c r="K18" s="32">
        <f t="shared" si="3"/>
        <v>234.90832660000001</v>
      </c>
      <c r="L18" s="26">
        <f t="shared" si="4"/>
        <v>375.85332255999998</v>
      </c>
      <c r="M18" s="33">
        <f t="shared" si="5"/>
        <v>516.79831851999995</v>
      </c>
      <c r="N18" s="32">
        <f t="shared" si="6"/>
        <v>13.790966365000001</v>
      </c>
      <c r="O18" s="26">
        <f t="shared" si="7"/>
        <v>22.065546183999999</v>
      </c>
      <c r="P18" s="33">
        <f t="shared" si="8"/>
        <v>30.340126002999998</v>
      </c>
      <c r="Q18" s="32">
        <f t="shared" si="9"/>
        <v>4.2890565250000003</v>
      </c>
      <c r="R18" s="26">
        <f t="shared" si="10"/>
        <v>6.8624904399999993</v>
      </c>
      <c r="S18" s="33">
        <f t="shared" si="11"/>
        <v>9.4359243549999992</v>
      </c>
    </row>
    <row r="19" spans="1:19" ht="15.75" thickBot="1" x14ac:dyDescent="0.3">
      <c r="A19" s="50" t="s">
        <v>18</v>
      </c>
      <c r="B19" s="42">
        <v>0</v>
      </c>
      <c r="C19" s="27">
        <v>0</v>
      </c>
      <c r="D19" s="43">
        <v>0</v>
      </c>
      <c r="E19" s="40">
        <f>B19*PARAMETRICO!$F$29</f>
        <v>0</v>
      </c>
      <c r="F19" s="28">
        <f>C19*PARAMETRICO!$F$29</f>
        <v>0</v>
      </c>
      <c r="G19" s="41">
        <f>D19*PARAMETRICO!$F$29</f>
        <v>0</v>
      </c>
      <c r="H19" s="32">
        <f t="shared" si="0"/>
        <v>0</v>
      </c>
      <c r="I19" s="26">
        <f t="shared" si="1"/>
        <v>0</v>
      </c>
      <c r="J19" s="33">
        <f t="shared" si="2"/>
        <v>0</v>
      </c>
      <c r="K19" s="32">
        <f t="shared" si="3"/>
        <v>0</v>
      </c>
      <c r="L19" s="26">
        <f t="shared" si="4"/>
        <v>0</v>
      </c>
      <c r="M19" s="33">
        <f t="shared" si="5"/>
        <v>0</v>
      </c>
      <c r="N19" s="32"/>
      <c r="O19" s="3"/>
      <c r="P19" s="5"/>
      <c r="Q19" s="32">
        <f>$Q$2*E19</f>
        <v>0</v>
      </c>
      <c r="R19" s="11"/>
      <c r="S19" s="33">
        <f>$Q$2*G19</f>
        <v>0</v>
      </c>
    </row>
    <row r="20" spans="1:19" ht="15.75" thickBot="1" x14ac:dyDescent="0.3">
      <c r="B20" s="44">
        <v>0.80100000000000005</v>
      </c>
      <c r="C20" s="45">
        <v>1.0004999999999999</v>
      </c>
      <c r="D20" s="46">
        <v>1.2</v>
      </c>
      <c r="E20" s="34">
        <f t="shared" ref="E20" si="12">SUM(E4:E19)</f>
        <v>111119.55674</v>
      </c>
      <c r="F20" s="35">
        <f t="shared" ref="F20" si="13">SUM(F4:F19)</f>
        <v>132102.94097</v>
      </c>
      <c r="G20" s="36">
        <f t="shared" ref="G20" si="14">SUM(G4:G19)</f>
        <v>153086.32520000002</v>
      </c>
      <c r="H20" s="34">
        <f t="shared" ref="H20" si="15">SUM(H4:H19)</f>
        <v>68505.206730210004</v>
      </c>
      <c r="I20" s="35">
        <f t="shared" ref="I20" si="16">SUM(I4:I19)</f>
        <v>81441.463108005002</v>
      </c>
      <c r="J20" s="36">
        <f t="shared" ref="J20" si="17">SUM(J4:J19)</f>
        <v>94377.7194858</v>
      </c>
      <c r="K20" s="34">
        <f t="shared" ref="K20" si="18">SUM(K4:K19)</f>
        <v>39558.562199439992</v>
      </c>
      <c r="L20" s="35">
        <f t="shared" ref="L20" si="19">SUM(L4:L19)</f>
        <v>47028.646985320003</v>
      </c>
      <c r="M20" s="36">
        <f t="shared" ref="M20" si="20">SUM(M4:M19)</f>
        <v>54498.7317712</v>
      </c>
      <c r="N20" s="34">
        <f t="shared" ref="N20" si="21">SUM(N4:N19)</f>
        <v>2322.3987358659992</v>
      </c>
      <c r="O20" s="35">
        <f t="shared" ref="O20" si="22">SUM(O4:O19)</f>
        <v>2760.9514662730003</v>
      </c>
      <c r="P20" s="36">
        <f t="shared" ref="P20" si="23">SUM(P4:P19)</f>
        <v>3199.5041966799999</v>
      </c>
      <c r="Q20" s="34">
        <f t="shared" ref="Q20" si="24">SUM(Q4:Q19)</f>
        <v>722.27711880999993</v>
      </c>
      <c r="R20" s="35">
        <f t="shared" ref="R20" si="25">SUM(R4:R19)</f>
        <v>858.66911630499999</v>
      </c>
      <c r="S20" s="36">
        <f t="shared" ref="S20" si="26">SUM(S4:S19)</f>
        <v>995.06111380000016</v>
      </c>
    </row>
  </sheetData>
  <mergeCells count="9">
    <mergeCell ref="N1:P1"/>
    <mergeCell ref="N2:P2"/>
    <mergeCell ref="Q2:S2"/>
    <mergeCell ref="Q1:S1"/>
    <mergeCell ref="B1:D2"/>
    <mergeCell ref="H1:J1"/>
    <mergeCell ref="H2:J2"/>
    <mergeCell ref="K1:M1"/>
    <mergeCell ref="K2:M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FD41664CBA7647869857DDFDC2814D" ma:contentTypeVersion="9" ma:contentTypeDescription="Crie um novo documento." ma:contentTypeScope="" ma:versionID="8e350fce7f8dd8abc1476d26a4f2b8a2">
  <xsd:schema xmlns:xsd="http://www.w3.org/2001/XMLSchema" xmlns:xs="http://www.w3.org/2001/XMLSchema" xmlns:p="http://schemas.microsoft.com/office/2006/metadata/properties" xmlns:ns1="http://schemas.microsoft.com/sharepoint/v3" xmlns:ns3="26c9d628-b3d2-46bd-8abb-b4cd05045f96" xmlns:ns4="2ac5d31a-a8db-47d7-8c6d-7080883e5724" targetNamespace="http://schemas.microsoft.com/office/2006/metadata/properties" ma:root="true" ma:fieldsID="b2d290ee1131e85a6d06a5e380c3209e" ns1:_="" ns3:_="" ns4:_="">
    <xsd:import namespace="http://schemas.microsoft.com/sharepoint/v3"/>
    <xsd:import namespace="26c9d628-b3d2-46bd-8abb-b4cd05045f96"/>
    <xsd:import namespace="2ac5d31a-a8db-47d7-8c6d-7080883e5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d628-b3d2-46bd-8abb-b4cd05045f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5d31a-a8db-47d7-8c6d-7080883e5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7DC1D7-0AD2-4DCC-A84A-1BBF5D834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c9d628-b3d2-46bd-8abb-b4cd05045f96"/>
    <ds:schemaRef ds:uri="2ac5d31a-a8db-47d7-8c6d-7080883e5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56AE2-50FA-42C9-B12D-B1CD4896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81C55-47C7-442C-A6EE-881193755B1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26c9d628-b3d2-46bd-8abb-b4cd05045f96"/>
    <ds:schemaRef ds:uri="http://schemas.openxmlformats.org/package/2006/metadata/core-properties"/>
    <ds:schemaRef ds:uri="http://schemas.microsoft.com/office/2006/documentManagement/types"/>
    <ds:schemaRef ds:uri="2ac5d31a-a8db-47d7-8c6d-7080883e57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PARAMETRICO</vt:lpstr>
      <vt:lpstr>MO.MAT.EQ.</vt:lpstr>
      <vt:lpstr>POR ETAPA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Murilo Moura dos Reis</dc:creator>
  <cp:lastModifiedBy>Jose Murilo Moura dos Reis</cp:lastModifiedBy>
  <dcterms:created xsi:type="dcterms:W3CDTF">2022-03-16T18:51:53Z</dcterms:created>
  <dcterms:modified xsi:type="dcterms:W3CDTF">2022-03-17T18:26:00Z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0x010100B7FD41664CBA7647869857DDFDC2814D</vt:lpwstr>
  </property>
  <property fmtid="{D5CDD505-2E9C-101B-9397-08002B2CF9AE}" pid="3" name="MSIP_Label_9333b259-87ee-4762-9a8c-7b0d155dd87f_Enabled">
    <vt:lpwstr>true</vt:lpwstr>
  </property>
  <property fmtid="{D5CDD505-2E9C-101B-9397-08002B2CF9AE}" pid="4" name="MSIP_Label_9333b259-87ee-4762-9a8c-7b0d155dd87f_SetDate">
    <vt:lpwstr>2022-03-17T17:51:56Z</vt:lpwstr>
  </property>
  <property fmtid="{D5CDD505-2E9C-101B-9397-08002B2CF9AE}" pid="5" name="MSIP_Label_9333b259-87ee-4762-9a8c-7b0d155dd87f_Method">
    <vt:lpwstr>Privileged</vt:lpwstr>
  </property>
  <property fmtid="{D5CDD505-2E9C-101B-9397-08002B2CF9AE}" pid="6" name="MSIP_Label_9333b259-87ee-4762-9a8c-7b0d155dd87f_Name">
    <vt:lpwstr>_PESSOAL</vt:lpwstr>
  </property>
  <property fmtid="{D5CDD505-2E9C-101B-9397-08002B2CF9AE}" pid="7" name="MSIP_Label_9333b259-87ee-4762-9a8c-7b0d155dd87f_SiteId">
    <vt:lpwstr>ab9bba98-684a-43fb-add8-9c2bebede229</vt:lpwstr>
  </property>
  <property fmtid="{D5CDD505-2E9C-101B-9397-08002B2CF9AE}" pid="8" name="MSIP_Label_9333b259-87ee-4762-9a8c-7b0d155dd87f_ActionId">
    <vt:lpwstr>ddd225e5-cca5-4506-b9d9-26de3cb3453b</vt:lpwstr>
  </property>
  <property fmtid="{D5CDD505-2E9C-101B-9397-08002B2CF9AE}" pid="9" name="MSIP_Label_9333b259-87ee-4762-9a8c-7b0d155dd87f_ContentBits">
    <vt:lpwstr>1</vt:lpwstr>
  </property>
</Properties>
</file>