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27555" windowHeight="12570" activeTab="1"/>
  </bookViews>
  <sheets>
    <sheet name="Plan1" sheetId="1" r:id="rId1"/>
    <sheet name="Plan2" sheetId="2" r:id="rId2"/>
    <sheet name="Plan3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6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256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256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"MPZDXIJPT4RHC2JHSXHZ98V8"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44525"/>
</workbook>
</file>

<file path=xl/calcChain.xml><?xml version="1.0" encoding="utf-8"?>
<calcChain xmlns="http://schemas.openxmlformats.org/spreadsheetml/2006/main">
  <c r="J62" i="2" l="1"/>
  <c r="K60" i="2"/>
  <c r="L60" i="2"/>
  <c r="M60" i="2"/>
  <c r="N60" i="2"/>
  <c r="O60" i="2"/>
  <c r="J60" i="2"/>
  <c r="K59" i="2"/>
  <c r="L59" i="2"/>
  <c r="M59" i="2"/>
  <c r="N59" i="2"/>
  <c r="O59" i="2"/>
  <c r="J59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O28" i="2"/>
  <c r="N18" i="2"/>
  <c r="L52" i="2"/>
  <c r="K39" i="2"/>
  <c r="K50" i="2"/>
  <c r="K51" i="2"/>
  <c r="J13" i="2"/>
  <c r="J30" i="2"/>
  <c r="J31" i="2"/>
  <c r="J36" i="2"/>
  <c r="J43" i="2"/>
  <c r="J49" i="2"/>
  <c r="J5" i="2"/>
  <c r="D53" i="2"/>
  <c r="E53" i="2" s="1"/>
  <c r="L53" i="2" s="1"/>
  <c r="D52" i="2"/>
  <c r="E52" i="2" s="1"/>
  <c r="K52" i="2" s="1"/>
  <c r="D51" i="2"/>
  <c r="E51" i="2" s="1"/>
  <c r="D50" i="2"/>
  <c r="E50" i="2" s="1"/>
  <c r="D49" i="2"/>
  <c r="E49" i="2" s="1"/>
  <c r="L49" i="2" s="1"/>
  <c r="D48" i="2"/>
  <c r="E48" i="2" s="1"/>
  <c r="J48" i="2" s="1"/>
  <c r="D47" i="2"/>
  <c r="E47" i="2" s="1"/>
  <c r="L47" i="2" s="1"/>
  <c r="D46" i="2"/>
  <c r="E46" i="2" s="1"/>
  <c r="K46" i="2" s="1"/>
  <c r="D45" i="2"/>
  <c r="E45" i="2" s="1"/>
  <c r="D44" i="2"/>
  <c r="E44" i="2" s="1"/>
  <c r="D43" i="2"/>
  <c r="E43" i="2" s="1"/>
  <c r="D42" i="2"/>
  <c r="E42" i="2" s="1"/>
  <c r="D41" i="2"/>
  <c r="E41" i="2" s="1"/>
  <c r="D40" i="2"/>
  <c r="E40" i="2" s="1"/>
  <c r="F40" i="2" s="1"/>
  <c r="D39" i="2"/>
  <c r="E39" i="2" s="1"/>
  <c r="D38" i="2"/>
  <c r="E38" i="2" s="1"/>
  <c r="D37" i="2"/>
  <c r="E37" i="2" s="1"/>
  <c r="L40" i="2" s="1"/>
  <c r="D36" i="2"/>
  <c r="E36" i="2" s="1"/>
  <c r="L36" i="2" s="1"/>
  <c r="D35" i="2"/>
  <c r="E35" i="2" s="1"/>
  <c r="L35" i="2" s="1"/>
  <c r="D34" i="2"/>
  <c r="E34" i="2" s="1"/>
  <c r="K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K28" i="2" s="1"/>
  <c r="E27" i="2"/>
  <c r="D27" i="2"/>
  <c r="D26" i="2"/>
  <c r="E26" i="2" s="1"/>
  <c r="D25" i="2"/>
  <c r="E25" i="2" s="1"/>
  <c r="D24" i="2"/>
  <c r="E24" i="2" s="1"/>
  <c r="L24" i="2" s="1"/>
  <c r="E23" i="2"/>
  <c r="L23" i="2" s="1"/>
  <c r="D23" i="2"/>
  <c r="D22" i="2"/>
  <c r="E22" i="2" s="1"/>
  <c r="K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J9" i="2" s="1"/>
  <c r="D8" i="2"/>
  <c r="E8" i="2" s="1"/>
  <c r="D7" i="2"/>
  <c r="E7" i="2" s="1"/>
  <c r="J7" i="2" s="1"/>
  <c r="D6" i="2"/>
  <c r="E6" i="2" s="1"/>
  <c r="D5" i="2"/>
  <c r="E5" i="2" s="1"/>
  <c r="D4" i="2"/>
  <c r="E4" i="2" s="1"/>
  <c r="G53" i="1"/>
  <c r="E53" i="1"/>
  <c r="D53" i="1"/>
  <c r="L13" i="2" l="1"/>
  <c r="F29" i="2"/>
  <c r="L29" i="2"/>
  <c r="K29" i="2"/>
  <c r="M29" i="2"/>
  <c r="M31" i="2"/>
  <c r="J29" i="2"/>
  <c r="L41" i="2"/>
  <c r="K41" i="2"/>
  <c r="M41" i="2"/>
  <c r="J41" i="2"/>
  <c r="J8" i="2"/>
  <c r="L8" i="2"/>
  <c r="L9" i="2"/>
  <c r="K8" i="2"/>
  <c r="K9" i="2"/>
  <c r="F20" i="2"/>
  <c r="J20" i="2"/>
  <c r="M20" i="2"/>
  <c r="L22" i="2"/>
  <c r="K21" i="2"/>
  <c r="L20" i="2"/>
  <c r="L21" i="2"/>
  <c r="K20" i="2"/>
  <c r="M15" i="2"/>
  <c r="M21" i="2"/>
  <c r="L31" i="2"/>
  <c r="M43" i="2"/>
  <c r="J6" i="2"/>
  <c r="K6" i="2"/>
  <c r="L12" i="2"/>
  <c r="K12" i="2"/>
  <c r="J12" i="2"/>
  <c r="J18" i="2"/>
  <c r="L18" i="2"/>
  <c r="K18" i="2"/>
  <c r="M18" i="2"/>
  <c r="M19" i="2"/>
  <c r="J14" i="2"/>
  <c r="K14" i="2"/>
  <c r="L14" i="2"/>
  <c r="M14" i="2"/>
  <c r="M26" i="2"/>
  <c r="K26" i="2"/>
  <c r="L25" i="2"/>
  <c r="K25" i="2"/>
  <c r="M25" i="2"/>
  <c r="J25" i="2"/>
  <c r="L30" i="2"/>
  <c r="G4" i="2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J4" i="2"/>
  <c r="K10" i="2"/>
  <c r="J10" i="2"/>
  <c r="L10" i="2"/>
  <c r="K16" i="2"/>
  <c r="M16" i="2"/>
  <c r="L16" i="2"/>
  <c r="J16" i="2"/>
  <c r="J32" i="2"/>
  <c r="K32" i="2"/>
  <c r="K33" i="2"/>
  <c r="L33" i="2"/>
  <c r="L34" i="2"/>
  <c r="L32" i="2"/>
  <c r="M32" i="2"/>
  <c r="J44" i="2"/>
  <c r="K44" i="2"/>
  <c r="K45" i="2"/>
  <c r="M44" i="2"/>
  <c r="L46" i="2"/>
  <c r="L44" i="2"/>
  <c r="L45" i="2"/>
  <c r="K5" i="2"/>
  <c r="L11" i="2"/>
  <c r="L17" i="2"/>
  <c r="J37" i="2"/>
  <c r="L28" i="2"/>
  <c r="M49" i="2"/>
  <c r="J53" i="2"/>
  <c r="J47" i="2"/>
  <c r="J35" i="2"/>
  <c r="J23" i="2"/>
  <c r="J17" i="2"/>
  <c r="J11" i="2"/>
  <c r="K49" i="2"/>
  <c r="K43" i="2"/>
  <c r="K37" i="2"/>
  <c r="K31" i="2"/>
  <c r="K19" i="2"/>
  <c r="K13" i="2"/>
  <c r="K7" i="2"/>
  <c r="L50" i="2"/>
  <c r="L38" i="2"/>
  <c r="L26" i="2"/>
  <c r="M13" i="2"/>
  <c r="M48" i="2"/>
  <c r="M42" i="2"/>
  <c r="M36" i="2"/>
  <c r="M30" i="2"/>
  <c r="M24" i="2"/>
  <c r="K38" i="2"/>
  <c r="L51" i="2"/>
  <c r="L27" i="2"/>
  <c r="J52" i="2"/>
  <c r="J46" i="2"/>
  <c r="J40" i="2"/>
  <c r="J34" i="2"/>
  <c r="J28" i="2"/>
  <c r="J22" i="2"/>
  <c r="K48" i="2"/>
  <c r="K42" i="2"/>
  <c r="K36" i="2"/>
  <c r="K30" i="2"/>
  <c r="K24" i="2"/>
  <c r="L43" i="2"/>
  <c r="L37" i="2"/>
  <c r="L19" i="2"/>
  <c r="M53" i="2"/>
  <c r="M47" i="2"/>
  <c r="M35" i="2"/>
  <c r="M23" i="2"/>
  <c r="M17" i="2"/>
  <c r="J19" i="2"/>
  <c r="K27" i="2"/>
  <c r="M38" i="2"/>
  <c r="J42" i="2"/>
  <c r="J24" i="2"/>
  <c r="M37" i="2"/>
  <c r="J51" i="2"/>
  <c r="J45" i="2"/>
  <c r="J39" i="2"/>
  <c r="J33" i="2"/>
  <c r="J27" i="2"/>
  <c r="J21" i="2"/>
  <c r="J15" i="2"/>
  <c r="K53" i="2"/>
  <c r="K47" i="2"/>
  <c r="K35" i="2"/>
  <c r="K23" i="2"/>
  <c r="K17" i="2"/>
  <c r="K11" i="2"/>
  <c r="L48" i="2"/>
  <c r="L42" i="2"/>
  <c r="M52" i="2"/>
  <c r="M46" i="2"/>
  <c r="M40" i="2"/>
  <c r="M34" i="2"/>
  <c r="M28" i="2"/>
  <c r="M22" i="2"/>
  <c r="K15" i="2"/>
  <c r="M50" i="2"/>
  <c r="L39" i="2"/>
  <c r="L15" i="2"/>
  <c r="J50" i="2"/>
  <c r="J38" i="2"/>
  <c r="J26" i="2"/>
  <c r="K40" i="2"/>
  <c r="M51" i="2"/>
  <c r="M45" i="2"/>
  <c r="M39" i="2"/>
  <c r="M33" i="2"/>
  <c r="M27" i="2"/>
  <c r="F30" i="2"/>
  <c r="F31" i="2" s="1"/>
  <c r="F32" i="2" s="1"/>
  <c r="F33" i="2" s="1"/>
  <c r="F41" i="2"/>
  <c r="F21" i="2"/>
  <c r="F22" i="2" s="1"/>
  <c r="F42" i="2"/>
  <c r="F43" i="2" s="1"/>
  <c r="F44" i="2" s="1"/>
  <c r="F40" i="1"/>
  <c r="F41" i="1" s="1"/>
  <c r="F42" i="1" s="1"/>
  <c r="F43" i="1" s="1"/>
  <c r="F44" i="1" s="1"/>
  <c r="F31" i="1"/>
  <c r="F32" i="1"/>
  <c r="F33" i="1"/>
  <c r="F30" i="1"/>
  <c r="F29" i="1"/>
  <c r="F22" i="1"/>
  <c r="F21" i="1"/>
  <c r="F20" i="1"/>
  <c r="O57" i="2" l="1"/>
  <c r="O56" i="2"/>
  <c r="O58" i="2"/>
  <c r="K58" i="2"/>
  <c r="K57" i="2"/>
  <c r="K56" i="2"/>
  <c r="J56" i="2"/>
  <c r="J57" i="2"/>
  <c r="J58" i="2"/>
  <c r="M58" i="2"/>
  <c r="M57" i="2"/>
  <c r="M56" i="2"/>
  <c r="N58" i="2"/>
  <c r="N57" i="2"/>
  <c r="N56" i="2"/>
  <c r="L58" i="2"/>
  <c r="L57" i="2"/>
  <c r="L56" i="2"/>
  <c r="L4" i="1"/>
  <c r="C82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D4" i="1"/>
  <c r="E4" i="1"/>
  <c r="E17" i="1"/>
  <c r="E22" i="1"/>
  <c r="E35" i="1"/>
  <c r="E40" i="1"/>
  <c r="E5" i="1"/>
  <c r="K5" i="1"/>
  <c r="D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D18" i="1"/>
  <c r="E18" i="1"/>
  <c r="D19" i="1"/>
  <c r="E19" i="1"/>
  <c r="D20" i="1"/>
  <c r="E20" i="1"/>
  <c r="D21" i="1"/>
  <c r="E21" i="1"/>
  <c r="D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C63" i="1"/>
  <c r="E32" i="1"/>
  <c r="D33" i="1"/>
  <c r="E33" i="1"/>
  <c r="D34" i="1"/>
  <c r="E34" i="1"/>
  <c r="D35" i="1"/>
  <c r="D36" i="1"/>
  <c r="E36" i="1"/>
  <c r="D37" i="1"/>
  <c r="E37" i="1"/>
  <c r="D38" i="1"/>
  <c r="E38" i="1"/>
  <c r="D39" i="1"/>
  <c r="E39" i="1"/>
  <c r="D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E58" i="1"/>
  <c r="E64" i="1"/>
  <c r="E6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K59" i="1"/>
  <c r="K58" i="1"/>
  <c r="E59" i="1"/>
  <c r="O7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C64" i="1"/>
</calcChain>
</file>

<file path=xl/sharedStrings.xml><?xml version="1.0" encoding="utf-8"?>
<sst xmlns="http://schemas.openxmlformats.org/spreadsheetml/2006/main" count="90" uniqueCount="67">
  <si>
    <t>inflação</t>
  </si>
  <si>
    <t>previsto</t>
  </si>
  <si>
    <t>variação nominal</t>
  </si>
  <si>
    <t>variação real</t>
  </si>
  <si>
    <t>fechamento em dolar</t>
  </si>
  <si>
    <t>Variação em dolar</t>
  </si>
  <si>
    <t>Média</t>
  </si>
  <si>
    <t>desvio padrão</t>
  </si>
  <si>
    <t>Média Real</t>
  </si>
  <si>
    <t>Histograma</t>
  </si>
  <si>
    <t>-100%  -75%</t>
  </si>
  <si>
    <t>-75%  -50%</t>
  </si>
  <si>
    <t>-50% - 25%</t>
  </si>
  <si>
    <t>-25% 0%</t>
  </si>
  <si>
    <t>0% +25%</t>
  </si>
  <si>
    <t>25% + 50%</t>
  </si>
  <si>
    <t>50% +75%</t>
  </si>
  <si>
    <t>75% + 100%</t>
  </si>
  <si>
    <t xml:space="preserve">100% + </t>
  </si>
  <si>
    <t>contagem</t>
  </si>
  <si>
    <t>1987; 1972</t>
  </si>
  <si>
    <t>Negativos</t>
  </si>
  <si>
    <t>Positivos</t>
  </si>
  <si>
    <t>Ganho acumulado</t>
  </si>
  <si>
    <t>-48% -33%</t>
  </si>
  <si>
    <t>-33% -18%</t>
  </si>
  <si>
    <t>-18% - 3%</t>
  </si>
  <si>
    <t>-3% + 12%</t>
  </si>
  <si>
    <t>12% + 27%</t>
  </si>
  <si>
    <t>27% +42%</t>
  </si>
  <si>
    <t>42% + 57%</t>
  </si>
  <si>
    <t>57% ++++</t>
  </si>
  <si>
    <t>abaixo de 48%</t>
  </si>
  <si>
    <t>contagem após 95</t>
  </si>
  <si>
    <t>Média sem inflação</t>
  </si>
  <si>
    <t>abaixo de 60%</t>
  </si>
  <si>
    <t>-60% - 40%</t>
  </si>
  <si>
    <t>-40% - 20%</t>
  </si>
  <si>
    <t>-20% -0%</t>
  </si>
  <si>
    <t>0% +20%</t>
  </si>
  <si>
    <t>20% +40%</t>
  </si>
  <si>
    <t>40% +60%</t>
  </si>
  <si>
    <t>60% +80%</t>
  </si>
  <si>
    <t>80% ++++</t>
  </si>
  <si>
    <t>contagem Real sem inflação</t>
  </si>
  <si>
    <t>abaixo de 82,5%</t>
  </si>
  <si>
    <t>-82,5% - 55%</t>
  </si>
  <si>
    <t>-55% - 27,5%</t>
  </si>
  <si>
    <t>-27,5% - 0%</t>
  </si>
  <si>
    <t>0% 27,5%</t>
  </si>
  <si>
    <t>27,5% + 55%</t>
  </si>
  <si>
    <t>55% + 82,5%</t>
  </si>
  <si>
    <t>82,5% + 110%</t>
  </si>
  <si>
    <t>110% ++++</t>
  </si>
  <si>
    <t>Valor final do Ibovespa</t>
  </si>
  <si>
    <t>Ganho acumulado desde o inicio</t>
  </si>
  <si>
    <t>Ganho no período</t>
  </si>
  <si>
    <t>5 anos</t>
  </si>
  <si>
    <t>10 anos</t>
  </si>
  <si>
    <t>1 ano</t>
  </si>
  <si>
    <t>2 anos</t>
  </si>
  <si>
    <t>15 anos</t>
  </si>
  <si>
    <t>25 anos</t>
  </si>
  <si>
    <t>Máximo</t>
  </si>
  <si>
    <t>Mínimo</t>
  </si>
  <si>
    <t>acima de 5,24%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</si>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</sst>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10" fontId="3" fillId="0" borderId="0" xfId="0" applyNumberFormat="1" applyFont="1"/>
    <xf numFmtId="10" fontId="3" fillId="0" borderId="0" xfId="1" applyNumberFormat="1" applyFont="1"/>
    <xf numFmtId="10" fontId="3" fillId="3" borderId="0" xfId="1" applyNumberFormat="1" applyFont="1" applyFill="1"/>
    <xf numFmtId="10" fontId="3" fillId="3" borderId="0" xfId="0" applyNumberFormat="1" applyFont="1" applyFill="1"/>
    <xf numFmtId="10" fontId="3" fillId="2" borderId="0" xfId="1" applyNumberFormat="1" applyFont="1" applyFill="1"/>
    <xf numFmtId="9" fontId="3" fillId="0" borderId="0" xfId="1" applyFont="1"/>
    <xf numFmtId="49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Fill="1"/>
    <xf numFmtId="10" fontId="3" fillId="0" borderId="0" xfId="1" applyNumberFormat="1" applyFont="1" applyFill="1"/>
    <xf numFmtId="10" fontId="3" fillId="0" borderId="0" xfId="0" applyNumberFormat="1" applyFont="1" applyFill="1"/>
    <xf numFmtId="0" fontId="2" fillId="0" borderId="0" xfId="0" applyFont="1" applyFill="1"/>
    <xf numFmtId="10" fontId="4" fillId="0" borderId="0" xfId="1" applyNumberFormat="1" applyFont="1" applyFill="1"/>
    <xf numFmtId="0" fontId="5" fillId="0" borderId="0" xfId="0" applyFont="1"/>
    <xf numFmtId="0" fontId="5" fillId="0" borderId="0" xfId="0" applyFont="1" applyFill="1"/>
    <xf numFmtId="10" fontId="5" fillId="0" borderId="0" xfId="0" applyNumberFormat="1" applyFont="1"/>
    <xf numFmtId="10" fontId="5" fillId="0" borderId="0" xfId="1" applyNumberFormat="1" applyFont="1"/>
    <xf numFmtId="10" fontId="5" fillId="3" borderId="0" xfId="1" applyNumberFormat="1" applyFont="1" applyFill="1"/>
    <xf numFmtId="10" fontId="5" fillId="0" borderId="0" xfId="1" applyNumberFormat="1" applyFont="1" applyFill="1"/>
    <xf numFmtId="10" fontId="5" fillId="2" borderId="0" xfId="1" applyNumberFormat="1" applyFont="1" applyFill="1"/>
    <xf numFmtId="10" fontId="6" fillId="0" borderId="0" xfId="1" applyNumberFormat="1" applyFont="1" applyFill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Plan1!$C$68</c:f>
              <c:strCache>
                <c:ptCount val="1"/>
                <c:pt idx="0">
                  <c:v>contagem</c:v>
                </c:pt>
              </c:strCache>
            </c:strRef>
          </c:tx>
          <c:invertIfNegative val="0"/>
          <c:cat>
            <c:strRef>
              <c:f>Plan1!$B$69:$B$77</c:f>
              <c:strCache>
                <c:ptCount val="9"/>
                <c:pt idx="0">
                  <c:v>-100%  -75%</c:v>
                </c:pt>
                <c:pt idx="1">
                  <c:v>-75%  -50%</c:v>
                </c:pt>
                <c:pt idx="2">
                  <c:v>-50% - 25%</c:v>
                </c:pt>
                <c:pt idx="3">
                  <c:v>-25% 0%</c:v>
                </c:pt>
                <c:pt idx="4">
                  <c:v>0% +25%</c:v>
                </c:pt>
                <c:pt idx="5">
                  <c:v>25% + 50%</c:v>
                </c:pt>
                <c:pt idx="6">
                  <c:v>50% +75%</c:v>
                </c:pt>
                <c:pt idx="7">
                  <c:v>75% + 100%</c:v>
                </c:pt>
                <c:pt idx="8">
                  <c:v>100% + </c:v>
                </c:pt>
              </c:strCache>
            </c:strRef>
          </c:cat>
          <c:val>
            <c:numRef>
              <c:f>Plan1!$C$69:$C$77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15</c:v>
                </c:pt>
                <c:pt idx="4">
                  <c:v>8</c:v>
                </c:pt>
                <c:pt idx="5">
                  <c:v>7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140032"/>
        <c:axId val="740026048"/>
        <c:axId val="0"/>
      </c:bar3DChart>
      <c:catAx>
        <c:axId val="748140032"/>
        <c:scaling>
          <c:orientation val="minMax"/>
        </c:scaling>
        <c:delete val="0"/>
        <c:axPos val="b"/>
        <c:majorTickMark val="out"/>
        <c:minorTickMark val="none"/>
        <c:tickLblPos val="nextTo"/>
        <c:crossAx val="740026048"/>
        <c:crosses val="autoZero"/>
        <c:auto val="1"/>
        <c:lblAlgn val="ctr"/>
        <c:lblOffset val="100"/>
        <c:noMultiLvlLbl val="0"/>
      </c:catAx>
      <c:valAx>
        <c:axId val="740026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8140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Plan1!$H$68</c:f>
              <c:strCache>
                <c:ptCount val="1"/>
                <c:pt idx="0">
                  <c:v>contagem após 95</c:v>
                </c:pt>
              </c:strCache>
            </c:strRef>
          </c:tx>
          <c:invertIfNegative val="0"/>
          <c:cat>
            <c:strRef>
              <c:f>Plan1!$G$69:$G$77</c:f>
              <c:strCache>
                <c:ptCount val="9"/>
                <c:pt idx="0">
                  <c:v>abaixo de 48%</c:v>
                </c:pt>
                <c:pt idx="1">
                  <c:v>-48% -33%</c:v>
                </c:pt>
                <c:pt idx="2">
                  <c:v>-33% -18%</c:v>
                </c:pt>
                <c:pt idx="3">
                  <c:v>-18% - 3%</c:v>
                </c:pt>
                <c:pt idx="4">
                  <c:v>-3% + 12%</c:v>
                </c:pt>
                <c:pt idx="5">
                  <c:v>12% + 27%</c:v>
                </c:pt>
                <c:pt idx="6">
                  <c:v>27% +42%</c:v>
                </c:pt>
                <c:pt idx="7">
                  <c:v>42% + 57%</c:v>
                </c:pt>
                <c:pt idx="8">
                  <c:v>57% ++++</c:v>
                </c:pt>
              </c:strCache>
            </c:strRef>
          </c:cat>
          <c:val>
            <c:numRef>
              <c:f>Plan1!$H$69:$H$77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141056"/>
        <c:axId val="740029504"/>
        <c:axId val="0"/>
      </c:bar3DChart>
      <c:catAx>
        <c:axId val="748141056"/>
        <c:scaling>
          <c:orientation val="minMax"/>
        </c:scaling>
        <c:delete val="0"/>
        <c:axPos val="b"/>
        <c:majorTickMark val="out"/>
        <c:minorTickMark val="none"/>
        <c:tickLblPos val="nextTo"/>
        <c:crossAx val="740029504"/>
        <c:crosses val="autoZero"/>
        <c:auto val="1"/>
        <c:lblAlgn val="ctr"/>
        <c:lblOffset val="100"/>
        <c:noMultiLvlLbl val="0"/>
      </c:catAx>
      <c:valAx>
        <c:axId val="74002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8141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Plan1!$M$68</c:f>
              <c:strCache>
                <c:ptCount val="1"/>
                <c:pt idx="0">
                  <c:v>contagem Real sem inflação</c:v>
                </c:pt>
              </c:strCache>
            </c:strRef>
          </c:tx>
          <c:invertIfNegative val="0"/>
          <c:cat>
            <c:strRef>
              <c:f>Plan1!$L$69:$L$77</c:f>
              <c:strCache>
                <c:ptCount val="9"/>
                <c:pt idx="0">
                  <c:v>abaixo de 60%</c:v>
                </c:pt>
                <c:pt idx="1">
                  <c:v>-60% - 40%</c:v>
                </c:pt>
                <c:pt idx="2">
                  <c:v>-40% - 20%</c:v>
                </c:pt>
                <c:pt idx="3">
                  <c:v>-20% -0%</c:v>
                </c:pt>
                <c:pt idx="4">
                  <c:v>0% +20%</c:v>
                </c:pt>
                <c:pt idx="5">
                  <c:v>20% +40%</c:v>
                </c:pt>
                <c:pt idx="6">
                  <c:v>40% +60%</c:v>
                </c:pt>
                <c:pt idx="7">
                  <c:v>60% +80%</c:v>
                </c:pt>
                <c:pt idx="8">
                  <c:v>80% ++++</c:v>
                </c:pt>
              </c:strCache>
            </c:strRef>
          </c:cat>
          <c:val>
            <c:numRef>
              <c:f>Plan1!$M$69:$M$77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8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141568"/>
        <c:axId val="740031232"/>
        <c:axId val="0"/>
      </c:bar3DChart>
      <c:catAx>
        <c:axId val="748141568"/>
        <c:scaling>
          <c:orientation val="minMax"/>
        </c:scaling>
        <c:delete val="0"/>
        <c:axPos val="b"/>
        <c:majorTickMark val="out"/>
        <c:minorTickMark val="none"/>
        <c:tickLblPos val="nextTo"/>
        <c:crossAx val="740031232"/>
        <c:crosses val="autoZero"/>
        <c:auto val="1"/>
        <c:lblAlgn val="ctr"/>
        <c:lblOffset val="100"/>
        <c:noMultiLvlLbl val="0"/>
      </c:catAx>
      <c:valAx>
        <c:axId val="740031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8141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Plan1!$M$56</c:f>
              <c:strCache>
                <c:ptCount val="1"/>
                <c:pt idx="0">
                  <c:v>contagem</c:v>
                </c:pt>
              </c:strCache>
            </c:strRef>
          </c:tx>
          <c:invertIfNegative val="0"/>
          <c:cat>
            <c:strRef>
              <c:f>Plan1!$L$57:$L$65</c:f>
              <c:strCache>
                <c:ptCount val="9"/>
                <c:pt idx="0">
                  <c:v>abaixo de 82,5%</c:v>
                </c:pt>
                <c:pt idx="1">
                  <c:v>-82,5% - 55%</c:v>
                </c:pt>
                <c:pt idx="2">
                  <c:v>-55% - 27,5%</c:v>
                </c:pt>
                <c:pt idx="3">
                  <c:v>-27,5% - 0%</c:v>
                </c:pt>
                <c:pt idx="4">
                  <c:v>0% 27,5%</c:v>
                </c:pt>
                <c:pt idx="5">
                  <c:v>27,5% + 55%</c:v>
                </c:pt>
                <c:pt idx="6">
                  <c:v>55% + 82,5%</c:v>
                </c:pt>
                <c:pt idx="7">
                  <c:v>82,5% + 110%</c:v>
                </c:pt>
                <c:pt idx="8">
                  <c:v>110% ++++</c:v>
                </c:pt>
              </c:strCache>
            </c:strRef>
          </c:cat>
          <c:val>
            <c:numRef>
              <c:f>Plan1!$M$57:$M$65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13</c:v>
                </c:pt>
                <c:pt idx="4">
                  <c:v>7</c:v>
                </c:pt>
                <c:pt idx="5">
                  <c:v>8</c:v>
                </c:pt>
                <c:pt idx="6">
                  <c:v>5</c:v>
                </c:pt>
                <c:pt idx="7">
                  <c:v>1</c:v>
                </c:pt>
                <c:pt idx="8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142080"/>
        <c:axId val="749142592"/>
        <c:axId val="0"/>
      </c:bar3DChart>
      <c:catAx>
        <c:axId val="748142080"/>
        <c:scaling>
          <c:orientation val="minMax"/>
        </c:scaling>
        <c:delete val="0"/>
        <c:axPos val="b"/>
        <c:majorTickMark val="out"/>
        <c:minorTickMark val="none"/>
        <c:tickLblPos val="nextTo"/>
        <c:crossAx val="749142592"/>
        <c:crosses val="autoZero"/>
        <c:auto val="1"/>
        <c:lblAlgn val="ctr"/>
        <c:lblOffset val="100"/>
        <c:noMultiLvlLbl val="0"/>
      </c:catAx>
      <c:valAx>
        <c:axId val="749142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81420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219661678415853E-2"/>
          <c:y val="0.12503999749035355"/>
          <c:w val="0.63511178903684162"/>
          <c:h val="0.85875145088935601"/>
        </c:manualLayout>
      </c:layout>
      <c:bar3DChart>
        <c:barDir val="col"/>
        <c:grouping val="clustered"/>
        <c:varyColors val="0"/>
        <c:ser>
          <c:idx val="0"/>
          <c:order val="0"/>
          <c:tx>
            <c:v>crescimento Real do Ibovespa</c:v>
          </c:tx>
          <c:invertIfNegative val="0"/>
          <c:cat>
            <c:numRef>
              <c:f>Plan1!$A$4:$A$52</c:f>
              <c:numCache>
                <c:formatCode>General</c:formatCode>
                <c:ptCount val="49"/>
                <c:pt idx="0">
                  <c:v>1968</c:v>
                </c:pt>
                <c:pt idx="1">
                  <c:v>1969</c:v>
                </c:pt>
                <c:pt idx="2">
                  <c:v>1970</c:v>
                </c:pt>
                <c:pt idx="3">
                  <c:v>1971</c:v>
                </c:pt>
                <c:pt idx="4">
                  <c:v>1972</c:v>
                </c:pt>
                <c:pt idx="5">
                  <c:v>1973</c:v>
                </c:pt>
                <c:pt idx="6">
                  <c:v>1974</c:v>
                </c:pt>
                <c:pt idx="7">
                  <c:v>1975</c:v>
                </c:pt>
                <c:pt idx="8">
                  <c:v>1976</c:v>
                </c:pt>
                <c:pt idx="9">
                  <c:v>1977</c:v>
                </c:pt>
                <c:pt idx="10">
                  <c:v>1978</c:v>
                </c:pt>
                <c:pt idx="11">
                  <c:v>1979</c:v>
                </c:pt>
                <c:pt idx="12">
                  <c:v>1980</c:v>
                </c:pt>
                <c:pt idx="13">
                  <c:v>1981</c:v>
                </c:pt>
                <c:pt idx="14">
                  <c:v>1982</c:v>
                </c:pt>
                <c:pt idx="15">
                  <c:v>1983</c:v>
                </c:pt>
                <c:pt idx="16">
                  <c:v>1984</c:v>
                </c:pt>
                <c:pt idx="17">
                  <c:v>1985</c:v>
                </c:pt>
                <c:pt idx="18">
                  <c:v>1986</c:v>
                </c:pt>
                <c:pt idx="19">
                  <c:v>1987</c:v>
                </c:pt>
                <c:pt idx="20">
                  <c:v>1988</c:v>
                </c:pt>
                <c:pt idx="21">
                  <c:v>1989</c:v>
                </c:pt>
                <c:pt idx="22">
                  <c:v>1990</c:v>
                </c:pt>
                <c:pt idx="23">
                  <c:v>1991</c:v>
                </c:pt>
                <c:pt idx="24">
                  <c:v>1992</c:v>
                </c:pt>
                <c:pt idx="25">
                  <c:v>1993</c:v>
                </c:pt>
                <c:pt idx="26">
                  <c:v>1994</c:v>
                </c:pt>
                <c:pt idx="27">
                  <c:v>1995</c:v>
                </c:pt>
                <c:pt idx="28">
                  <c:v>1996</c:v>
                </c:pt>
                <c:pt idx="29">
                  <c:v>1997</c:v>
                </c:pt>
                <c:pt idx="30">
                  <c:v>1998</c:v>
                </c:pt>
                <c:pt idx="31">
                  <c:v>1999</c:v>
                </c:pt>
                <c:pt idx="32">
                  <c:v>2000</c:v>
                </c:pt>
                <c:pt idx="33">
                  <c:v>2001</c:v>
                </c:pt>
                <c:pt idx="34">
                  <c:v>2002</c:v>
                </c:pt>
                <c:pt idx="35">
                  <c:v>2003</c:v>
                </c:pt>
                <c:pt idx="36">
                  <c:v>2004</c:v>
                </c:pt>
                <c:pt idx="37">
                  <c:v>2005</c:v>
                </c:pt>
                <c:pt idx="38">
                  <c:v>2006</c:v>
                </c:pt>
                <c:pt idx="39">
                  <c:v>2007</c:v>
                </c:pt>
                <c:pt idx="40">
                  <c:v>2008</c:v>
                </c:pt>
                <c:pt idx="41">
                  <c:v>2009</c:v>
                </c:pt>
                <c:pt idx="42">
                  <c:v>2010</c:v>
                </c:pt>
                <c:pt idx="43">
                  <c:v>2011</c:v>
                </c:pt>
                <c:pt idx="44">
                  <c:v>2012</c:v>
                </c:pt>
                <c:pt idx="45">
                  <c:v>2013</c:v>
                </c:pt>
                <c:pt idx="46">
                  <c:v>2014</c:v>
                </c:pt>
                <c:pt idx="47">
                  <c:v>2015</c:v>
                </c:pt>
                <c:pt idx="48">
                  <c:v>2016</c:v>
                </c:pt>
              </c:numCache>
            </c:numRef>
          </c:cat>
          <c:val>
            <c:numRef>
              <c:f>Plan1!$E$4:$E$52</c:f>
              <c:numCache>
                <c:formatCode>0.00%</c:formatCode>
                <c:ptCount val="49"/>
                <c:pt idx="0">
                  <c:v>0.67344011475017918</c:v>
                </c:pt>
                <c:pt idx="1">
                  <c:v>1.1951618632533894</c:v>
                </c:pt>
                <c:pt idx="2">
                  <c:v>0.29586998612656834</c:v>
                </c:pt>
                <c:pt idx="3">
                  <c:v>0.78238199104870021</c:v>
                </c:pt>
                <c:pt idx="4">
                  <c:v>-0.51779204137248791</c:v>
                </c:pt>
                <c:pt idx="5">
                  <c:v>-0.10022160256531099</c:v>
                </c:pt>
                <c:pt idx="6">
                  <c:v>8.0715974332995266E-2</c:v>
                </c:pt>
                <c:pt idx="7">
                  <c:v>4.1532448567624503E-2</c:v>
                </c:pt>
                <c:pt idx="8">
                  <c:v>-0.15064403033152374</c:v>
                </c:pt>
                <c:pt idx="9">
                  <c:v>1.6564621518041944E-2</c:v>
                </c:pt>
                <c:pt idx="10">
                  <c:v>-0.25849183505516404</c:v>
                </c:pt>
                <c:pt idx="11">
                  <c:v>-0.11639086990206404</c:v>
                </c:pt>
                <c:pt idx="12">
                  <c:v>-0.27678339256305795</c:v>
                </c:pt>
                <c:pt idx="13">
                  <c:v>9.3700597228164373E-2</c:v>
                </c:pt>
                <c:pt idx="14">
                  <c:v>-0.20006198949824971</c:v>
                </c:pt>
                <c:pt idx="15">
                  <c:v>2.2555677182367586</c:v>
                </c:pt>
                <c:pt idx="16">
                  <c:v>0.71783571557914172</c:v>
                </c:pt>
                <c:pt idx="17">
                  <c:v>0.4654342621615617</c:v>
                </c:pt>
                <c:pt idx="18">
                  <c:v>-0.21365873086132614</c:v>
                </c:pt>
                <c:pt idx="19">
                  <c:v>-0.70893763729043446</c:v>
                </c:pt>
                <c:pt idx="20">
                  <c:v>1.4519810253045895</c:v>
                </c:pt>
                <c:pt idx="21">
                  <c:v>-0.10150792908600159</c:v>
                </c:pt>
                <c:pt idx="22">
                  <c:v>-0.76275251310886438</c:v>
                </c:pt>
                <c:pt idx="23">
                  <c:v>3.2185753591075148</c:v>
                </c:pt>
                <c:pt idx="24">
                  <c:v>-8.4872322893977614E-2</c:v>
                </c:pt>
                <c:pt idx="25">
                  <c:v>1.1485873028612086</c:v>
                </c:pt>
                <c:pt idx="26">
                  <c:v>0.14090254268423097</c:v>
                </c:pt>
                <c:pt idx="27">
                  <c:v>-0.19337792690896705</c:v>
                </c:pt>
                <c:pt idx="28">
                  <c:v>0.49468435606708172</c:v>
                </c:pt>
                <c:pt idx="29">
                  <c:v>0.37652425528455602</c:v>
                </c:pt>
                <c:pt idx="30">
                  <c:v>-0.34550879467914464</c:v>
                </c:pt>
                <c:pt idx="31">
                  <c:v>1.3125456010176477</c:v>
                </c:pt>
                <c:pt idx="32">
                  <c:v>-0.15750736960755274</c:v>
                </c:pt>
                <c:pt idx="33">
                  <c:v>-0.17359424458200901</c:v>
                </c:pt>
                <c:pt idx="34">
                  <c:v>-0.2624794520720537</c:v>
                </c:pt>
                <c:pt idx="35">
                  <c:v>0.80542772649441297</c:v>
                </c:pt>
                <c:pt idx="36">
                  <c:v>9.4874473229387579E-2</c:v>
                </c:pt>
                <c:pt idx="37">
                  <c:v>0.20837077274498705</c:v>
                </c:pt>
                <c:pt idx="38">
                  <c:v>0.28885184079618154</c:v>
                </c:pt>
                <c:pt idx="39">
                  <c:v>0.37529091082252242</c:v>
                </c:pt>
                <c:pt idx="40">
                  <c:v>-0.44497673273725857</c:v>
                </c:pt>
                <c:pt idx="41">
                  <c:v>0.7511012705812774</c:v>
                </c:pt>
                <c:pt idx="42">
                  <c:v>-4.5849940169285563E-2</c:v>
                </c:pt>
                <c:pt idx="43">
                  <c:v>-0.23107478452878927</c:v>
                </c:pt>
                <c:pt idx="44">
                  <c:v>1.4709231281502255E-2</c:v>
                </c:pt>
                <c:pt idx="45">
                  <c:v>-0.2021116833610036</c:v>
                </c:pt>
                <c:pt idx="46">
                  <c:v>-8.7602021491387516E-2</c:v>
                </c:pt>
                <c:pt idx="47">
                  <c:v>-0.21670666869264499</c:v>
                </c:pt>
                <c:pt idx="48">
                  <c:v>0.30490040781502681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gapDepth val="0"/>
        <c:shape val="box"/>
        <c:axId val="748335616"/>
        <c:axId val="749144320"/>
        <c:axId val="0"/>
      </c:bar3DChart>
      <c:catAx>
        <c:axId val="74833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9144320"/>
        <c:crosses val="autoZero"/>
        <c:auto val="1"/>
        <c:lblAlgn val="ctr"/>
        <c:lblOffset val="100"/>
        <c:noMultiLvlLbl val="0"/>
      </c:catAx>
      <c:valAx>
        <c:axId val="7491443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483356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accent2">
            <a:lumMod val="20000"/>
            <a:lumOff val="80000"/>
          </a:schemeClr>
        </a:solidFill>
      </c:spPr>
    </c:sideWall>
    <c:backWall>
      <c:thickness val="0"/>
      <c:spPr>
        <a:solidFill>
          <a:schemeClr val="accent2">
            <a:lumMod val="20000"/>
            <a:lumOff val="80000"/>
          </a:scheme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Plan2!$I$56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Plan2!$J$55:$O$55</c:f>
              <c:strCache>
                <c:ptCount val="6"/>
                <c:pt idx="0">
                  <c:v>1 ano</c:v>
                </c:pt>
                <c:pt idx="1">
                  <c:v>2 anos</c:v>
                </c:pt>
                <c:pt idx="2">
                  <c:v>5 anos</c:v>
                </c:pt>
                <c:pt idx="3">
                  <c:v>10 anos</c:v>
                </c:pt>
                <c:pt idx="4">
                  <c:v>15 anos</c:v>
                </c:pt>
                <c:pt idx="5">
                  <c:v>25 anos</c:v>
                </c:pt>
              </c:strCache>
            </c:strRef>
          </c:cat>
          <c:val>
            <c:numRef>
              <c:f>Plan2!$J$56:$O$56</c:f>
              <c:numCache>
                <c:formatCode>0.00%</c:formatCode>
                <c:ptCount val="6"/>
                <c:pt idx="0">
                  <c:v>3.2185753591075148</c:v>
                </c:pt>
                <c:pt idx="1">
                  <c:v>1.3648531668739174</c:v>
                </c:pt>
                <c:pt idx="2">
                  <c:v>0.50156394432997153</c:v>
                </c:pt>
                <c:pt idx="3">
                  <c:v>0.34946391082498773</c:v>
                </c:pt>
                <c:pt idx="4">
                  <c:v>0.25212683599463226</c:v>
                </c:pt>
                <c:pt idx="5">
                  <c:v>0.17000869374724514</c:v>
                </c:pt>
              </c:numCache>
            </c:numRef>
          </c:val>
        </c:ser>
        <c:ser>
          <c:idx val="1"/>
          <c:order val="1"/>
          <c:tx>
            <c:strRef>
              <c:f>Plan2!$I$57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Plan2!$J$55:$O$55</c:f>
              <c:strCache>
                <c:ptCount val="6"/>
                <c:pt idx="0">
                  <c:v>1 ano</c:v>
                </c:pt>
                <c:pt idx="1">
                  <c:v>2 anos</c:v>
                </c:pt>
                <c:pt idx="2">
                  <c:v>5 anos</c:v>
                </c:pt>
                <c:pt idx="3">
                  <c:v>10 anos</c:v>
                </c:pt>
                <c:pt idx="4">
                  <c:v>15 anos</c:v>
                </c:pt>
                <c:pt idx="5">
                  <c:v>25 anos</c:v>
                </c:pt>
              </c:strCache>
            </c:strRef>
          </c:cat>
          <c:val>
            <c:numRef>
              <c:f>Plan2!$J$57:$O$57</c:f>
              <c:numCache>
                <c:formatCode>0.00%</c:formatCode>
                <c:ptCount val="6"/>
                <c:pt idx="0">
                  <c:v>-0.76275251310886438</c:v>
                </c:pt>
                <c:pt idx="1">
                  <c:v>-0.53830206214890008</c:v>
                </c:pt>
                <c:pt idx="2">
                  <c:v>-0.34601766307902027</c:v>
                </c:pt>
                <c:pt idx="3">
                  <c:v>-0.1410810157299458</c:v>
                </c:pt>
                <c:pt idx="4">
                  <c:v>-6.742896494386863E-2</c:v>
                </c:pt>
                <c:pt idx="5">
                  <c:v>2.718831844655889E-2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770112"/>
        <c:axId val="755061248"/>
        <c:axId val="0"/>
      </c:bar3DChart>
      <c:catAx>
        <c:axId val="183770112"/>
        <c:scaling>
          <c:orientation val="minMax"/>
        </c:scaling>
        <c:delete val="0"/>
        <c:axPos val="b"/>
        <c:majorTickMark val="out"/>
        <c:minorTickMark val="none"/>
        <c:tickLblPos val="nextTo"/>
        <c:crossAx val="755061248"/>
        <c:crosses val="autoZero"/>
        <c:auto val="1"/>
        <c:lblAlgn val="ctr"/>
        <c:lblOffset val="100"/>
        <c:noMultiLvlLbl val="0"/>
      </c:catAx>
      <c:valAx>
        <c:axId val="7550612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837701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83</xdr:row>
      <xdr:rowOff>9524</xdr:rowOff>
    </xdr:from>
    <xdr:to>
      <xdr:col>8</xdr:col>
      <xdr:colOff>352425</xdr:colOff>
      <xdr:row>102</xdr:row>
      <xdr:rowOff>276224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238125</xdr:colOff>
      <xdr:row>80</xdr:row>
      <xdr:rowOff>9524</xdr:rowOff>
    </xdr:from>
    <xdr:to>
      <xdr:col>19</xdr:col>
      <xdr:colOff>257175</xdr:colOff>
      <xdr:row>103</xdr:row>
      <xdr:rowOff>19049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190499</xdr:colOff>
      <xdr:row>78</xdr:row>
      <xdr:rowOff>142874</xdr:rowOff>
    </xdr:from>
    <xdr:to>
      <xdr:col>36</xdr:col>
      <xdr:colOff>85724</xdr:colOff>
      <xdr:row>101</xdr:row>
      <xdr:rowOff>85725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19050</xdr:colOff>
      <xdr:row>49</xdr:row>
      <xdr:rowOff>276224</xdr:rowOff>
    </xdr:from>
    <xdr:to>
      <xdr:col>28</xdr:col>
      <xdr:colOff>95250</xdr:colOff>
      <xdr:row>66</xdr:row>
      <xdr:rowOff>200024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419100</xdr:colOff>
      <xdr:row>12</xdr:row>
      <xdr:rowOff>114300</xdr:rowOff>
    </xdr:from>
    <xdr:to>
      <xdr:col>24</xdr:col>
      <xdr:colOff>381000</xdr:colOff>
      <xdr:row>36</xdr:row>
      <xdr:rowOff>95250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95249</xdr:rowOff>
    </xdr:from>
    <xdr:to>
      <xdr:col>6</xdr:col>
      <xdr:colOff>1719264</xdr:colOff>
      <xdr:row>79</xdr:row>
      <xdr:rowOff>123824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06"/>
  <sheetViews>
    <sheetView workbookViewId="0">
      <pane ySplit="3" topLeftCell="A21" activePane="bottomLeft" state="frozen"/>
      <selection pane="bottomLeft" activeCell="A3" sqref="A3:G53"/>
    </sheetView>
  </sheetViews>
  <sheetFormatPr defaultRowHeight="23.25" x14ac:dyDescent="0.35"/>
  <cols>
    <col min="1" max="1" width="9.28515625" style="1" bestFit="1" customWidth="1"/>
    <col min="2" max="2" width="31.140625" style="1" customWidth="1"/>
    <col min="3" max="3" width="15" style="1" bestFit="1" customWidth="1"/>
    <col min="4" max="4" width="27" style="1" customWidth="1"/>
    <col min="5" max="5" width="23.28515625" style="1" customWidth="1"/>
    <col min="6" max="6" width="23.28515625" style="14" customWidth="1"/>
    <col min="7" max="7" width="19.140625" style="1" customWidth="1"/>
    <col min="8" max="8" width="9.28515625" style="1" bestFit="1" customWidth="1"/>
    <col min="9" max="9" width="13.140625" style="1" customWidth="1"/>
    <col min="10" max="10" width="23.140625" style="1" customWidth="1"/>
    <col min="11" max="11" width="19" style="1" customWidth="1"/>
    <col min="12" max="12" width="23.85546875" style="1" customWidth="1"/>
    <col min="13" max="13" width="9.140625" style="1"/>
  </cols>
  <sheetData>
    <row r="3" spans="1:15" s="2" customFormat="1" ht="15.75" x14ac:dyDescent="0.25">
      <c r="B3" s="2" t="s">
        <v>54</v>
      </c>
      <c r="C3" s="2" t="s">
        <v>0</v>
      </c>
      <c r="D3" s="2" t="s">
        <v>2</v>
      </c>
      <c r="E3" s="2" t="s">
        <v>3</v>
      </c>
      <c r="F3" s="11" t="s">
        <v>56</v>
      </c>
      <c r="G3" s="2" t="s">
        <v>55</v>
      </c>
      <c r="J3" s="2" t="s">
        <v>4</v>
      </c>
      <c r="K3" s="2" t="s">
        <v>5</v>
      </c>
      <c r="L3" s="2" t="s">
        <v>23</v>
      </c>
    </row>
    <row r="4" spans="1:15" s="2" customFormat="1" ht="15.75" x14ac:dyDescent="0.25">
      <c r="A4" s="2">
        <v>1968</v>
      </c>
      <c r="B4" s="2">
        <v>2.1E-10</v>
      </c>
      <c r="C4" s="3">
        <v>0.25490000000000002</v>
      </c>
      <c r="D4" s="4">
        <f>B4/0.0000000001-1</f>
        <v>1.1000000000000001</v>
      </c>
      <c r="E4" s="5">
        <f>(1+D4)/(1+C4)-1</f>
        <v>0.67344011475017918</v>
      </c>
      <c r="F4" s="12"/>
      <c r="G4" s="3">
        <f>E4</f>
        <v>0.67344011475017918</v>
      </c>
      <c r="I4" s="2">
        <v>1968</v>
      </c>
      <c r="J4" s="2">
        <v>149.13</v>
      </c>
      <c r="K4" s="6">
        <v>0.4723</v>
      </c>
      <c r="L4" s="3">
        <f>K4</f>
        <v>0.4723</v>
      </c>
    </row>
    <row r="5" spans="1:15" s="2" customFormat="1" ht="15.75" x14ac:dyDescent="0.25">
      <c r="A5" s="2">
        <v>1969</v>
      </c>
      <c r="B5" s="2">
        <v>5.4999999999999996E-10</v>
      </c>
      <c r="C5" s="3">
        <v>0.19309999999999999</v>
      </c>
      <c r="D5" s="4">
        <f>B5/B4-1</f>
        <v>1.6190476190476191</v>
      </c>
      <c r="E5" s="5">
        <f>(1+D5)/(1+C5)-1</f>
        <v>1.1951618632533894</v>
      </c>
      <c r="F5" s="12"/>
      <c r="G5" s="4">
        <f>(1+G4)*(1+E5)-1</f>
        <v>2.6734719203379691</v>
      </c>
      <c r="I5" s="2">
        <v>1969</v>
      </c>
      <c r="J5" s="2">
        <v>347.51</v>
      </c>
      <c r="K5" s="5">
        <f>J5/J4-1</f>
        <v>1.3302487762354991</v>
      </c>
      <c r="L5" s="4">
        <f>(1+K5)*(1+L4)-1</f>
        <v>2.430825273251525</v>
      </c>
    </row>
    <row r="6" spans="1:15" s="2" customFormat="1" ht="15.75" x14ac:dyDescent="0.25">
      <c r="A6" s="2">
        <v>1970</v>
      </c>
      <c r="B6" s="2">
        <v>8.4999999999999996E-10</v>
      </c>
      <c r="C6" s="4">
        <v>0.19259999999999999</v>
      </c>
      <c r="D6" s="4">
        <f t="shared" ref="D6:D53" si="0">B6/B5-1</f>
        <v>0.54545454545454541</v>
      </c>
      <c r="E6" s="5">
        <f t="shared" ref="E6:E53" si="1">(1+D6)/(1+C6)-1</f>
        <v>0.29586998612656834</v>
      </c>
      <c r="F6" s="12"/>
      <c r="G6" s="4">
        <f t="shared" ref="G6:G53" si="2">(1+G5)*(1+E6)-1</f>
        <v>3.7603420064447022</v>
      </c>
      <c r="I6" s="2">
        <v>1970</v>
      </c>
      <c r="J6" s="2">
        <v>472.28</v>
      </c>
      <c r="K6" s="5">
        <f t="shared" ref="K6:K52" si="3">J6/J5-1</f>
        <v>0.35904002762510423</v>
      </c>
      <c r="L6" s="4">
        <f t="shared" ref="L6:L52" si="4">(1+K6)*(1+L5)-1</f>
        <v>3.6626288741366579</v>
      </c>
    </row>
    <row r="7" spans="1:15" s="2" customFormat="1" ht="15.75" x14ac:dyDescent="0.25">
      <c r="A7" s="2">
        <v>1971</v>
      </c>
      <c r="B7" s="2">
        <v>1.81E-9</v>
      </c>
      <c r="C7" s="4">
        <v>0.19470000000000001</v>
      </c>
      <c r="D7" s="4">
        <f t="shared" si="0"/>
        <v>1.1294117647058823</v>
      </c>
      <c r="E7" s="5">
        <f t="shared" si="1"/>
        <v>0.78238199104870021</v>
      </c>
      <c r="F7" s="12"/>
      <c r="G7" s="4">
        <f t="shared" si="2"/>
        <v>7.4847478635196723</v>
      </c>
      <c r="I7" s="2">
        <v>1971</v>
      </c>
      <c r="J7" s="2">
        <v>883.71</v>
      </c>
      <c r="K7" s="5">
        <f t="shared" si="3"/>
        <v>0.8711569407978319</v>
      </c>
      <c r="L7" s="4">
        <f t="shared" si="4"/>
        <v>7.7245103802051887</v>
      </c>
      <c r="O7" s="2">
        <f>NORMDIST(E4:E52,E58,E59,TRUE)</f>
        <v>0.77222893841764029</v>
      </c>
    </row>
    <row r="8" spans="1:15" s="2" customFormat="1" ht="15.75" x14ac:dyDescent="0.25">
      <c r="A8" s="2">
        <v>1972</v>
      </c>
      <c r="B8" s="2">
        <v>1.01E-9</v>
      </c>
      <c r="C8" s="4">
        <v>0.15720000000000001</v>
      </c>
      <c r="D8" s="4">
        <f t="shared" si="0"/>
        <v>-0.44198895027624308</v>
      </c>
      <c r="E8" s="7">
        <f t="shared" si="1"/>
        <v>-0.51779204137248791</v>
      </c>
      <c r="F8" s="12"/>
      <c r="G8" s="4">
        <f t="shared" si="2"/>
        <v>3.0914129467369653</v>
      </c>
      <c r="I8" s="2">
        <v>1972</v>
      </c>
      <c r="J8" s="2">
        <v>445.35</v>
      </c>
      <c r="K8" s="7">
        <f t="shared" si="3"/>
        <v>-0.49604508266286451</v>
      </c>
      <c r="L8" s="4">
        <f t="shared" si="4"/>
        <v>3.3967599074632862</v>
      </c>
    </row>
    <row r="9" spans="1:15" s="2" customFormat="1" ht="15.75" x14ac:dyDescent="0.25">
      <c r="A9" s="2">
        <v>1973</v>
      </c>
      <c r="B9" s="2">
        <v>1.0500000000000001E-9</v>
      </c>
      <c r="C9" s="4">
        <v>0.15540000000000001</v>
      </c>
      <c r="D9" s="4">
        <f t="shared" si="0"/>
        <v>3.9603960396039639E-2</v>
      </c>
      <c r="E9" s="7">
        <f t="shared" si="1"/>
        <v>-0.10022160256531099</v>
      </c>
      <c r="F9" s="12"/>
      <c r="G9" s="4">
        <f t="shared" si="2"/>
        <v>2.6813649844585252</v>
      </c>
      <c r="I9" s="2">
        <v>1973</v>
      </c>
      <c r="J9" s="2">
        <v>464.23</v>
      </c>
      <c r="K9" s="5">
        <f t="shared" si="3"/>
        <v>4.2393622993151414E-2</v>
      </c>
      <c r="L9" s="4">
        <f t="shared" si="4"/>
        <v>3.5831544893716876</v>
      </c>
    </row>
    <row r="10" spans="1:15" s="2" customFormat="1" ht="15.75" x14ac:dyDescent="0.25">
      <c r="A10" s="2">
        <v>1974</v>
      </c>
      <c r="B10" s="2">
        <v>1.44E-9</v>
      </c>
      <c r="C10" s="4">
        <v>0.26900000000000002</v>
      </c>
      <c r="D10" s="4">
        <f t="shared" si="0"/>
        <v>0.37142857142857122</v>
      </c>
      <c r="E10" s="5">
        <f t="shared" si="1"/>
        <v>8.0715974332995266E-2</v>
      </c>
      <c r="F10" s="12"/>
      <c r="G10" s="4">
        <f t="shared" si="2"/>
        <v>2.9785099460544671</v>
      </c>
      <c r="I10" s="2">
        <v>1974</v>
      </c>
      <c r="J10" s="2">
        <v>532.62</v>
      </c>
      <c r="K10" s="5">
        <f t="shared" si="3"/>
        <v>0.14731921676755055</v>
      </c>
      <c r="L10" s="4">
        <f t="shared" si="4"/>
        <v>4.2583412190706076</v>
      </c>
    </row>
    <row r="11" spans="1:15" s="2" customFormat="1" ht="15.75" x14ac:dyDescent="0.25">
      <c r="A11" s="2">
        <v>1975</v>
      </c>
      <c r="B11" s="2">
        <v>1.9399999999999999E-9</v>
      </c>
      <c r="C11" s="4">
        <v>0.29349999999999998</v>
      </c>
      <c r="D11" s="4">
        <f t="shared" si="0"/>
        <v>0.3472222222222221</v>
      </c>
      <c r="E11" s="5">
        <f t="shared" si="1"/>
        <v>4.1532448567624503E-2</v>
      </c>
      <c r="F11" s="12"/>
      <c r="G11" s="4">
        <f t="shared" si="2"/>
        <v>3.1437472057647566</v>
      </c>
      <c r="I11" s="2">
        <v>1975</v>
      </c>
      <c r="J11" s="2">
        <v>589.11</v>
      </c>
      <c r="K11" s="5">
        <f t="shared" si="3"/>
        <v>0.10606060606060597</v>
      </c>
      <c r="L11" s="4">
        <f t="shared" si="4"/>
        <v>4.8160440756387022</v>
      </c>
    </row>
    <row r="12" spans="1:15" s="2" customFormat="1" ht="15.75" x14ac:dyDescent="0.25">
      <c r="A12" s="2">
        <v>1976</v>
      </c>
      <c r="B12" s="2">
        <v>2.4100000000000002E-9</v>
      </c>
      <c r="C12" s="4">
        <v>0.46260000000000001</v>
      </c>
      <c r="D12" s="4">
        <f t="shared" si="0"/>
        <v>0.24226804123711343</v>
      </c>
      <c r="E12" s="7">
        <f t="shared" si="1"/>
        <v>-0.15064403033152374</v>
      </c>
      <c r="F12" s="12"/>
      <c r="G12" s="4">
        <f t="shared" si="2"/>
        <v>2.519516426013364</v>
      </c>
      <c r="I12" s="2">
        <v>1976</v>
      </c>
      <c r="J12" s="2">
        <v>536.86</v>
      </c>
      <c r="K12" s="7">
        <f t="shared" si="3"/>
        <v>-8.8693113340462704E-2</v>
      </c>
      <c r="L12" s="4">
        <f t="shared" si="4"/>
        <v>4.3002010192449518</v>
      </c>
    </row>
    <row r="13" spans="1:15" s="2" customFormat="1" ht="15.75" x14ac:dyDescent="0.25">
      <c r="A13" s="2">
        <v>1977</v>
      </c>
      <c r="B13" s="2">
        <v>3.3999999999999998E-9</v>
      </c>
      <c r="C13" s="4">
        <v>0.38779999999999998</v>
      </c>
      <c r="D13" s="4">
        <f t="shared" si="0"/>
        <v>0.41078838174273846</v>
      </c>
      <c r="E13" s="5">
        <f t="shared" si="1"/>
        <v>1.6564621518041944E-2</v>
      </c>
      <c r="F13" s="12"/>
      <c r="G13" s="4">
        <f t="shared" si="2"/>
        <v>2.577815883536807</v>
      </c>
      <c r="I13" s="2">
        <v>1977</v>
      </c>
      <c r="J13" s="2">
        <v>582.07000000000005</v>
      </c>
      <c r="K13" s="5">
        <f t="shared" si="3"/>
        <v>8.4211898819058995E-2</v>
      </c>
      <c r="L13" s="4">
        <f t="shared" si="4"/>
        <v>4.7465410111982811</v>
      </c>
    </row>
    <row r="14" spans="1:15" s="2" customFormat="1" ht="15.75" x14ac:dyDescent="0.25">
      <c r="A14" s="2">
        <v>1978</v>
      </c>
      <c r="B14" s="2">
        <v>3.5499999999999999E-9</v>
      </c>
      <c r="C14" s="4">
        <v>0.40810000000000002</v>
      </c>
      <c r="D14" s="4">
        <f t="shared" si="0"/>
        <v>4.4117647058823595E-2</v>
      </c>
      <c r="E14" s="7">
        <f t="shared" si="1"/>
        <v>-0.25849183505516404</v>
      </c>
      <c r="F14" s="12"/>
      <c r="G14" s="4">
        <f t="shared" si="2"/>
        <v>1.6529796903118648</v>
      </c>
      <c r="I14" s="2">
        <v>1978</v>
      </c>
      <c r="J14" s="2">
        <v>466.53</v>
      </c>
      <c r="K14" s="7">
        <f t="shared" si="3"/>
        <v>-0.1984984623842494</v>
      </c>
      <c r="L14" s="4">
        <f t="shared" si="4"/>
        <v>3.6058614564473928</v>
      </c>
    </row>
    <row r="15" spans="1:15" s="2" customFormat="1" ht="15.75" x14ac:dyDescent="0.25">
      <c r="A15" s="2">
        <v>1979</v>
      </c>
      <c r="B15" s="2">
        <v>5.5599999999999998E-9</v>
      </c>
      <c r="C15" s="4">
        <v>0.77249999999999996</v>
      </c>
      <c r="D15" s="4">
        <f t="shared" si="0"/>
        <v>0.56619718309859146</v>
      </c>
      <c r="E15" s="7">
        <f t="shared" si="1"/>
        <v>-0.11639086990206404</v>
      </c>
      <c r="F15" s="12"/>
      <c r="G15" s="4">
        <f t="shared" si="2"/>
        <v>1.3441970763239586</v>
      </c>
      <c r="I15" s="2">
        <v>1979</v>
      </c>
      <c r="J15" s="2">
        <v>359.41</v>
      </c>
      <c r="K15" s="7">
        <f t="shared" si="3"/>
        <v>-0.22961010010074367</v>
      </c>
      <c r="L15" s="4">
        <f t="shared" si="4"/>
        <v>2.54830914638235</v>
      </c>
    </row>
    <row r="16" spans="1:15" s="2" customFormat="1" ht="15.75" x14ac:dyDescent="0.25">
      <c r="A16" s="2">
        <v>1980</v>
      </c>
      <c r="B16" s="2">
        <v>8.0100000000000003E-9</v>
      </c>
      <c r="C16" s="4">
        <v>0.99199999999999999</v>
      </c>
      <c r="D16" s="4">
        <f t="shared" si="0"/>
        <v>0.44064748201438864</v>
      </c>
      <c r="E16" s="7">
        <f t="shared" si="1"/>
        <v>-0.27678339256305795</v>
      </c>
      <c r="F16" s="12"/>
      <c r="G16" s="4">
        <f t="shared" si="2"/>
        <v>0.69536225670261165</v>
      </c>
      <c r="I16" s="2">
        <v>1980</v>
      </c>
      <c r="J16" s="2">
        <v>336.48</v>
      </c>
      <c r="K16" s="7">
        <f t="shared" si="3"/>
        <v>-6.3799003923096231E-2</v>
      </c>
      <c r="L16" s="4">
        <f t="shared" si="4"/>
        <v>2.3219305572319442</v>
      </c>
    </row>
    <row r="17" spans="1:12" s="2" customFormat="1" ht="15.75" x14ac:dyDescent="0.25">
      <c r="A17" s="2">
        <v>1981</v>
      </c>
      <c r="B17" s="2">
        <v>1.714E-8</v>
      </c>
      <c r="C17" s="4">
        <v>0.95650000000000002</v>
      </c>
      <c r="D17" s="4">
        <f t="shared" si="0"/>
        <v>1.1398252184769038</v>
      </c>
      <c r="E17" s="5">
        <f t="shared" si="1"/>
        <v>9.3700597228164373E-2</v>
      </c>
      <c r="F17" s="12"/>
      <c r="G17" s="4">
        <f t="shared" si="2"/>
        <v>0.85421871267373484</v>
      </c>
      <c r="I17" s="2">
        <v>1981</v>
      </c>
      <c r="J17" s="2">
        <v>368.72</v>
      </c>
      <c r="K17" s="5">
        <f t="shared" si="3"/>
        <v>9.5815501664289204E-2</v>
      </c>
      <c r="L17" s="4">
        <f t="shared" si="4"/>
        <v>2.6402230000670546</v>
      </c>
    </row>
    <row r="18" spans="1:12" s="2" customFormat="1" ht="15.75" x14ac:dyDescent="0.25">
      <c r="A18" s="2">
        <v>1982</v>
      </c>
      <c r="B18" s="2">
        <v>2.8080000000000001E-8</v>
      </c>
      <c r="C18" s="4">
        <v>1.048</v>
      </c>
      <c r="D18" s="4">
        <f t="shared" si="0"/>
        <v>0.63827304550758468</v>
      </c>
      <c r="E18" s="7">
        <f t="shared" si="1"/>
        <v>-0.20006198949824971</v>
      </c>
      <c r="F18" s="12"/>
      <c r="G18" s="4">
        <f t="shared" si="2"/>
        <v>0.48326002805134394</v>
      </c>
      <c r="I18" s="2">
        <v>1982</v>
      </c>
      <c r="J18" s="2">
        <v>305.66000000000003</v>
      </c>
      <c r="K18" s="7">
        <f t="shared" si="3"/>
        <v>-0.17102408331525276</v>
      </c>
      <c r="L18" s="4">
        <f t="shared" si="4"/>
        <v>2.0176571984174871</v>
      </c>
    </row>
    <row r="19" spans="1:12" s="2" customFormat="1" ht="15.75" x14ac:dyDescent="0.25">
      <c r="A19" s="2">
        <v>1983</v>
      </c>
      <c r="B19" s="2">
        <v>2.4133E-7</v>
      </c>
      <c r="C19" s="4">
        <v>1.6398999999999999</v>
      </c>
      <c r="D19" s="4">
        <f t="shared" si="0"/>
        <v>7.5943732193732192</v>
      </c>
      <c r="E19" s="5">
        <f t="shared" si="1"/>
        <v>2.2555677182367586</v>
      </c>
      <c r="F19" s="12"/>
      <c r="G19" s="4">
        <f t="shared" si="2"/>
        <v>3.8288534650749044</v>
      </c>
      <c r="I19" s="2">
        <v>1983</v>
      </c>
      <c r="J19" s="2">
        <v>674.45</v>
      </c>
      <c r="K19" s="5">
        <f t="shared" si="3"/>
        <v>1.2065366747366353</v>
      </c>
      <c r="L19" s="4">
        <f t="shared" si="4"/>
        <v>5.6585712800911931</v>
      </c>
    </row>
    <row r="20" spans="1:12" s="2" customFormat="1" ht="15.75" x14ac:dyDescent="0.25">
      <c r="A20" s="2">
        <v>1984</v>
      </c>
      <c r="B20" s="2">
        <v>1.3069999999999999E-6</v>
      </c>
      <c r="C20" s="4">
        <v>2.1526999999999998</v>
      </c>
      <c r="D20" s="4">
        <f t="shared" si="0"/>
        <v>4.4158206605063599</v>
      </c>
      <c r="E20" s="5">
        <f t="shared" si="1"/>
        <v>0.71783571557914172</v>
      </c>
      <c r="F20" s="12">
        <f>E20</f>
        <v>0.71783571557914172</v>
      </c>
      <c r="G20" s="4">
        <f t="shared" si="2"/>
        <v>7.2951769476037658</v>
      </c>
      <c r="I20" s="2">
        <v>1984</v>
      </c>
      <c r="J20" s="2">
        <v>1128.71</v>
      </c>
      <c r="K20" s="5">
        <f t="shared" si="3"/>
        <v>0.6735265772110608</v>
      </c>
      <c r="L20" s="4">
        <f t="shared" si="4"/>
        <v>10.143296003486887</v>
      </c>
    </row>
    <row r="21" spans="1:12" s="2" customFormat="1" ht="15.75" x14ac:dyDescent="0.25">
      <c r="A21" s="2">
        <v>1985</v>
      </c>
      <c r="B21" s="2">
        <v>6.5549999999999999E-6</v>
      </c>
      <c r="C21" s="4">
        <v>2.4224000000000001</v>
      </c>
      <c r="D21" s="4">
        <f t="shared" si="0"/>
        <v>4.0153022188217289</v>
      </c>
      <c r="E21" s="5">
        <f t="shared" si="1"/>
        <v>0.4654342621615617</v>
      </c>
      <c r="F21" s="12">
        <f>(1+E21)*(1+F20)-1</f>
        <v>1.5173753143744979</v>
      </c>
      <c r="G21" s="4">
        <f t="shared" si="2"/>
        <v>11.156036509711321</v>
      </c>
      <c r="I21" s="2">
        <v>1985</v>
      </c>
      <c r="J21" s="2">
        <v>1718.39</v>
      </c>
      <c r="K21" s="5">
        <f t="shared" si="3"/>
        <v>0.5224371184803891</v>
      </c>
      <c r="L21" s="4">
        <f t="shared" si="4"/>
        <v>15.964967457922612</v>
      </c>
    </row>
    <row r="22" spans="1:12" s="2" customFormat="1" ht="15.75" x14ac:dyDescent="0.25">
      <c r="A22" s="2">
        <v>1986</v>
      </c>
      <c r="B22" s="2">
        <v>9.2599999999999994E-6</v>
      </c>
      <c r="C22" s="4">
        <v>0.79649999999999999</v>
      </c>
      <c r="D22" s="4">
        <f t="shared" si="0"/>
        <v>0.41266209000762766</v>
      </c>
      <c r="E22" s="7">
        <f t="shared" si="1"/>
        <v>-0.21365873086132614</v>
      </c>
      <c r="F22" s="15">
        <f>(1+E22)*(1+F21)-1</f>
        <v>0.97951609960361075</v>
      </c>
      <c r="G22" s="4">
        <f t="shared" si="2"/>
        <v>8.558793176742455</v>
      </c>
      <c r="I22" s="2">
        <v>1986</v>
      </c>
      <c r="J22" s="2">
        <v>1709.3</v>
      </c>
      <c r="K22" s="7">
        <f t="shared" si="3"/>
        <v>-5.2898352527657178E-3</v>
      </c>
      <c r="L22" s="4">
        <f t="shared" si="4"/>
        <v>15.875225575001668</v>
      </c>
    </row>
    <row r="23" spans="1:12" s="2" customFormat="1" ht="15.75" x14ac:dyDescent="0.25">
      <c r="A23" s="2">
        <v>1987</v>
      </c>
      <c r="B23" s="2">
        <v>1.2490000000000001E-5</v>
      </c>
      <c r="C23" s="4">
        <v>3.6341000000000001</v>
      </c>
      <c r="D23" s="4">
        <f t="shared" si="0"/>
        <v>0.34881209503239763</v>
      </c>
      <c r="E23" s="7">
        <f t="shared" si="1"/>
        <v>-0.70893763729043446</v>
      </c>
      <c r="F23" s="15"/>
      <c r="G23" s="4">
        <f t="shared" si="2"/>
        <v>1.7822049266747326</v>
      </c>
      <c r="I23" s="2">
        <v>1987</v>
      </c>
      <c r="J23" s="2">
        <v>478.81</v>
      </c>
      <c r="K23" s="7">
        <f t="shared" si="3"/>
        <v>-0.71987948282922831</v>
      </c>
      <c r="L23" s="4">
        <f t="shared" si="4"/>
        <v>3.7270969154429006</v>
      </c>
    </row>
    <row r="24" spans="1:12" s="2" customFormat="1" ht="15.75" x14ac:dyDescent="0.25">
      <c r="A24" s="2">
        <v>1988</v>
      </c>
      <c r="B24" s="2">
        <v>3.3082000000000001E-4</v>
      </c>
      <c r="C24" s="4">
        <v>9.8021999999999991</v>
      </c>
      <c r="D24" s="4">
        <f t="shared" si="0"/>
        <v>25.486789431545237</v>
      </c>
      <c r="E24" s="5">
        <f t="shared" si="1"/>
        <v>1.4519810253045895</v>
      </c>
      <c r="F24" s="12"/>
      <c r="G24" s="4">
        <f t="shared" si="2"/>
        <v>5.8219136887153908</v>
      </c>
      <c r="I24" s="2">
        <v>1988</v>
      </c>
      <c r="J24" s="2">
        <v>1202.51</v>
      </c>
      <c r="K24" s="5">
        <f t="shared" si="3"/>
        <v>1.5114554833858942</v>
      </c>
      <c r="L24" s="4">
        <f t="shared" si="4"/>
        <v>10.871893468785618</v>
      </c>
    </row>
    <row r="25" spans="1:12" s="2" customFormat="1" ht="15.75" x14ac:dyDescent="0.25">
      <c r="A25" s="2">
        <v>1989</v>
      </c>
      <c r="B25" s="2">
        <v>6.1615000000000003E-3</v>
      </c>
      <c r="C25" s="4">
        <v>19.729099999999999</v>
      </c>
      <c r="D25" s="4">
        <f t="shared" si="0"/>
        <v>17.624931987183363</v>
      </c>
      <c r="E25" s="7">
        <f t="shared" si="1"/>
        <v>-0.10150792908600159</v>
      </c>
      <c r="F25" s="12"/>
      <c r="G25" s="4">
        <f t="shared" si="2"/>
        <v>5.1294353577704452</v>
      </c>
      <c r="I25" s="2">
        <v>1989</v>
      </c>
      <c r="J25" s="2">
        <v>1491.83</v>
      </c>
      <c r="K25" s="5">
        <f t="shared" si="3"/>
        <v>0.24059675179416384</v>
      </c>
      <c r="L25" s="4">
        <f t="shared" si="4"/>
        <v>13.728232475021787</v>
      </c>
    </row>
    <row r="26" spans="1:12" s="2" customFormat="1" ht="15.75" x14ac:dyDescent="0.25">
      <c r="A26" s="2">
        <v>1990</v>
      </c>
      <c r="B26" s="2">
        <v>2.5156999999999999E-2</v>
      </c>
      <c r="C26" s="4">
        <v>16.209599999999998</v>
      </c>
      <c r="D26" s="4">
        <f t="shared" si="0"/>
        <v>3.0829343504016871</v>
      </c>
      <c r="E26" s="7">
        <f t="shared" si="1"/>
        <v>-0.76275251310886438</v>
      </c>
      <c r="F26" s="12"/>
      <c r="G26" s="4">
        <f t="shared" si="2"/>
        <v>0.45419313469270683</v>
      </c>
      <c r="I26" s="2">
        <v>1990</v>
      </c>
      <c r="J26" s="2">
        <v>406.8</v>
      </c>
      <c r="K26" s="7">
        <f t="shared" si="3"/>
        <v>-0.72731477447162207</v>
      </c>
      <c r="L26" s="4">
        <f t="shared" si="4"/>
        <v>3.0161713940856956</v>
      </c>
    </row>
    <row r="27" spans="1:12" s="2" customFormat="1" ht="15.75" x14ac:dyDescent="0.25">
      <c r="A27" s="2">
        <v>1991</v>
      </c>
      <c r="B27" s="2">
        <v>0.60777700000000001</v>
      </c>
      <c r="C27" s="4">
        <v>4.7268999999999997</v>
      </c>
      <c r="D27" s="4">
        <f t="shared" si="0"/>
        <v>23.159359224072823</v>
      </c>
      <c r="E27" s="5">
        <f t="shared" si="1"/>
        <v>3.2185753591075148</v>
      </c>
      <c r="F27" s="12"/>
      <c r="G27" s="4">
        <f t="shared" si="2"/>
        <v>5.1346233253979685</v>
      </c>
      <c r="I27" s="2">
        <v>1991</v>
      </c>
      <c r="J27" s="2">
        <v>1580.93</v>
      </c>
      <c r="K27" s="5">
        <f t="shared" si="3"/>
        <v>2.8862586037364797</v>
      </c>
      <c r="L27" s="4">
        <f t="shared" si="4"/>
        <v>14.607880634345866</v>
      </c>
    </row>
    <row r="28" spans="1:12" s="2" customFormat="1" ht="15.75" x14ac:dyDescent="0.25">
      <c r="A28" s="2">
        <v>1992</v>
      </c>
      <c r="B28" s="2">
        <v>6.7805</v>
      </c>
      <c r="C28" s="4">
        <v>11.190899999999999</v>
      </c>
      <c r="D28" s="4">
        <f t="shared" si="0"/>
        <v>10.156229998831808</v>
      </c>
      <c r="E28" s="7">
        <f t="shared" si="1"/>
        <v>-8.4872322893977614E-2</v>
      </c>
      <c r="F28" s="12"/>
      <c r="G28" s="4">
        <f t="shared" si="2"/>
        <v>4.6139635936918655</v>
      </c>
      <c r="I28" s="2">
        <v>1992</v>
      </c>
      <c r="J28" s="2">
        <v>1523.02</v>
      </c>
      <c r="K28" s="7">
        <f t="shared" si="3"/>
        <v>-3.6630337839120064E-2</v>
      </c>
      <c r="L28" s="4">
        <f t="shared" si="4"/>
        <v>14.036158693757118</v>
      </c>
    </row>
    <row r="29" spans="1:12" s="2" customFormat="1" ht="15.75" x14ac:dyDescent="0.25">
      <c r="A29" s="2">
        <v>1993</v>
      </c>
      <c r="B29" s="2">
        <v>375.452</v>
      </c>
      <c r="C29" s="4">
        <v>24.7715</v>
      </c>
      <c r="D29" s="4">
        <f t="shared" si="0"/>
        <v>54.372317675687633</v>
      </c>
      <c r="E29" s="5">
        <f t="shared" si="1"/>
        <v>1.1485873028612086</v>
      </c>
      <c r="F29" s="12">
        <f>E29</f>
        <v>1.1485873028612086</v>
      </c>
      <c r="G29" s="4">
        <f t="shared" si="2"/>
        <v>11.062090896131423</v>
      </c>
      <c r="I29" s="2">
        <v>1993</v>
      </c>
      <c r="J29" s="2">
        <v>3217.3</v>
      </c>
      <c r="K29" s="5">
        <f t="shared" si="3"/>
        <v>1.1124476369318854</v>
      </c>
      <c r="L29" s="4">
        <f t="shared" si="4"/>
        <v>30.763097901160048</v>
      </c>
    </row>
    <row r="30" spans="1:12" s="2" customFormat="1" ht="15.75" x14ac:dyDescent="0.25">
      <c r="A30" s="2">
        <v>1994</v>
      </c>
      <c r="B30" s="2">
        <v>4353.92</v>
      </c>
      <c r="C30" s="4">
        <v>9.1643000000000008</v>
      </c>
      <c r="D30" s="4">
        <f t="shared" si="0"/>
        <v>10.596475714605329</v>
      </c>
      <c r="E30" s="5">
        <f t="shared" si="1"/>
        <v>0.14090254268423097</v>
      </c>
      <c r="F30" s="12">
        <f>(1+E30)*(1+F29)-1</f>
        <v>1.4513287170134066</v>
      </c>
      <c r="G30" s="4">
        <f t="shared" si="2"/>
        <v>12.761670173484655</v>
      </c>
      <c r="I30" s="2">
        <v>1994</v>
      </c>
      <c r="J30" s="2">
        <v>5134.3500000000004</v>
      </c>
      <c r="K30" s="5">
        <f t="shared" si="3"/>
        <v>0.59585677431386563</v>
      </c>
      <c r="L30" s="4">
        <f t="shared" si="4"/>
        <v>49.689354958760788</v>
      </c>
    </row>
    <row r="31" spans="1:12" s="2" customFormat="1" ht="15.75" x14ac:dyDescent="0.25">
      <c r="A31" s="2">
        <v>1995</v>
      </c>
      <c r="B31" s="2">
        <v>4299</v>
      </c>
      <c r="C31" s="4">
        <v>0.22409999999999999</v>
      </c>
      <c r="D31" s="7">
        <f t="shared" si="0"/>
        <v>-1.2613920329266559E-2</v>
      </c>
      <c r="E31" s="7">
        <f t="shared" si="1"/>
        <v>-0.19337792690896705</v>
      </c>
      <c r="F31" s="12">
        <f t="shared" ref="F31:F33" si="5">(1+E31)*(1+F30)-1</f>
        <v>0.97729585154493614</v>
      </c>
      <c r="G31" s="4">
        <f t="shared" si="2"/>
        <v>10.100466924531228</v>
      </c>
      <c r="I31" s="2">
        <v>1995</v>
      </c>
      <c r="J31" s="2">
        <v>4420.1099999999997</v>
      </c>
      <c r="K31" s="7">
        <f t="shared" si="3"/>
        <v>-0.13911011130912398</v>
      </c>
      <c r="L31" s="4">
        <f t="shared" si="4"/>
        <v>42.637953148259882</v>
      </c>
    </row>
    <row r="32" spans="1:12" s="2" customFormat="1" ht="15.75" x14ac:dyDescent="0.25">
      <c r="A32" s="2">
        <v>1996</v>
      </c>
      <c r="B32" s="2">
        <v>7039.94</v>
      </c>
      <c r="C32" s="4">
        <v>9.5600000000000004E-2</v>
      </c>
      <c r="D32" s="5">
        <f t="shared" si="0"/>
        <v>0.63757618050709453</v>
      </c>
      <c r="E32" s="5">
        <f t="shared" si="1"/>
        <v>0.49468435606708172</v>
      </c>
      <c r="F32" s="12">
        <f t="shared" si="5"/>
        <v>1.9554331766205548</v>
      </c>
      <c r="G32" s="4">
        <f t="shared" si="2"/>
        <v>15.591694257136897</v>
      </c>
      <c r="I32" s="2">
        <v>1996</v>
      </c>
      <c r="J32" s="2">
        <v>6773.08</v>
      </c>
      <c r="K32" s="5">
        <f t="shared" si="3"/>
        <v>0.53233290574216485</v>
      </c>
      <c r="L32" s="4">
        <f t="shared" si="4"/>
        <v>65.867871548313516</v>
      </c>
    </row>
    <row r="33" spans="1:12" s="2" customFormat="1" ht="15.75" x14ac:dyDescent="0.25">
      <c r="A33" s="2">
        <v>1997</v>
      </c>
      <c r="B33" s="2">
        <v>10196.5</v>
      </c>
      <c r="C33" s="4">
        <v>5.2200000000000003E-2</v>
      </c>
      <c r="D33" s="5">
        <f t="shared" si="0"/>
        <v>0.44837882141040986</v>
      </c>
      <c r="E33" s="5">
        <f t="shared" si="1"/>
        <v>0.37652425528455602</v>
      </c>
      <c r="F33" s="12">
        <f t="shared" si="5"/>
        <v>3.0682254524908785</v>
      </c>
      <c r="G33" s="4">
        <f t="shared" si="2"/>
        <v>21.838869581214411</v>
      </c>
      <c r="I33" s="2">
        <v>1997</v>
      </c>
      <c r="J33" s="2">
        <v>9133.43</v>
      </c>
      <c r="K33" s="5">
        <f t="shared" si="3"/>
        <v>0.34848990414995851</v>
      </c>
      <c r="L33" s="4">
        <f t="shared" si="4"/>
        <v>89.170649694897037</v>
      </c>
    </row>
    <row r="34" spans="1:12" s="2" customFormat="1" ht="15.75" x14ac:dyDescent="0.25">
      <c r="A34" s="2">
        <v>1998</v>
      </c>
      <c r="B34" s="2">
        <v>6784.3</v>
      </c>
      <c r="C34" s="4">
        <v>1.66E-2</v>
      </c>
      <c r="D34" s="7">
        <f t="shared" si="0"/>
        <v>-0.33464424067081844</v>
      </c>
      <c r="E34" s="7">
        <f t="shared" si="1"/>
        <v>-0.34550879467914464</v>
      </c>
      <c r="F34" s="12"/>
      <c r="G34" s="4">
        <f t="shared" si="2"/>
        <v>13.947839280374838</v>
      </c>
      <c r="I34" s="2">
        <v>1998</v>
      </c>
      <c r="J34" s="2">
        <v>5614.75</v>
      </c>
      <c r="K34" s="7">
        <f t="shared" si="3"/>
        <v>-0.38525285681282939</v>
      </c>
      <c r="L34" s="4">
        <f t="shared" si="4"/>
        <v>54.432149299269071</v>
      </c>
    </row>
    <row r="35" spans="1:12" s="2" customFormat="1" ht="15.75" x14ac:dyDescent="0.25">
      <c r="A35" s="2">
        <v>1999</v>
      </c>
      <c r="B35" s="2">
        <v>17091.599999999999</v>
      </c>
      <c r="C35" s="4">
        <v>8.9399999999999993E-2</v>
      </c>
      <c r="D35" s="5">
        <f t="shared" si="0"/>
        <v>1.5192871777486254</v>
      </c>
      <c r="E35" s="5">
        <f t="shared" si="1"/>
        <v>1.3125456010176477</v>
      </c>
      <c r="F35" s="12"/>
      <c r="G35" s="4">
        <f t="shared" si="2"/>
        <v>33.567559972549631</v>
      </c>
      <c r="I35" s="2">
        <v>1999</v>
      </c>
      <c r="J35" s="2">
        <v>9553.7199999999993</v>
      </c>
      <c r="K35" s="5">
        <f t="shared" si="3"/>
        <v>0.70153969455452136</v>
      </c>
      <c r="L35" s="4">
        <f t="shared" si="4"/>
        <v>93.320002387178917</v>
      </c>
    </row>
    <row r="36" spans="1:12" s="2" customFormat="1" ht="15.75" x14ac:dyDescent="0.25">
      <c r="A36" s="2">
        <v>2000</v>
      </c>
      <c r="B36" s="2">
        <v>15259.2</v>
      </c>
      <c r="C36" s="4">
        <v>5.9700000000000003E-2</v>
      </c>
      <c r="D36" s="7">
        <f t="shared" si="0"/>
        <v>-0.10721055957312353</v>
      </c>
      <c r="E36" s="7">
        <f t="shared" si="1"/>
        <v>-0.15750736960755274</v>
      </c>
      <c r="F36" s="12"/>
      <c r="G36" s="4">
        <f t="shared" si="2"/>
        <v>28.12291452752201</v>
      </c>
      <c r="I36" s="2">
        <v>2000</v>
      </c>
      <c r="J36" s="2">
        <v>7803.62</v>
      </c>
      <c r="K36" s="7">
        <f t="shared" si="3"/>
        <v>-0.18318518859669319</v>
      </c>
      <c r="L36" s="4">
        <f t="shared" si="4"/>
        <v>76.041974961442989</v>
      </c>
    </row>
    <row r="37" spans="1:12" s="2" customFormat="1" ht="15.75" x14ac:dyDescent="0.25">
      <c r="A37" s="2">
        <v>2001</v>
      </c>
      <c r="B37" s="2">
        <v>13577.5</v>
      </c>
      <c r="C37" s="4">
        <v>7.6700000000000004E-2</v>
      </c>
      <c r="D37" s="7">
        <f t="shared" si="0"/>
        <v>-0.11020892314144914</v>
      </c>
      <c r="E37" s="7">
        <f t="shared" si="1"/>
        <v>-0.17359424458200901</v>
      </c>
      <c r="F37" s="12"/>
      <c r="G37" s="4">
        <f t="shared" si="2"/>
        <v>23.067344180090412</v>
      </c>
      <c r="I37" s="2">
        <v>2001</v>
      </c>
      <c r="J37" s="2">
        <v>5851.36</v>
      </c>
      <c r="K37" s="7">
        <f t="shared" si="3"/>
        <v>-0.25017363736317255</v>
      </c>
      <c r="L37" s="4">
        <f t="shared" si="4"/>
        <v>56.768103855696332</v>
      </c>
    </row>
    <row r="38" spans="1:12" s="2" customFormat="1" ht="15.75" x14ac:dyDescent="0.25">
      <c r="A38" s="2">
        <v>2002</v>
      </c>
      <c r="B38" s="2">
        <v>11268.4</v>
      </c>
      <c r="C38" s="4">
        <v>0.12529999999999999</v>
      </c>
      <c r="D38" s="7">
        <f t="shared" si="0"/>
        <v>-0.17006812741668209</v>
      </c>
      <c r="E38" s="7">
        <f t="shared" si="1"/>
        <v>-0.2624794520720537</v>
      </c>
      <c r="F38" s="12"/>
      <c r="G38" s="4">
        <f t="shared" si="2"/>
        <v>16.75016086687075</v>
      </c>
      <c r="I38" s="2">
        <v>2002</v>
      </c>
      <c r="J38" s="2">
        <v>3189.2</v>
      </c>
      <c r="K38" s="7">
        <f t="shared" si="3"/>
        <v>-0.45496431598807796</v>
      </c>
      <c r="L38" s="4">
        <f t="shared" si="4"/>
        <v>30.485677999061203</v>
      </c>
    </row>
    <row r="39" spans="1:12" s="2" customFormat="1" ht="15.75" x14ac:dyDescent="0.25">
      <c r="A39" s="2">
        <v>2003</v>
      </c>
      <c r="B39" s="2">
        <v>22236.3</v>
      </c>
      <c r="C39" s="4">
        <v>9.2999999999999999E-2</v>
      </c>
      <c r="D39" s="5">
        <f t="shared" si="0"/>
        <v>0.97333250505839342</v>
      </c>
      <c r="E39" s="5">
        <f t="shared" si="1"/>
        <v>0.80542772649441297</v>
      </c>
      <c r="F39" s="12"/>
      <c r="G39" s="4">
        <f t="shared" si="2"/>
        <v>31.046632578784561</v>
      </c>
      <c r="I39" s="2">
        <v>2003</v>
      </c>
      <c r="J39" s="2">
        <v>7696.35</v>
      </c>
      <c r="K39" s="5">
        <f t="shared" si="3"/>
        <v>1.4132541076131946</v>
      </c>
      <c r="L39" s="4">
        <f t="shared" si="4"/>
        <v>74.982941762220833</v>
      </c>
    </row>
    <row r="40" spans="1:12" s="2" customFormat="1" ht="15.75" x14ac:dyDescent="0.25">
      <c r="A40" s="2">
        <v>2004</v>
      </c>
      <c r="B40" s="2">
        <v>26196.25</v>
      </c>
      <c r="C40" s="4">
        <v>7.5999999999999998E-2</v>
      </c>
      <c r="D40" s="5">
        <f t="shared" si="0"/>
        <v>0.1780849331948211</v>
      </c>
      <c r="E40" s="5">
        <f t="shared" si="1"/>
        <v>9.4874473229387579E-2</v>
      </c>
      <c r="F40" s="12">
        <f>(1+E40)*(1+F39)-1</f>
        <v>9.4874473229387579E-2</v>
      </c>
      <c r="G40" s="4">
        <f t="shared" si="2"/>
        <v>34.087039963472478</v>
      </c>
      <c r="I40" s="2">
        <v>2004</v>
      </c>
      <c r="J40" s="2">
        <v>9868.9699999999993</v>
      </c>
      <c r="K40" s="5">
        <f t="shared" si="3"/>
        <v>0.28229225541977687</v>
      </c>
      <c r="L40" s="4">
        <f t="shared" si="4"/>
        <v>96.4323377657077</v>
      </c>
    </row>
    <row r="41" spans="1:12" s="2" customFormat="1" ht="15.75" x14ac:dyDescent="0.25">
      <c r="A41" s="2">
        <v>2005</v>
      </c>
      <c r="B41" s="2">
        <v>33455.94</v>
      </c>
      <c r="C41" s="4">
        <v>5.6899999999999999E-2</v>
      </c>
      <c r="D41" s="5">
        <f t="shared" si="0"/>
        <v>0.27712706971417678</v>
      </c>
      <c r="E41" s="5">
        <f t="shared" si="1"/>
        <v>0.20837077274498705</v>
      </c>
      <c r="F41" s="12">
        <f>(1+E41)*(1+F40)-1</f>
        <v>0.32301431327495567</v>
      </c>
      <c r="G41" s="4">
        <f t="shared" si="2"/>
        <v>41.398153593995481</v>
      </c>
      <c r="I41" s="2">
        <v>2005</v>
      </c>
      <c r="J41" s="2">
        <v>14293.12</v>
      </c>
      <c r="K41" s="5">
        <f t="shared" si="3"/>
        <v>0.44828892984779589</v>
      </c>
      <c r="L41" s="4">
        <f t="shared" si="4"/>
        <v>140.11017619526581</v>
      </c>
    </row>
    <row r="42" spans="1:12" s="2" customFormat="1" ht="15.75" x14ac:dyDescent="0.25">
      <c r="A42" s="2">
        <v>2006</v>
      </c>
      <c r="B42" s="2">
        <v>44473.71</v>
      </c>
      <c r="C42" s="4">
        <v>3.1399999999999997E-2</v>
      </c>
      <c r="D42" s="5">
        <f t="shared" si="0"/>
        <v>0.32932178859718175</v>
      </c>
      <c r="E42" s="5">
        <f t="shared" si="1"/>
        <v>0.28885184079618154</v>
      </c>
      <c r="F42" s="12">
        <f t="shared" ref="F42:F44" si="6">(1+E42)*(1+F41)-1</f>
        <v>0.7051694330641225</v>
      </c>
      <c r="G42" s="4">
        <f t="shared" si="2"/>
        <v>53.644938305980318</v>
      </c>
      <c r="I42" s="2">
        <v>2006</v>
      </c>
      <c r="J42" s="2">
        <v>20801.54</v>
      </c>
      <c r="K42" s="5">
        <f t="shared" si="3"/>
        <v>0.45535334482604206</v>
      </c>
      <c r="L42" s="4">
        <f t="shared" si="4"/>
        <v>204.36516691477223</v>
      </c>
    </row>
    <row r="43" spans="1:12" s="2" customFormat="1" ht="15.75" x14ac:dyDescent="0.25">
      <c r="A43" s="2">
        <v>2007</v>
      </c>
      <c r="B43" s="2">
        <v>63886.1</v>
      </c>
      <c r="C43" s="4">
        <v>4.4499999999999998E-2</v>
      </c>
      <c r="D43" s="5">
        <f t="shared" si="0"/>
        <v>0.43649135635412462</v>
      </c>
      <c r="E43" s="5">
        <f t="shared" si="1"/>
        <v>0.37529091082252242</v>
      </c>
      <c r="F43" s="12">
        <f t="shared" si="6"/>
        <v>1.3451040227054811</v>
      </c>
      <c r="G43" s="4">
        <f t="shared" si="2"/>
        <v>74.152686974672221</v>
      </c>
      <c r="I43" s="2">
        <v>2007</v>
      </c>
      <c r="J43" s="2">
        <v>36067.35</v>
      </c>
      <c r="K43" s="5">
        <f t="shared" si="3"/>
        <v>0.73387883781681529</v>
      </c>
      <c r="L43" s="4">
        <f t="shared" si="4"/>
        <v>355.07831693824158</v>
      </c>
    </row>
    <row r="44" spans="1:12" s="2" customFormat="1" ht="15.75" x14ac:dyDescent="0.25">
      <c r="A44" s="2">
        <v>2008</v>
      </c>
      <c r="B44" s="2">
        <v>37550.31</v>
      </c>
      <c r="C44" s="4">
        <v>5.8999999999999997E-2</v>
      </c>
      <c r="D44" s="7">
        <f t="shared" si="0"/>
        <v>-0.4122303599687569</v>
      </c>
      <c r="E44" s="7">
        <f t="shared" si="1"/>
        <v>-0.44497673273725857</v>
      </c>
      <c r="F44" s="12">
        <f t="shared" si="6"/>
        <v>0.30158729675299423</v>
      </c>
      <c r="G44" s="4">
        <f t="shared" si="2"/>
        <v>40.711489868256649</v>
      </c>
      <c r="I44" s="2">
        <v>2008</v>
      </c>
      <c r="J44" s="2">
        <v>16067.74</v>
      </c>
      <c r="K44" s="7">
        <f t="shared" si="3"/>
        <v>-0.55450733142301833</v>
      </c>
      <c r="L44" s="4">
        <f t="shared" si="4"/>
        <v>157.63027963521751</v>
      </c>
    </row>
    <row r="45" spans="1:12" s="2" customFormat="1" ht="15.75" x14ac:dyDescent="0.25">
      <c r="A45" s="2">
        <v>2009</v>
      </c>
      <c r="B45" s="2">
        <v>68588.41</v>
      </c>
      <c r="C45" s="4">
        <v>4.3099999999999999E-2</v>
      </c>
      <c r="D45" s="5">
        <f t="shared" si="0"/>
        <v>0.82657373534333023</v>
      </c>
      <c r="E45" s="5">
        <f t="shared" si="1"/>
        <v>0.7511012705812774</v>
      </c>
      <c r="F45" s="12"/>
      <c r="G45" s="4">
        <f t="shared" si="2"/>
        <v>72.041042906142295</v>
      </c>
      <c r="I45" s="2">
        <v>2009</v>
      </c>
      <c r="J45" s="2">
        <v>39391.449999999997</v>
      </c>
      <c r="K45" s="5">
        <f t="shared" si="3"/>
        <v>1.4515862218333129</v>
      </c>
      <c r="L45" s="4">
        <f t="shared" si="4"/>
        <v>387.89580791926477</v>
      </c>
    </row>
    <row r="46" spans="1:12" s="2" customFormat="1" ht="15.75" x14ac:dyDescent="0.25">
      <c r="A46" s="2">
        <v>2010</v>
      </c>
      <c r="B46" s="2">
        <v>69304.81</v>
      </c>
      <c r="C46" s="4">
        <v>5.8999999999999997E-2</v>
      </c>
      <c r="D46" s="5">
        <f t="shared" si="0"/>
        <v>1.0444913360726504E-2</v>
      </c>
      <c r="E46" s="7">
        <f t="shared" si="1"/>
        <v>-4.5849940169285563E-2</v>
      </c>
      <c r="F46" s="12"/>
      <c r="G46" s="4">
        <f t="shared" si="2"/>
        <v>68.692115458993456</v>
      </c>
      <c r="I46" s="2">
        <v>2010</v>
      </c>
      <c r="J46" s="2">
        <v>41594.53</v>
      </c>
      <c r="K46" s="5">
        <f t="shared" si="3"/>
        <v>5.5927872672877132E-2</v>
      </c>
      <c r="L46" s="4">
        <f t="shared" si="4"/>
        <v>409.64592314758909</v>
      </c>
    </row>
    <row r="47" spans="1:12" s="2" customFormat="1" ht="15.75" x14ac:dyDescent="0.25">
      <c r="A47" s="2">
        <v>2011</v>
      </c>
      <c r="B47" s="2">
        <v>56754.080000000002</v>
      </c>
      <c r="C47" s="4">
        <v>6.5000000000000002E-2</v>
      </c>
      <c r="D47" s="7">
        <f t="shared" si="0"/>
        <v>-0.18109464552316057</v>
      </c>
      <c r="E47" s="7">
        <f t="shared" si="1"/>
        <v>-0.23107478452878927</v>
      </c>
      <c r="F47" s="12"/>
      <c r="G47" s="4">
        <f t="shared" si="2"/>
        <v>52.588024895951037</v>
      </c>
      <c r="I47" s="2">
        <v>2011</v>
      </c>
      <c r="J47" s="2">
        <v>30255.89</v>
      </c>
      <c r="K47" s="7">
        <f t="shared" si="3"/>
        <v>-0.27259930572601732</v>
      </c>
      <c r="L47" s="4">
        <f t="shared" si="4"/>
        <v>297.70412959833686</v>
      </c>
    </row>
    <row r="48" spans="1:12" s="2" customFormat="1" ht="15.75" x14ac:dyDescent="0.25">
      <c r="A48" s="2">
        <v>2012</v>
      </c>
      <c r="B48" s="2">
        <v>60952.08</v>
      </c>
      <c r="C48" s="4">
        <v>5.8400000000000001E-2</v>
      </c>
      <c r="D48" s="5">
        <f t="shared" si="0"/>
        <v>7.3968250388342094E-2</v>
      </c>
      <c r="E48" s="5">
        <f t="shared" si="1"/>
        <v>1.4709231281502255E-2</v>
      </c>
      <c r="F48" s="12"/>
      <c r="G48" s="4">
        <f t="shared" si="2"/>
        <v>53.376263548064479</v>
      </c>
      <c r="I48" s="2">
        <v>2012</v>
      </c>
      <c r="J48" s="2">
        <v>29827.26</v>
      </c>
      <c r="K48" s="7">
        <f t="shared" si="3"/>
        <v>-1.4166828343175508E-2</v>
      </c>
      <c r="L48" s="4">
        <f t="shared" si="4"/>
        <v>293.47243946891956</v>
      </c>
    </row>
    <row r="49" spans="1:13" s="2" customFormat="1" ht="15.75" x14ac:dyDescent="0.25">
      <c r="A49" s="2">
        <v>2013</v>
      </c>
      <c r="B49" s="2">
        <v>51507.16</v>
      </c>
      <c r="C49" s="4">
        <v>5.91E-2</v>
      </c>
      <c r="D49" s="7">
        <f t="shared" si="0"/>
        <v>-0.15495648384763894</v>
      </c>
      <c r="E49" s="7">
        <f t="shared" si="1"/>
        <v>-0.2021116833610036</v>
      </c>
      <c r="F49" s="12"/>
      <c r="G49" s="4">
        <f t="shared" si="2"/>
        <v>42.386185387483586</v>
      </c>
      <c r="I49" s="2">
        <v>2013</v>
      </c>
      <c r="J49" s="2">
        <v>21987.15</v>
      </c>
      <c r="K49" s="7">
        <f t="shared" si="3"/>
        <v>-0.26285049313949715</v>
      </c>
      <c r="L49" s="4">
        <f t="shared" si="4"/>
        <v>216.07021353852332</v>
      </c>
    </row>
    <row r="50" spans="1:13" s="2" customFormat="1" ht="15.75" x14ac:dyDescent="0.25">
      <c r="A50" s="2">
        <v>2014</v>
      </c>
      <c r="B50" s="2">
        <v>50007.41</v>
      </c>
      <c r="C50" s="4">
        <v>6.4100000000000004E-2</v>
      </c>
      <c r="D50" s="7">
        <f t="shared" si="0"/>
        <v>-2.9117311068985408E-2</v>
      </c>
      <c r="E50" s="7">
        <f t="shared" si="1"/>
        <v>-8.7602021491387516E-2</v>
      </c>
      <c r="F50" s="12"/>
      <c r="G50" s="4">
        <f t="shared" si="2"/>
        <v>38.585467842739924</v>
      </c>
      <c r="I50" s="2">
        <v>2014</v>
      </c>
      <c r="J50" s="2">
        <v>18826.669999999998</v>
      </c>
      <c r="K50" s="7">
        <f t="shared" si="3"/>
        <v>-0.14374214029558186</v>
      </c>
      <c r="L50" s="4">
        <f t="shared" si="4"/>
        <v>184.86807645007698</v>
      </c>
    </row>
    <row r="51" spans="1:13" s="2" customFormat="1" ht="15.75" x14ac:dyDescent="0.25">
      <c r="A51" s="2">
        <v>2015</v>
      </c>
      <c r="B51" s="2">
        <v>43349.96</v>
      </c>
      <c r="C51" s="4">
        <v>0.1067</v>
      </c>
      <c r="D51" s="7">
        <f t="shared" si="0"/>
        <v>-0.13312927024215016</v>
      </c>
      <c r="E51" s="7">
        <f t="shared" si="1"/>
        <v>-0.21670666869264499</v>
      </c>
      <c r="F51" s="12"/>
      <c r="G51" s="4">
        <f t="shared" si="2"/>
        <v>30.007032977899932</v>
      </c>
      <c r="I51" s="2">
        <v>2015</v>
      </c>
      <c r="J51" s="2">
        <v>11101.71</v>
      </c>
      <c r="K51" s="7">
        <f t="shared" si="3"/>
        <v>-0.41032004066571515</v>
      </c>
      <c r="L51" s="4">
        <f t="shared" si="4"/>
        <v>108.60267976262314</v>
      </c>
    </row>
    <row r="52" spans="1:13" s="2" customFormat="1" ht="15.75" x14ac:dyDescent="0.25">
      <c r="A52" s="2">
        <v>2016</v>
      </c>
      <c r="B52" s="2">
        <v>60227.29</v>
      </c>
      <c r="C52" s="4">
        <v>6.4699999999999994E-2</v>
      </c>
      <c r="D52" s="5">
        <f t="shared" si="0"/>
        <v>0.389327464200659</v>
      </c>
      <c r="E52" s="5">
        <f t="shared" si="1"/>
        <v>0.30490040781502681</v>
      </c>
      <c r="F52" s="12"/>
      <c r="G52" s="4">
        <f t="shared" si="2"/>
        <v>39.461089977995606</v>
      </c>
      <c r="I52" s="2">
        <v>2016</v>
      </c>
      <c r="J52" s="2">
        <v>18225.419999999998</v>
      </c>
      <c r="K52" s="5">
        <f t="shared" si="3"/>
        <v>0.64167682275973692</v>
      </c>
      <c r="L52" s="4">
        <f t="shared" si="4"/>
        <v>178.93217907865608</v>
      </c>
    </row>
    <row r="53" spans="1:13" s="2" customFormat="1" ht="15.75" x14ac:dyDescent="0.25">
      <c r="A53" s="2">
        <v>2017</v>
      </c>
      <c r="B53" s="2">
        <v>76402</v>
      </c>
      <c r="C53" s="4">
        <v>2.9499999999999998E-2</v>
      </c>
      <c r="D53" s="5">
        <f t="shared" si="0"/>
        <v>0.26856114562019973</v>
      </c>
      <c r="E53" s="5">
        <f t="shared" si="1"/>
        <v>0.23221092338047566</v>
      </c>
      <c r="F53" s="12"/>
      <c r="G53" s="4">
        <f t="shared" si="2"/>
        <v>48.856597042766474</v>
      </c>
      <c r="I53" s="2">
        <v>2016</v>
      </c>
      <c r="K53" s="5"/>
      <c r="L53" s="4"/>
    </row>
    <row r="54" spans="1:13" s="2" customFormat="1" ht="15.75" x14ac:dyDescent="0.25">
      <c r="C54" s="4"/>
      <c r="D54" s="5"/>
      <c r="E54" s="5"/>
      <c r="F54" s="12"/>
      <c r="G54" s="4"/>
      <c r="K54" s="5"/>
      <c r="L54" s="4"/>
    </row>
    <row r="55" spans="1:13" s="2" customFormat="1" ht="15.75" x14ac:dyDescent="0.25">
      <c r="C55" s="2" t="s">
        <v>1</v>
      </c>
      <c r="D55" s="8"/>
      <c r="E55" s="4"/>
      <c r="F55" s="12"/>
    </row>
    <row r="56" spans="1:13" s="2" customFormat="1" ht="15.75" x14ac:dyDescent="0.25">
      <c r="F56" s="11"/>
      <c r="L56" s="2" t="s">
        <v>9</v>
      </c>
      <c r="M56" s="2" t="s">
        <v>19</v>
      </c>
    </row>
    <row r="57" spans="1:13" s="2" customFormat="1" ht="15.75" x14ac:dyDescent="0.25">
      <c r="F57" s="11"/>
      <c r="L57" s="9" t="s">
        <v>45</v>
      </c>
      <c r="M57" s="2">
        <v>0</v>
      </c>
    </row>
    <row r="58" spans="1:13" s="2" customFormat="1" ht="15.75" x14ac:dyDescent="0.25">
      <c r="D58" s="2" t="s">
        <v>6</v>
      </c>
      <c r="E58" s="3">
        <f>AVERAGE(E4:E52)</f>
        <v>0.23984954807217743</v>
      </c>
      <c r="F58" s="13"/>
      <c r="J58" s="2" t="s">
        <v>6</v>
      </c>
      <c r="K58" s="3">
        <f>AVERAGE(K4:K52)</f>
        <v>0.27580870577566025</v>
      </c>
      <c r="L58" s="9" t="s">
        <v>46</v>
      </c>
      <c r="M58" s="2">
        <v>3</v>
      </c>
    </row>
    <row r="59" spans="1:13" s="2" customFormat="1" ht="15.75" x14ac:dyDescent="0.25">
      <c r="D59" s="2" t="s">
        <v>7</v>
      </c>
      <c r="E59" s="4">
        <f>_xlfn.STDEV.S(E4:E52)</f>
        <v>0.72705312807515643</v>
      </c>
      <c r="F59" s="12"/>
      <c r="J59" s="2" t="s">
        <v>7</v>
      </c>
      <c r="K59" s="4">
        <f>_xlfn.STDEV.S(K4:K52)</f>
        <v>0.68668253497198839</v>
      </c>
      <c r="L59" s="9" t="s">
        <v>47</v>
      </c>
      <c r="M59" s="2">
        <v>5</v>
      </c>
    </row>
    <row r="60" spans="1:13" s="2" customFormat="1" ht="15.75" x14ac:dyDescent="0.25">
      <c r="F60" s="11"/>
      <c r="L60" s="9" t="s">
        <v>48</v>
      </c>
      <c r="M60" s="2">
        <v>13</v>
      </c>
    </row>
    <row r="61" spans="1:13" s="2" customFormat="1" ht="15.75" x14ac:dyDescent="0.25">
      <c r="F61" s="11"/>
      <c r="L61" s="9" t="s">
        <v>49</v>
      </c>
      <c r="M61" s="2">
        <v>7</v>
      </c>
    </row>
    <row r="62" spans="1:13" s="2" customFormat="1" ht="15.75" x14ac:dyDescent="0.25">
      <c r="E62" s="3"/>
      <c r="F62" s="13"/>
      <c r="L62" s="9" t="s">
        <v>50</v>
      </c>
      <c r="M62" s="2">
        <v>8</v>
      </c>
    </row>
    <row r="63" spans="1:13" s="2" customFormat="1" ht="15.75" x14ac:dyDescent="0.25">
      <c r="B63" s="2" t="s">
        <v>34</v>
      </c>
      <c r="C63" s="3">
        <f>AVERAGE(D31:D52)</f>
        <v>0.20248365245890243</v>
      </c>
      <c r="D63" s="2" t="s">
        <v>8</v>
      </c>
      <c r="E63" s="3">
        <f>AVERAGE(E31:E52)</f>
        <v>0.12120414669565846</v>
      </c>
      <c r="F63" s="13"/>
      <c r="L63" s="9" t="s">
        <v>51</v>
      </c>
      <c r="M63" s="2">
        <v>5</v>
      </c>
    </row>
    <row r="64" spans="1:13" s="2" customFormat="1" ht="15.75" x14ac:dyDescent="0.25">
      <c r="B64" s="2" t="s">
        <v>7</v>
      </c>
      <c r="C64" s="4">
        <f>_xlfn.STDEV.S(D31:D52)</f>
        <v>0.46899372732391748</v>
      </c>
      <c r="D64" s="2" t="s">
        <v>7</v>
      </c>
      <c r="E64" s="4">
        <f>_xlfn.STDEV.S(E31:E52)</f>
        <v>0.43634916589256922</v>
      </c>
      <c r="F64" s="12"/>
      <c r="L64" s="9" t="s">
        <v>52</v>
      </c>
      <c r="M64" s="2">
        <v>1</v>
      </c>
    </row>
    <row r="65" spans="2:13" s="2" customFormat="1" ht="15.75" x14ac:dyDescent="0.25">
      <c r="F65" s="11"/>
      <c r="L65" s="9" t="s">
        <v>53</v>
      </c>
      <c r="M65" s="2">
        <v>7</v>
      </c>
    </row>
    <row r="66" spans="2:13" s="2" customFormat="1" ht="15.75" x14ac:dyDescent="0.25">
      <c r="F66" s="11"/>
      <c r="L66" s="9"/>
    </row>
    <row r="67" spans="2:13" s="2" customFormat="1" ht="15.75" x14ac:dyDescent="0.25">
      <c r="F67" s="11"/>
    </row>
    <row r="68" spans="2:13" s="2" customFormat="1" ht="15.75" x14ac:dyDescent="0.25">
      <c r="B68" s="2" t="s">
        <v>9</v>
      </c>
      <c r="C68" s="2" t="s">
        <v>19</v>
      </c>
      <c r="F68" s="11"/>
      <c r="G68" s="2" t="s">
        <v>9</v>
      </c>
      <c r="H68" s="2" t="s">
        <v>33</v>
      </c>
      <c r="L68" s="2" t="s">
        <v>9</v>
      </c>
      <c r="M68" s="2" t="s">
        <v>44</v>
      </c>
    </row>
    <row r="69" spans="2:13" s="2" customFormat="1" ht="15.75" x14ac:dyDescent="0.25">
      <c r="B69" s="9" t="s">
        <v>10</v>
      </c>
      <c r="C69" s="2">
        <v>1</v>
      </c>
      <c r="D69" s="2">
        <v>1990</v>
      </c>
      <c r="F69" s="11"/>
      <c r="G69" s="2" t="s">
        <v>32</v>
      </c>
      <c r="H69" s="2">
        <v>0</v>
      </c>
      <c r="L69" s="9" t="s">
        <v>35</v>
      </c>
      <c r="M69" s="2">
        <v>0</v>
      </c>
    </row>
    <row r="70" spans="2:13" s="2" customFormat="1" ht="15.75" x14ac:dyDescent="0.25">
      <c r="B70" s="9" t="s">
        <v>11</v>
      </c>
      <c r="C70" s="2">
        <v>2</v>
      </c>
      <c r="D70" s="10" t="s">
        <v>20</v>
      </c>
      <c r="F70" s="11"/>
      <c r="G70" s="9" t="s">
        <v>24</v>
      </c>
      <c r="H70" s="2">
        <v>2</v>
      </c>
      <c r="L70" s="9" t="s">
        <v>36</v>
      </c>
      <c r="M70" s="2">
        <v>1</v>
      </c>
    </row>
    <row r="71" spans="2:13" s="2" customFormat="1" ht="15.75" x14ac:dyDescent="0.25">
      <c r="B71" s="9" t="s">
        <v>12</v>
      </c>
      <c r="C71" s="2">
        <v>5</v>
      </c>
      <c r="F71" s="11"/>
      <c r="G71" s="9" t="s">
        <v>25</v>
      </c>
      <c r="H71" s="2">
        <v>5</v>
      </c>
      <c r="L71" s="9" t="s">
        <v>37</v>
      </c>
      <c r="M71" s="2">
        <v>1</v>
      </c>
    </row>
    <row r="72" spans="2:13" s="2" customFormat="1" ht="15.75" x14ac:dyDescent="0.25">
      <c r="B72" s="9" t="s">
        <v>13</v>
      </c>
      <c r="C72" s="2">
        <v>15</v>
      </c>
      <c r="F72" s="11"/>
      <c r="G72" s="9" t="s">
        <v>26</v>
      </c>
      <c r="H72" s="2">
        <v>4</v>
      </c>
      <c r="L72" s="9" t="s">
        <v>38</v>
      </c>
      <c r="M72" s="2">
        <v>8</v>
      </c>
    </row>
    <row r="73" spans="2:13" s="2" customFormat="1" ht="15.75" x14ac:dyDescent="0.25">
      <c r="B73" s="9" t="s">
        <v>14</v>
      </c>
      <c r="C73" s="2">
        <v>8</v>
      </c>
      <c r="F73" s="11"/>
      <c r="G73" s="9" t="s">
        <v>27</v>
      </c>
      <c r="H73" s="2">
        <v>2</v>
      </c>
      <c r="L73" s="9" t="s">
        <v>39</v>
      </c>
      <c r="M73" s="11">
        <v>3</v>
      </c>
    </row>
    <row r="74" spans="2:13" s="2" customFormat="1" ht="15.75" x14ac:dyDescent="0.25">
      <c r="B74" s="9" t="s">
        <v>15</v>
      </c>
      <c r="C74" s="2">
        <v>7</v>
      </c>
      <c r="F74" s="11"/>
      <c r="G74" s="9" t="s">
        <v>28</v>
      </c>
      <c r="H74" s="2">
        <v>1</v>
      </c>
      <c r="L74" s="9" t="s">
        <v>40</v>
      </c>
      <c r="M74" s="2">
        <v>3</v>
      </c>
    </row>
    <row r="75" spans="2:13" s="2" customFormat="1" ht="15.75" x14ac:dyDescent="0.25">
      <c r="B75" s="9" t="s">
        <v>16</v>
      </c>
      <c r="C75" s="2">
        <v>2</v>
      </c>
      <c r="F75" s="11"/>
      <c r="G75" s="9" t="s">
        <v>29</v>
      </c>
      <c r="H75" s="2">
        <v>4</v>
      </c>
      <c r="L75" s="9" t="s">
        <v>41</v>
      </c>
      <c r="M75" s="2">
        <v>3</v>
      </c>
    </row>
    <row r="76" spans="2:13" s="2" customFormat="1" ht="15.75" x14ac:dyDescent="0.25">
      <c r="B76" s="9" t="s">
        <v>17</v>
      </c>
      <c r="C76" s="2">
        <v>3</v>
      </c>
      <c r="F76" s="11"/>
      <c r="G76" s="9" t="s">
        <v>30</v>
      </c>
      <c r="H76" s="2">
        <v>1</v>
      </c>
      <c r="L76" s="9" t="s">
        <v>42</v>
      </c>
      <c r="M76" s="2">
        <v>0</v>
      </c>
    </row>
    <row r="77" spans="2:13" s="2" customFormat="1" ht="15.75" x14ac:dyDescent="0.25">
      <c r="B77" s="9" t="s">
        <v>18</v>
      </c>
      <c r="C77" s="2">
        <v>6</v>
      </c>
      <c r="F77" s="11"/>
      <c r="G77" s="9" t="s">
        <v>31</v>
      </c>
      <c r="H77" s="2">
        <v>3</v>
      </c>
      <c r="L77" s="9" t="s">
        <v>43</v>
      </c>
      <c r="M77" s="2">
        <v>3</v>
      </c>
    </row>
    <row r="78" spans="2:13" s="2" customFormat="1" ht="15.75" x14ac:dyDescent="0.25">
      <c r="B78" s="9"/>
      <c r="F78" s="11"/>
      <c r="G78" s="9"/>
    </row>
    <row r="79" spans="2:13" s="2" customFormat="1" ht="15.75" x14ac:dyDescent="0.25">
      <c r="B79" s="9"/>
      <c r="F79" s="11"/>
    </row>
    <row r="80" spans="2:13" s="2" customFormat="1" ht="15.75" x14ac:dyDescent="0.25">
      <c r="F80" s="11"/>
    </row>
    <row r="81" spans="2:8" s="2" customFormat="1" ht="15.75" x14ac:dyDescent="0.25">
      <c r="B81" s="2" t="s">
        <v>21</v>
      </c>
      <c r="C81" s="2">
        <v>23</v>
      </c>
      <c r="F81" s="11"/>
      <c r="G81" s="2" t="s">
        <v>21</v>
      </c>
      <c r="H81" s="2">
        <v>11</v>
      </c>
    </row>
    <row r="82" spans="2:8" s="2" customFormat="1" ht="15.75" x14ac:dyDescent="0.25">
      <c r="B82" s="2" t="s">
        <v>22</v>
      </c>
      <c r="C82" s="2">
        <f>49-23</f>
        <v>26</v>
      </c>
      <c r="F82" s="11"/>
      <c r="G82" s="2" t="s">
        <v>22</v>
      </c>
      <c r="H82" s="2">
        <v>11</v>
      </c>
    </row>
    <row r="83" spans="2:8" s="2" customFormat="1" ht="15.75" x14ac:dyDescent="0.25">
      <c r="F83" s="11"/>
    </row>
    <row r="84" spans="2:8" s="2" customFormat="1" ht="15.75" x14ac:dyDescent="0.25">
      <c r="F84" s="11"/>
    </row>
    <row r="85" spans="2:8" s="2" customFormat="1" ht="15.75" x14ac:dyDescent="0.25">
      <c r="F85" s="11"/>
    </row>
    <row r="86" spans="2:8" s="2" customFormat="1" ht="15.75" x14ac:dyDescent="0.25">
      <c r="B86" s="9"/>
      <c r="F86" s="11"/>
    </row>
    <row r="87" spans="2:8" s="2" customFormat="1" ht="15.75" x14ac:dyDescent="0.25">
      <c r="B87" s="9"/>
      <c r="F87" s="11"/>
    </row>
    <row r="88" spans="2:8" s="2" customFormat="1" ht="15.75" x14ac:dyDescent="0.25">
      <c r="B88" s="9"/>
      <c r="F88" s="11"/>
    </row>
    <row r="89" spans="2:8" s="2" customFormat="1" ht="15.75" x14ac:dyDescent="0.25">
      <c r="B89" s="9"/>
      <c r="F89" s="11"/>
    </row>
    <row r="90" spans="2:8" s="2" customFormat="1" ht="15.75" x14ac:dyDescent="0.25">
      <c r="B90" s="9"/>
      <c r="F90" s="11"/>
    </row>
    <row r="91" spans="2:8" s="2" customFormat="1" ht="15.75" x14ac:dyDescent="0.25">
      <c r="B91" s="9"/>
      <c r="F91" s="11"/>
    </row>
    <row r="92" spans="2:8" s="2" customFormat="1" ht="15.75" x14ac:dyDescent="0.25">
      <c r="B92" s="9"/>
      <c r="F92" s="11"/>
    </row>
    <row r="93" spans="2:8" s="2" customFormat="1" ht="15.75" x14ac:dyDescent="0.25">
      <c r="B93" s="9"/>
      <c r="F93" s="11"/>
    </row>
    <row r="94" spans="2:8" s="2" customFormat="1" ht="15.75" x14ac:dyDescent="0.25">
      <c r="B94" s="9"/>
      <c r="F94" s="11"/>
    </row>
    <row r="95" spans="2:8" s="2" customFormat="1" ht="15.75" x14ac:dyDescent="0.25">
      <c r="F95" s="11"/>
    </row>
    <row r="96" spans="2:8" s="2" customFormat="1" ht="15.75" x14ac:dyDescent="0.25">
      <c r="F96" s="11"/>
    </row>
    <row r="97" spans="6:6" s="2" customFormat="1" ht="15.75" x14ac:dyDescent="0.25">
      <c r="F97" s="11"/>
    </row>
    <row r="98" spans="6:6" s="2" customFormat="1" ht="15.75" x14ac:dyDescent="0.25">
      <c r="F98" s="11"/>
    </row>
    <row r="99" spans="6:6" s="2" customFormat="1" ht="15.75" x14ac:dyDescent="0.25">
      <c r="F99" s="11"/>
    </row>
    <row r="100" spans="6:6" s="2" customFormat="1" ht="15.75" x14ac:dyDescent="0.25">
      <c r="F100" s="11"/>
    </row>
    <row r="101" spans="6:6" s="2" customFormat="1" ht="15.75" x14ac:dyDescent="0.25">
      <c r="F101" s="11"/>
    </row>
    <row r="102" spans="6:6" s="2" customFormat="1" ht="15.75" x14ac:dyDescent="0.25">
      <c r="F102" s="11"/>
    </row>
    <row r="103" spans="6:6" s="2" customFormat="1" ht="15.75" x14ac:dyDescent="0.25">
      <c r="F103" s="11"/>
    </row>
    <row r="104" spans="6:6" s="2" customFormat="1" ht="15.75" x14ac:dyDescent="0.25">
      <c r="F104" s="11"/>
    </row>
    <row r="105" spans="6:6" s="2" customFormat="1" ht="15.75" x14ac:dyDescent="0.25">
      <c r="F105" s="11"/>
    </row>
    <row r="106" spans="6:6" s="2" customFormat="1" ht="15.75" x14ac:dyDescent="0.25">
      <c r="F106" s="11"/>
    </row>
    <row r="107" spans="6:6" s="2" customFormat="1" ht="15.75" x14ac:dyDescent="0.25">
      <c r="F107" s="11"/>
    </row>
    <row r="108" spans="6:6" s="2" customFormat="1" ht="15.75" x14ac:dyDescent="0.25">
      <c r="F108" s="11"/>
    </row>
    <row r="109" spans="6:6" s="2" customFormat="1" ht="15.75" x14ac:dyDescent="0.25">
      <c r="F109" s="11"/>
    </row>
    <row r="110" spans="6:6" s="2" customFormat="1" ht="15.75" x14ac:dyDescent="0.25">
      <c r="F110" s="11"/>
    </row>
    <row r="111" spans="6:6" s="2" customFormat="1" ht="15.75" x14ac:dyDescent="0.25">
      <c r="F111" s="11"/>
    </row>
    <row r="112" spans="6:6" s="2" customFormat="1" ht="15.75" x14ac:dyDescent="0.25">
      <c r="F112" s="11"/>
    </row>
    <row r="113" spans="6:6" s="2" customFormat="1" ht="15.75" x14ac:dyDescent="0.25">
      <c r="F113" s="11"/>
    </row>
    <row r="114" spans="6:6" s="2" customFormat="1" ht="15.75" x14ac:dyDescent="0.25">
      <c r="F114" s="11"/>
    </row>
    <row r="115" spans="6:6" s="2" customFormat="1" ht="15.75" x14ac:dyDescent="0.25">
      <c r="F115" s="11"/>
    </row>
    <row r="116" spans="6:6" s="2" customFormat="1" ht="15.75" x14ac:dyDescent="0.25">
      <c r="F116" s="11"/>
    </row>
    <row r="117" spans="6:6" s="2" customFormat="1" ht="15.75" x14ac:dyDescent="0.25">
      <c r="F117" s="11"/>
    </row>
    <row r="118" spans="6:6" s="2" customFormat="1" ht="15.75" x14ac:dyDescent="0.25">
      <c r="F118" s="11"/>
    </row>
    <row r="119" spans="6:6" s="2" customFormat="1" ht="15.75" x14ac:dyDescent="0.25">
      <c r="F119" s="11"/>
    </row>
    <row r="120" spans="6:6" s="2" customFormat="1" ht="15.75" x14ac:dyDescent="0.25">
      <c r="F120" s="11"/>
    </row>
    <row r="121" spans="6:6" s="2" customFormat="1" ht="15.75" x14ac:dyDescent="0.25">
      <c r="F121" s="11"/>
    </row>
    <row r="122" spans="6:6" s="2" customFormat="1" ht="15.75" x14ac:dyDescent="0.25">
      <c r="F122" s="11"/>
    </row>
    <row r="123" spans="6:6" s="2" customFormat="1" ht="15.75" x14ac:dyDescent="0.25">
      <c r="F123" s="11"/>
    </row>
    <row r="124" spans="6:6" s="2" customFormat="1" ht="15.75" x14ac:dyDescent="0.25">
      <c r="F124" s="11"/>
    </row>
    <row r="125" spans="6:6" s="2" customFormat="1" ht="15.75" x14ac:dyDescent="0.25">
      <c r="F125" s="11"/>
    </row>
    <row r="126" spans="6:6" s="2" customFormat="1" ht="15.75" x14ac:dyDescent="0.25">
      <c r="F126" s="11"/>
    </row>
    <row r="127" spans="6:6" s="2" customFormat="1" ht="15.75" x14ac:dyDescent="0.25">
      <c r="F127" s="11"/>
    </row>
    <row r="128" spans="6:6" s="2" customFormat="1" ht="15.75" x14ac:dyDescent="0.25">
      <c r="F128" s="11"/>
    </row>
    <row r="129" spans="6:6" s="2" customFormat="1" ht="15.75" x14ac:dyDescent="0.25">
      <c r="F129" s="11"/>
    </row>
    <row r="130" spans="6:6" s="2" customFormat="1" ht="15.75" x14ac:dyDescent="0.25">
      <c r="F130" s="11"/>
    </row>
    <row r="131" spans="6:6" s="2" customFormat="1" ht="15.75" x14ac:dyDescent="0.25">
      <c r="F131" s="11"/>
    </row>
    <row r="132" spans="6:6" s="2" customFormat="1" ht="15.75" x14ac:dyDescent="0.25">
      <c r="F132" s="11"/>
    </row>
    <row r="133" spans="6:6" s="2" customFormat="1" ht="15.75" x14ac:dyDescent="0.25">
      <c r="F133" s="11"/>
    </row>
    <row r="134" spans="6:6" s="2" customFormat="1" ht="15.75" x14ac:dyDescent="0.25">
      <c r="F134" s="11"/>
    </row>
    <row r="135" spans="6:6" s="2" customFormat="1" ht="15.75" x14ac:dyDescent="0.25">
      <c r="F135" s="11"/>
    </row>
    <row r="136" spans="6:6" s="2" customFormat="1" ht="15.75" x14ac:dyDescent="0.25">
      <c r="F136" s="11"/>
    </row>
    <row r="137" spans="6:6" s="2" customFormat="1" ht="15.75" x14ac:dyDescent="0.25">
      <c r="F137" s="11"/>
    </row>
    <row r="138" spans="6:6" s="2" customFormat="1" ht="15.75" x14ac:dyDescent="0.25">
      <c r="F138" s="11"/>
    </row>
    <row r="139" spans="6:6" s="2" customFormat="1" ht="15.75" x14ac:dyDescent="0.25">
      <c r="F139" s="11"/>
    </row>
    <row r="140" spans="6:6" s="2" customFormat="1" ht="15.75" x14ac:dyDescent="0.25">
      <c r="F140" s="11"/>
    </row>
    <row r="141" spans="6:6" s="2" customFormat="1" ht="15.75" x14ac:dyDescent="0.25">
      <c r="F141" s="11"/>
    </row>
    <row r="142" spans="6:6" s="2" customFormat="1" ht="15.75" x14ac:dyDescent="0.25">
      <c r="F142" s="11"/>
    </row>
    <row r="143" spans="6:6" s="2" customFormat="1" ht="15.75" x14ac:dyDescent="0.25">
      <c r="F143" s="11"/>
    </row>
    <row r="144" spans="6:6" s="2" customFormat="1" ht="15.75" x14ac:dyDescent="0.25">
      <c r="F144" s="11"/>
    </row>
    <row r="145" spans="6:6" s="2" customFormat="1" ht="15.75" x14ac:dyDescent="0.25">
      <c r="F145" s="11"/>
    </row>
    <row r="146" spans="6:6" s="2" customFormat="1" ht="15.75" x14ac:dyDescent="0.25">
      <c r="F146" s="11"/>
    </row>
    <row r="147" spans="6:6" s="2" customFormat="1" ht="15.75" x14ac:dyDescent="0.25">
      <c r="F147" s="11"/>
    </row>
    <row r="148" spans="6:6" s="2" customFormat="1" ht="15.75" x14ac:dyDescent="0.25">
      <c r="F148" s="11"/>
    </row>
    <row r="149" spans="6:6" s="2" customFormat="1" ht="15.75" x14ac:dyDescent="0.25">
      <c r="F149" s="11"/>
    </row>
    <row r="150" spans="6:6" s="2" customFormat="1" ht="15.75" x14ac:dyDescent="0.25">
      <c r="F150" s="11"/>
    </row>
    <row r="151" spans="6:6" s="2" customFormat="1" ht="15.75" x14ac:dyDescent="0.25">
      <c r="F151" s="11"/>
    </row>
    <row r="152" spans="6:6" s="2" customFormat="1" ht="15.75" x14ac:dyDescent="0.25">
      <c r="F152" s="11"/>
    </row>
    <row r="153" spans="6:6" s="2" customFormat="1" ht="15.75" x14ac:dyDescent="0.25">
      <c r="F153" s="11"/>
    </row>
    <row r="154" spans="6:6" s="2" customFormat="1" ht="15.75" x14ac:dyDescent="0.25">
      <c r="F154" s="11"/>
    </row>
    <row r="155" spans="6:6" s="2" customFormat="1" ht="15.75" x14ac:dyDescent="0.25">
      <c r="F155" s="11"/>
    </row>
    <row r="156" spans="6:6" s="2" customFormat="1" ht="15.75" x14ac:dyDescent="0.25">
      <c r="F156" s="11"/>
    </row>
    <row r="157" spans="6:6" s="2" customFormat="1" ht="15.75" x14ac:dyDescent="0.25">
      <c r="F157" s="11"/>
    </row>
    <row r="158" spans="6:6" s="2" customFormat="1" ht="15.75" x14ac:dyDescent="0.25">
      <c r="F158" s="11"/>
    </row>
    <row r="159" spans="6:6" s="2" customFormat="1" ht="15.75" x14ac:dyDescent="0.25">
      <c r="F159" s="11"/>
    </row>
    <row r="160" spans="6:6" s="2" customFormat="1" ht="15.75" x14ac:dyDescent="0.25">
      <c r="F160" s="11"/>
    </row>
    <row r="161" spans="6:6" s="2" customFormat="1" ht="15.75" x14ac:dyDescent="0.25">
      <c r="F161" s="11"/>
    </row>
    <row r="162" spans="6:6" s="2" customFormat="1" ht="15.75" x14ac:dyDescent="0.25">
      <c r="F162" s="11"/>
    </row>
    <row r="163" spans="6:6" s="2" customFormat="1" ht="15.75" x14ac:dyDescent="0.25">
      <c r="F163" s="11"/>
    </row>
    <row r="164" spans="6:6" s="2" customFormat="1" ht="15.75" x14ac:dyDescent="0.25">
      <c r="F164" s="11"/>
    </row>
    <row r="165" spans="6:6" s="2" customFormat="1" ht="15.75" x14ac:dyDescent="0.25">
      <c r="F165" s="11"/>
    </row>
    <row r="166" spans="6:6" s="2" customFormat="1" ht="15.75" x14ac:dyDescent="0.25">
      <c r="F166" s="11"/>
    </row>
    <row r="167" spans="6:6" s="2" customFormat="1" ht="15.75" x14ac:dyDescent="0.25">
      <c r="F167" s="11"/>
    </row>
    <row r="168" spans="6:6" s="2" customFormat="1" ht="15.75" x14ac:dyDescent="0.25">
      <c r="F168" s="11"/>
    </row>
    <row r="169" spans="6:6" s="2" customFormat="1" ht="15.75" x14ac:dyDescent="0.25">
      <c r="F169" s="11"/>
    </row>
    <row r="170" spans="6:6" s="2" customFormat="1" ht="15.75" x14ac:dyDescent="0.25">
      <c r="F170" s="11"/>
    </row>
    <row r="171" spans="6:6" s="2" customFormat="1" ht="15.75" x14ac:dyDescent="0.25">
      <c r="F171" s="11"/>
    </row>
    <row r="172" spans="6:6" s="2" customFormat="1" ht="15.75" x14ac:dyDescent="0.25">
      <c r="F172" s="11"/>
    </row>
    <row r="173" spans="6:6" s="2" customFormat="1" ht="15.75" x14ac:dyDescent="0.25">
      <c r="F173" s="11"/>
    </row>
    <row r="174" spans="6:6" s="2" customFormat="1" ht="15.75" x14ac:dyDescent="0.25">
      <c r="F174" s="11"/>
    </row>
    <row r="175" spans="6:6" s="2" customFormat="1" ht="15.75" x14ac:dyDescent="0.25">
      <c r="F175" s="11"/>
    </row>
    <row r="176" spans="6:6" s="2" customFormat="1" ht="15.75" x14ac:dyDescent="0.25">
      <c r="F176" s="11"/>
    </row>
    <row r="177" spans="6:6" s="2" customFormat="1" ht="15.75" x14ac:dyDescent="0.25">
      <c r="F177" s="11"/>
    </row>
    <row r="178" spans="6:6" s="2" customFormat="1" ht="15.75" x14ac:dyDescent="0.25">
      <c r="F178" s="11"/>
    </row>
    <row r="179" spans="6:6" s="2" customFormat="1" ht="15.75" x14ac:dyDescent="0.25">
      <c r="F179" s="11"/>
    </row>
    <row r="180" spans="6:6" s="2" customFormat="1" ht="15.75" x14ac:dyDescent="0.25">
      <c r="F180" s="11"/>
    </row>
    <row r="181" spans="6:6" s="2" customFormat="1" ht="15.75" x14ac:dyDescent="0.25">
      <c r="F181" s="11"/>
    </row>
    <row r="182" spans="6:6" s="2" customFormat="1" ht="15.75" x14ac:dyDescent="0.25">
      <c r="F182" s="11"/>
    </row>
    <row r="183" spans="6:6" s="2" customFormat="1" ht="15.75" x14ac:dyDescent="0.25">
      <c r="F183" s="11"/>
    </row>
    <row r="184" spans="6:6" s="2" customFormat="1" ht="15.75" x14ac:dyDescent="0.25">
      <c r="F184" s="11"/>
    </row>
    <row r="185" spans="6:6" s="2" customFormat="1" ht="15.75" x14ac:dyDescent="0.25">
      <c r="F185" s="11"/>
    </row>
    <row r="186" spans="6:6" s="2" customFormat="1" ht="15.75" x14ac:dyDescent="0.25">
      <c r="F186" s="11"/>
    </row>
    <row r="187" spans="6:6" s="2" customFormat="1" ht="15.75" x14ac:dyDescent="0.25">
      <c r="F187" s="11"/>
    </row>
    <row r="188" spans="6:6" s="2" customFormat="1" ht="15.75" x14ac:dyDescent="0.25">
      <c r="F188" s="11"/>
    </row>
    <row r="189" spans="6:6" s="2" customFormat="1" ht="15.75" x14ac:dyDescent="0.25">
      <c r="F189" s="11"/>
    </row>
    <row r="190" spans="6:6" s="2" customFormat="1" ht="15.75" x14ac:dyDescent="0.25">
      <c r="F190" s="11"/>
    </row>
    <row r="191" spans="6:6" s="2" customFormat="1" ht="15.75" x14ac:dyDescent="0.25">
      <c r="F191" s="11"/>
    </row>
    <row r="192" spans="6:6" s="2" customFormat="1" ht="15.75" x14ac:dyDescent="0.25">
      <c r="F192" s="11"/>
    </row>
    <row r="193" spans="6:6" s="2" customFormat="1" ht="15.75" x14ac:dyDescent="0.25">
      <c r="F193" s="11"/>
    </row>
    <row r="194" spans="6:6" s="2" customFormat="1" ht="15.75" x14ac:dyDescent="0.25">
      <c r="F194" s="11"/>
    </row>
    <row r="195" spans="6:6" s="2" customFormat="1" ht="15.75" x14ac:dyDescent="0.25">
      <c r="F195" s="11"/>
    </row>
    <row r="196" spans="6:6" s="2" customFormat="1" ht="15.75" x14ac:dyDescent="0.25">
      <c r="F196" s="11"/>
    </row>
    <row r="197" spans="6:6" s="2" customFormat="1" ht="15.75" x14ac:dyDescent="0.25">
      <c r="F197" s="11"/>
    </row>
    <row r="198" spans="6:6" s="2" customFormat="1" ht="15.75" x14ac:dyDescent="0.25">
      <c r="F198" s="11"/>
    </row>
    <row r="199" spans="6:6" s="2" customFormat="1" ht="15.75" x14ac:dyDescent="0.25">
      <c r="F199" s="11"/>
    </row>
    <row r="200" spans="6:6" s="2" customFormat="1" ht="15.75" x14ac:dyDescent="0.25">
      <c r="F200" s="11"/>
    </row>
    <row r="201" spans="6:6" s="2" customFormat="1" ht="15.75" x14ac:dyDescent="0.25">
      <c r="F201" s="11"/>
    </row>
    <row r="202" spans="6:6" s="2" customFormat="1" ht="15.75" x14ac:dyDescent="0.25">
      <c r="F202" s="11"/>
    </row>
    <row r="203" spans="6:6" s="2" customFormat="1" ht="15.75" x14ac:dyDescent="0.25">
      <c r="F203" s="11"/>
    </row>
    <row r="204" spans="6:6" s="2" customFormat="1" ht="15.75" x14ac:dyDescent="0.25">
      <c r="F204" s="11"/>
    </row>
    <row r="205" spans="6:6" s="2" customFormat="1" ht="15.75" x14ac:dyDescent="0.25">
      <c r="F205" s="11"/>
    </row>
    <row r="206" spans="6:6" s="2" customFormat="1" ht="15.75" x14ac:dyDescent="0.25">
      <c r="F206" s="1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2"/>
  <sheetViews>
    <sheetView tabSelected="1" topLeftCell="A31" workbookViewId="0">
      <selection activeCell="L58" sqref="L58:O58"/>
    </sheetView>
  </sheetViews>
  <sheetFormatPr defaultRowHeight="15" x14ac:dyDescent="0.25"/>
  <cols>
    <col min="1" max="1" width="9.28515625" bestFit="1" customWidth="1"/>
    <col min="2" max="2" width="23.5703125" customWidth="1"/>
    <col min="3" max="3" width="12.5703125" bestFit="1" customWidth="1"/>
    <col min="4" max="4" width="21.85546875" customWidth="1"/>
    <col min="5" max="5" width="17.140625" customWidth="1"/>
    <col min="6" max="6" width="17.85546875" bestFit="1" customWidth="1"/>
    <col min="7" max="7" width="32" bestFit="1" customWidth="1"/>
    <col min="8" max="8" width="15.28515625" customWidth="1"/>
    <col min="9" max="9" width="18.85546875" bestFit="1" customWidth="1"/>
    <col min="10" max="11" width="11.140625" bestFit="1" customWidth="1"/>
    <col min="12" max="13" width="10.5703125" bestFit="1" customWidth="1"/>
    <col min="14" max="15" width="9.7109375" bestFit="1" customWidth="1"/>
  </cols>
  <sheetData>
    <row r="3" spans="1:15" s="16" customFormat="1" ht="18.75" x14ac:dyDescent="0.3">
      <c r="B3" s="16" t="s">
        <v>54</v>
      </c>
      <c r="C3" s="16" t="s">
        <v>0</v>
      </c>
      <c r="D3" s="16" t="s">
        <v>2</v>
      </c>
      <c r="E3" s="16" t="s">
        <v>3</v>
      </c>
      <c r="F3" s="17" t="s">
        <v>56</v>
      </c>
      <c r="G3" s="16" t="s">
        <v>55</v>
      </c>
      <c r="J3" s="16" t="s">
        <v>59</v>
      </c>
      <c r="K3" s="16" t="s">
        <v>60</v>
      </c>
      <c r="L3" s="16" t="s">
        <v>57</v>
      </c>
      <c r="M3" s="16" t="s">
        <v>58</v>
      </c>
      <c r="N3" s="16" t="s">
        <v>61</v>
      </c>
      <c r="O3" s="16" t="s">
        <v>62</v>
      </c>
    </row>
    <row r="4" spans="1:15" s="16" customFormat="1" ht="18.75" x14ac:dyDescent="0.3">
      <c r="A4" s="16">
        <v>1968</v>
      </c>
      <c r="B4" s="16">
        <v>2.1E-10</v>
      </c>
      <c r="C4" s="18">
        <v>0.25490000000000002</v>
      </c>
      <c r="D4" s="19">
        <f>B4/0.0000000001-1</f>
        <v>1.1000000000000001</v>
      </c>
      <c r="E4" s="20">
        <f>(1+D4)/(1+C4)-1</f>
        <v>0.67344011475017918</v>
      </c>
      <c r="F4" s="21"/>
      <c r="G4" s="18">
        <f>E4</f>
        <v>0.67344011475017918</v>
      </c>
      <c r="J4" s="18">
        <f>E4</f>
        <v>0.67344011475017918</v>
      </c>
    </row>
    <row r="5" spans="1:15" s="16" customFormat="1" ht="18.75" x14ac:dyDescent="0.3">
      <c r="A5" s="16">
        <v>1969</v>
      </c>
      <c r="B5" s="16">
        <v>5.4999999999999996E-10</v>
      </c>
      <c r="C5" s="18">
        <v>0.19309999999999999</v>
      </c>
      <c r="D5" s="19">
        <f>B5/B4-1</f>
        <v>1.6190476190476191</v>
      </c>
      <c r="E5" s="20">
        <f>(1+D5)/(1+C5)-1</f>
        <v>1.1951618632533894</v>
      </c>
      <c r="F5" s="21"/>
      <c r="G5" s="19">
        <f>(1+G4)*(1+E5)-1</f>
        <v>2.6734719203379691</v>
      </c>
      <c r="J5" s="18">
        <f>E5</f>
        <v>1.1951618632533894</v>
      </c>
      <c r="K5" s="19">
        <f>((1+E5)*(1+E4))^(1/2)-1</f>
        <v>0.91663035568624163</v>
      </c>
    </row>
    <row r="6" spans="1:15" s="16" customFormat="1" ht="18.75" x14ac:dyDescent="0.3">
      <c r="A6" s="16">
        <v>1970</v>
      </c>
      <c r="B6" s="16">
        <v>8.4999999999999996E-10</v>
      </c>
      <c r="C6" s="19">
        <v>0.19259999999999999</v>
      </c>
      <c r="D6" s="19">
        <f t="shared" ref="D6:D53" si="0">B6/B5-1</f>
        <v>0.54545454545454541</v>
      </c>
      <c r="E6" s="20">
        <f t="shared" ref="E6:E53" si="1">(1+D6)/(1+C6)-1</f>
        <v>0.29586998612656834</v>
      </c>
      <c r="F6" s="21"/>
      <c r="G6" s="19">
        <f t="shared" ref="G6:G53" si="2">(1+G5)*(1+E6)-1</f>
        <v>3.7603420064447022</v>
      </c>
      <c r="J6" s="18">
        <f t="shared" ref="J6:J53" si="3">E6</f>
        <v>0.29586998612656834</v>
      </c>
      <c r="K6" s="19">
        <f t="shared" ref="K6:K53" si="4">((1+E6)*(1+E5))^(1/2)-1</f>
        <v>0.6866073559900483</v>
      </c>
    </row>
    <row r="7" spans="1:15" s="16" customFormat="1" ht="18.75" x14ac:dyDescent="0.3">
      <c r="A7" s="16">
        <v>1971</v>
      </c>
      <c r="B7" s="16">
        <v>1.81E-9</v>
      </c>
      <c r="C7" s="19">
        <v>0.19470000000000001</v>
      </c>
      <c r="D7" s="19">
        <f t="shared" si="0"/>
        <v>1.1294117647058823</v>
      </c>
      <c r="E7" s="20">
        <f t="shared" si="1"/>
        <v>0.78238199104870021</v>
      </c>
      <c r="F7" s="21"/>
      <c r="G7" s="19">
        <f t="shared" si="2"/>
        <v>7.4847478635196723</v>
      </c>
      <c r="J7" s="18">
        <f t="shared" si="3"/>
        <v>0.78238199104870021</v>
      </c>
      <c r="K7" s="19">
        <f t="shared" si="4"/>
        <v>0.51978134151348376</v>
      </c>
    </row>
    <row r="8" spans="1:15" s="16" customFormat="1" ht="18.75" x14ac:dyDescent="0.3">
      <c r="A8" s="16">
        <v>1972</v>
      </c>
      <c r="B8" s="16">
        <v>1.01E-9</v>
      </c>
      <c r="C8" s="19">
        <v>0.15720000000000001</v>
      </c>
      <c r="D8" s="19">
        <f t="shared" si="0"/>
        <v>-0.44198895027624308</v>
      </c>
      <c r="E8" s="22">
        <f t="shared" si="1"/>
        <v>-0.51779204137248791</v>
      </c>
      <c r="F8" s="21"/>
      <c r="G8" s="19">
        <f t="shared" si="2"/>
        <v>3.0914129467369653</v>
      </c>
      <c r="J8" s="18">
        <f t="shared" si="3"/>
        <v>-0.51779204137248791</v>
      </c>
      <c r="K8" s="19">
        <f t="shared" si="4"/>
        <v>-7.2919215279469651E-2</v>
      </c>
      <c r="L8" s="19">
        <f>((1+E8)*(1+E7)*(1+E6)*(1+E5)*(1+E4))^(1/5)-1</f>
        <v>0.32548452896324531</v>
      </c>
    </row>
    <row r="9" spans="1:15" s="16" customFormat="1" ht="18.75" x14ac:dyDescent="0.3">
      <c r="A9" s="16">
        <v>1973</v>
      </c>
      <c r="B9" s="16">
        <v>1.0500000000000001E-9</v>
      </c>
      <c r="C9" s="19">
        <v>0.15540000000000001</v>
      </c>
      <c r="D9" s="19">
        <f t="shared" si="0"/>
        <v>3.9603960396039639E-2</v>
      </c>
      <c r="E9" s="22">
        <f t="shared" si="1"/>
        <v>-0.10022160256531099</v>
      </c>
      <c r="F9" s="21"/>
      <c r="G9" s="19">
        <f t="shared" si="2"/>
        <v>2.6813649844585252</v>
      </c>
      <c r="J9" s="18">
        <f t="shared" si="3"/>
        <v>-0.10022160256531099</v>
      </c>
      <c r="K9" s="19">
        <f t="shared" si="4"/>
        <v>-0.34130408818323787</v>
      </c>
      <c r="L9" s="19">
        <f t="shared" ref="L9:L53" si="5">((1+E9)*(1+E8)*(1+E7)*(1+E6)*(1+E5))^(1/5)-1</f>
        <v>0.17079198410396601</v>
      </c>
    </row>
    <row r="10" spans="1:15" s="16" customFormat="1" ht="18.75" x14ac:dyDescent="0.3">
      <c r="A10" s="16">
        <v>1974</v>
      </c>
      <c r="B10" s="16">
        <v>1.44E-9</v>
      </c>
      <c r="C10" s="19">
        <v>0.26900000000000002</v>
      </c>
      <c r="D10" s="19">
        <f t="shared" si="0"/>
        <v>0.37142857142857122</v>
      </c>
      <c r="E10" s="20">
        <f t="shared" si="1"/>
        <v>8.0715974332995266E-2</v>
      </c>
      <c r="F10" s="21"/>
      <c r="G10" s="19">
        <f t="shared" si="2"/>
        <v>2.9785099460544671</v>
      </c>
      <c r="J10" s="18">
        <f t="shared" si="3"/>
        <v>8.0715974332995266E-2</v>
      </c>
      <c r="K10" s="19">
        <f t="shared" si="4"/>
        <v>-1.3894078981668945E-2</v>
      </c>
      <c r="L10" s="19">
        <f t="shared" si="5"/>
        <v>1.6081969268357588E-2</v>
      </c>
    </row>
    <row r="11" spans="1:15" s="16" customFormat="1" ht="18.75" x14ac:dyDescent="0.3">
      <c r="A11" s="16">
        <v>1975</v>
      </c>
      <c r="B11" s="16">
        <v>1.9399999999999999E-9</v>
      </c>
      <c r="C11" s="19">
        <v>0.29349999999999998</v>
      </c>
      <c r="D11" s="19">
        <f t="shared" si="0"/>
        <v>0.3472222222222221</v>
      </c>
      <c r="E11" s="20">
        <f t="shared" si="1"/>
        <v>4.1532448567624503E-2</v>
      </c>
      <c r="F11" s="21"/>
      <c r="G11" s="19">
        <f t="shared" si="2"/>
        <v>3.1437472057647566</v>
      </c>
      <c r="J11" s="18">
        <f t="shared" si="3"/>
        <v>4.1532448567624503E-2</v>
      </c>
      <c r="K11" s="19">
        <f t="shared" si="4"/>
        <v>6.0943332583409227E-2</v>
      </c>
      <c r="L11" s="19">
        <f t="shared" si="5"/>
        <v>-2.7362478326451001E-2</v>
      </c>
    </row>
    <row r="12" spans="1:15" s="16" customFormat="1" ht="18.75" x14ac:dyDescent="0.3">
      <c r="A12" s="16">
        <v>1976</v>
      </c>
      <c r="B12" s="16">
        <v>2.4100000000000002E-9</v>
      </c>
      <c r="C12" s="19">
        <v>0.46260000000000001</v>
      </c>
      <c r="D12" s="19">
        <f t="shared" si="0"/>
        <v>0.24226804123711343</v>
      </c>
      <c r="E12" s="22">
        <f t="shared" si="1"/>
        <v>-0.15064403033152374</v>
      </c>
      <c r="F12" s="21"/>
      <c r="G12" s="19">
        <f t="shared" si="2"/>
        <v>2.519516426013364</v>
      </c>
      <c r="J12" s="18">
        <f t="shared" si="3"/>
        <v>-0.15064403033152374</v>
      </c>
      <c r="K12" s="19">
        <f t="shared" si="4"/>
        <v>-5.9451328854090102E-2</v>
      </c>
      <c r="L12" s="19">
        <f t="shared" si="5"/>
        <v>-0.16137305707059935</v>
      </c>
    </row>
    <row r="13" spans="1:15" s="16" customFormat="1" ht="18.75" x14ac:dyDescent="0.3">
      <c r="A13" s="16">
        <v>1977</v>
      </c>
      <c r="B13" s="16">
        <v>3.3999999999999998E-9</v>
      </c>
      <c r="C13" s="19">
        <v>0.38779999999999998</v>
      </c>
      <c r="D13" s="19">
        <f t="shared" si="0"/>
        <v>0.41078838174273846</v>
      </c>
      <c r="E13" s="20">
        <f t="shared" si="1"/>
        <v>1.6564621518041944E-2</v>
      </c>
      <c r="F13" s="21"/>
      <c r="G13" s="19">
        <f t="shared" si="2"/>
        <v>2.577815883536807</v>
      </c>
      <c r="J13" s="18">
        <f t="shared" si="3"/>
        <v>1.6564621518041944E-2</v>
      </c>
      <c r="K13" s="19">
        <f t="shared" si="4"/>
        <v>-7.0793225465868637E-2</v>
      </c>
      <c r="L13" s="19">
        <f t="shared" si="5"/>
        <v>-2.6470906996922339E-2</v>
      </c>
      <c r="M13" s="19">
        <f>((1+E13)*(1+E12)*(1+E11)*(1+E10)*(1+E9)*(1+E8)*(1+E7)*(1+E6)*(1+E5)*(1+E4))^(1/10)-1</f>
        <v>0.13595675589839229</v>
      </c>
    </row>
    <row r="14" spans="1:15" s="16" customFormat="1" ht="18.75" x14ac:dyDescent="0.3">
      <c r="A14" s="16">
        <v>1978</v>
      </c>
      <c r="B14" s="16">
        <v>3.5499999999999999E-9</v>
      </c>
      <c r="C14" s="19">
        <v>0.40810000000000002</v>
      </c>
      <c r="D14" s="19">
        <f t="shared" si="0"/>
        <v>4.4117647058823595E-2</v>
      </c>
      <c r="E14" s="22">
        <f t="shared" si="1"/>
        <v>-0.25849183505516404</v>
      </c>
      <c r="F14" s="21"/>
      <c r="G14" s="19">
        <f t="shared" si="2"/>
        <v>1.6529796903118648</v>
      </c>
      <c r="J14" s="18">
        <f t="shared" si="3"/>
        <v>-0.25849183505516404</v>
      </c>
      <c r="K14" s="19">
        <f t="shared" si="4"/>
        <v>-0.1317886391841645</v>
      </c>
      <c r="L14" s="19">
        <f t="shared" si="5"/>
        <v>-6.3419719376039296E-2</v>
      </c>
      <c r="M14" s="19">
        <f t="shared" ref="M14:M53" si="6">((1+E14)*(1+E13)*(1+E12)*(1+E11)*(1+E10)*(1+E9)*(1+E8)*(1+E7)*(1+E6)*(1+E5))^(1/10)-1</f>
        <v>4.7158385834910943E-2</v>
      </c>
    </row>
    <row r="15" spans="1:15" s="16" customFormat="1" ht="18.75" x14ac:dyDescent="0.3">
      <c r="A15" s="16">
        <v>1979</v>
      </c>
      <c r="B15" s="16">
        <v>5.5599999999999998E-9</v>
      </c>
      <c r="C15" s="19">
        <v>0.77249999999999996</v>
      </c>
      <c r="D15" s="19">
        <f t="shared" si="0"/>
        <v>0.56619718309859146</v>
      </c>
      <c r="E15" s="22">
        <f t="shared" si="1"/>
        <v>-0.11639086990206404</v>
      </c>
      <c r="F15" s="21"/>
      <c r="G15" s="19">
        <f t="shared" si="2"/>
        <v>1.3441970763239586</v>
      </c>
      <c r="J15" s="18">
        <f t="shared" si="3"/>
        <v>-0.11639086990206404</v>
      </c>
      <c r="K15" s="19">
        <f t="shared" si="4"/>
        <v>-0.19055365552284853</v>
      </c>
      <c r="L15" s="19">
        <f t="shared" si="5"/>
        <v>-0.10038904715718966</v>
      </c>
      <c r="M15" s="19">
        <f t="shared" si="6"/>
        <v>-4.3925490068945416E-2</v>
      </c>
    </row>
    <row r="16" spans="1:15" s="16" customFormat="1" ht="18.75" x14ac:dyDescent="0.3">
      <c r="A16" s="16">
        <v>1980</v>
      </c>
      <c r="B16" s="16">
        <v>8.0100000000000003E-9</v>
      </c>
      <c r="C16" s="19">
        <v>0.99199999999999999</v>
      </c>
      <c r="D16" s="19">
        <f t="shared" si="0"/>
        <v>0.44064748201438864</v>
      </c>
      <c r="E16" s="22">
        <f t="shared" si="1"/>
        <v>-0.27678339256305795</v>
      </c>
      <c r="F16" s="21"/>
      <c r="G16" s="19">
        <f t="shared" si="2"/>
        <v>0.69536225670261165</v>
      </c>
      <c r="J16" s="18">
        <f t="shared" si="3"/>
        <v>-0.27678339256305795</v>
      </c>
      <c r="K16" s="19">
        <f t="shared" si="4"/>
        <v>-0.20059972643879032</v>
      </c>
      <c r="L16" s="19">
        <f t="shared" si="5"/>
        <v>-0.16367736421177359</v>
      </c>
      <c r="M16" s="19">
        <f t="shared" si="6"/>
        <v>-9.8091592348452106E-2</v>
      </c>
    </row>
    <row r="17" spans="1:15" s="16" customFormat="1" ht="18.75" x14ac:dyDescent="0.3">
      <c r="A17" s="16">
        <v>1981</v>
      </c>
      <c r="B17" s="16">
        <v>1.714E-8</v>
      </c>
      <c r="C17" s="19">
        <v>0.95650000000000002</v>
      </c>
      <c r="D17" s="19">
        <f t="shared" si="0"/>
        <v>1.1398252184769038</v>
      </c>
      <c r="E17" s="20">
        <f t="shared" si="1"/>
        <v>9.3700597228164373E-2</v>
      </c>
      <c r="F17" s="21"/>
      <c r="G17" s="19">
        <f t="shared" si="2"/>
        <v>0.85421871267373484</v>
      </c>
      <c r="J17" s="18">
        <f t="shared" si="3"/>
        <v>9.3700597228164373E-2</v>
      </c>
      <c r="K17" s="19">
        <f t="shared" si="4"/>
        <v>-0.11062806684767124</v>
      </c>
      <c r="L17" s="19">
        <f t="shared" si="5"/>
        <v>-0.12029797306237033</v>
      </c>
      <c r="M17" s="19">
        <f t="shared" si="6"/>
        <v>-0.1410810157299458</v>
      </c>
      <c r="N17" s="19"/>
    </row>
    <row r="18" spans="1:15" s="16" customFormat="1" ht="18.75" x14ac:dyDescent="0.3">
      <c r="A18" s="16">
        <v>1982</v>
      </c>
      <c r="B18" s="16">
        <v>2.8080000000000001E-8</v>
      </c>
      <c r="C18" s="19">
        <v>1.048</v>
      </c>
      <c r="D18" s="19">
        <f t="shared" si="0"/>
        <v>0.63827304550758468</v>
      </c>
      <c r="E18" s="22">
        <f t="shared" si="1"/>
        <v>-0.20006198949824971</v>
      </c>
      <c r="F18" s="21"/>
      <c r="G18" s="19">
        <f t="shared" si="2"/>
        <v>0.48326002805134394</v>
      </c>
      <c r="J18" s="18">
        <f t="shared" si="3"/>
        <v>-0.20006198949824971</v>
      </c>
      <c r="K18" s="19">
        <f t="shared" si="4"/>
        <v>-6.4643020108753335E-2</v>
      </c>
      <c r="L18" s="19">
        <f t="shared" si="5"/>
        <v>-0.16146757461887995</v>
      </c>
      <c r="M18" s="19">
        <f t="shared" si="6"/>
        <v>-9.6487016399347647E-2</v>
      </c>
      <c r="N18" s="19">
        <f>((1+E18)*(1+E17)*(1+E16)*(1+E15)*(1+E14)*(1+E13)*(1+E12)*(1+E11)*(1+E10)*(1+E9)*(1+E8)*(1+E7)*(1+E6)*(1+E5)*(1+E4))^(1/15)-1</f>
        <v>2.6631265225703915E-2</v>
      </c>
    </row>
    <row r="19" spans="1:15" s="16" customFormat="1" ht="18.75" x14ac:dyDescent="0.3">
      <c r="A19" s="16">
        <v>1983</v>
      </c>
      <c r="B19" s="16">
        <v>2.4133E-7</v>
      </c>
      <c r="C19" s="19">
        <v>1.6398999999999999</v>
      </c>
      <c r="D19" s="19">
        <f t="shared" si="0"/>
        <v>7.5943732193732192</v>
      </c>
      <c r="E19" s="20">
        <f t="shared" si="1"/>
        <v>2.2555677182367586</v>
      </c>
      <c r="F19" s="21"/>
      <c r="G19" s="19">
        <f t="shared" si="2"/>
        <v>3.8288534650749044</v>
      </c>
      <c r="J19" s="18">
        <f t="shared" si="3"/>
        <v>2.2555677182367586</v>
      </c>
      <c r="K19" s="19">
        <f t="shared" si="4"/>
        <v>0.61376961291878196</v>
      </c>
      <c r="L19" s="19">
        <f t="shared" si="5"/>
        <v>0.12725461052952869</v>
      </c>
      <c r="M19" s="19">
        <f t="shared" si="6"/>
        <v>2.7503985133098929E-2</v>
      </c>
      <c r="N19" s="19">
        <f t="shared" ref="N19:N53" si="7">((1+E19)*(1+E18)*(1+E17)*(1+E16)*(1+E15)*(1+E14)*(1+E13)*(1+E12)*(1+E11)*(1+E10)*(1+E9)*(1+E8)*(1+E7)*(1+E6)*(1+E5))^(1/15)-1</f>
        <v>7.3203935898057848E-2</v>
      </c>
    </row>
    <row r="20" spans="1:15" s="16" customFormat="1" ht="18.75" x14ac:dyDescent="0.3">
      <c r="A20" s="16">
        <v>1984</v>
      </c>
      <c r="B20" s="16">
        <v>1.3069999999999999E-6</v>
      </c>
      <c r="C20" s="19">
        <v>2.1526999999999998</v>
      </c>
      <c r="D20" s="19">
        <f t="shared" si="0"/>
        <v>4.4158206605063599</v>
      </c>
      <c r="E20" s="20">
        <f t="shared" si="1"/>
        <v>0.71783571557914172</v>
      </c>
      <c r="F20" s="21">
        <f>E20</f>
        <v>0.71783571557914172</v>
      </c>
      <c r="G20" s="19">
        <f t="shared" si="2"/>
        <v>7.2951769476037658</v>
      </c>
      <c r="J20" s="18">
        <f t="shared" si="3"/>
        <v>0.71783571557914172</v>
      </c>
      <c r="K20" s="19">
        <f t="shared" si="4"/>
        <v>1.3648531668739174</v>
      </c>
      <c r="L20" s="19">
        <f t="shared" si="5"/>
        <v>0.28755653340000031</v>
      </c>
      <c r="M20" s="19">
        <f t="shared" si="6"/>
        <v>7.6243448226729127E-2</v>
      </c>
      <c r="N20" s="19">
        <f t="shared" si="7"/>
        <v>5.5803900268843964E-2</v>
      </c>
    </row>
    <row r="21" spans="1:15" s="16" customFormat="1" ht="18.75" x14ac:dyDescent="0.3">
      <c r="A21" s="16">
        <v>1985</v>
      </c>
      <c r="B21" s="16">
        <v>6.5549999999999999E-6</v>
      </c>
      <c r="C21" s="19">
        <v>2.4224000000000001</v>
      </c>
      <c r="D21" s="19">
        <f t="shared" si="0"/>
        <v>4.0153022188217289</v>
      </c>
      <c r="E21" s="20">
        <f t="shared" si="1"/>
        <v>0.4654342621615617</v>
      </c>
      <c r="F21" s="21">
        <f>(1+E21)*(1+F20)-1</f>
        <v>1.5173753143744979</v>
      </c>
      <c r="G21" s="19">
        <f t="shared" si="2"/>
        <v>11.156036509711321</v>
      </c>
      <c r="J21" s="18">
        <f t="shared" si="3"/>
        <v>0.4654342621615617</v>
      </c>
      <c r="K21" s="19">
        <f t="shared" si="4"/>
        <v>0.58662387300030816</v>
      </c>
      <c r="L21" s="19">
        <f t="shared" si="5"/>
        <v>0.48287962204548829</v>
      </c>
      <c r="M21" s="19">
        <f t="shared" si="6"/>
        <v>0.11362731381092295</v>
      </c>
      <c r="N21" s="19">
        <f t="shared" si="7"/>
        <v>6.4494910457039589E-2</v>
      </c>
    </row>
    <row r="22" spans="1:15" s="16" customFormat="1" ht="18.75" x14ac:dyDescent="0.3">
      <c r="A22" s="16">
        <v>1986</v>
      </c>
      <c r="B22" s="16">
        <v>9.2599999999999994E-6</v>
      </c>
      <c r="C22" s="19">
        <v>0.79649999999999999</v>
      </c>
      <c r="D22" s="19">
        <f t="shared" si="0"/>
        <v>0.41266209000762766</v>
      </c>
      <c r="E22" s="22">
        <f t="shared" si="1"/>
        <v>-0.21365873086132614</v>
      </c>
      <c r="F22" s="23">
        <f>(1+E22)*(1+F21)-1</f>
        <v>0.97951609960361075</v>
      </c>
      <c r="G22" s="19">
        <f t="shared" si="2"/>
        <v>8.558793176742455</v>
      </c>
      <c r="J22" s="18">
        <f t="shared" si="3"/>
        <v>-0.21365873086132614</v>
      </c>
      <c r="K22" s="19">
        <f t="shared" si="4"/>
        <v>7.3467017447400806E-2</v>
      </c>
      <c r="L22" s="19">
        <f t="shared" si="5"/>
        <v>0.38818843205230169</v>
      </c>
      <c r="M22" s="19">
        <f t="shared" si="6"/>
        <v>0.10507564331487274</v>
      </c>
      <c r="N22" s="19">
        <f t="shared" si="7"/>
        <v>7.9777405767103016E-3</v>
      </c>
    </row>
    <row r="23" spans="1:15" s="16" customFormat="1" ht="18.75" x14ac:dyDescent="0.3">
      <c r="A23" s="16">
        <v>1987</v>
      </c>
      <c r="B23" s="16">
        <v>1.2490000000000001E-5</v>
      </c>
      <c r="C23" s="19">
        <v>3.6341000000000001</v>
      </c>
      <c r="D23" s="19">
        <f t="shared" si="0"/>
        <v>0.34881209503239763</v>
      </c>
      <c r="E23" s="22">
        <f t="shared" si="1"/>
        <v>-0.70893763729043446</v>
      </c>
      <c r="F23" s="23"/>
      <c r="G23" s="19">
        <f t="shared" si="2"/>
        <v>1.7822049266747326</v>
      </c>
      <c r="J23" s="18">
        <f t="shared" si="3"/>
        <v>-0.70893763729043446</v>
      </c>
      <c r="K23" s="19">
        <f t="shared" si="4"/>
        <v>-0.52159186075951758</v>
      </c>
      <c r="L23" s="19">
        <f t="shared" si="5"/>
        <v>0.13405564422771055</v>
      </c>
      <c r="M23" s="19">
        <f t="shared" si="6"/>
        <v>-2.4837229037423358E-2</v>
      </c>
      <c r="N23" s="19">
        <f t="shared" si="7"/>
        <v>-2.5382092738400863E-2</v>
      </c>
    </row>
    <row r="24" spans="1:15" s="16" customFormat="1" ht="18.75" x14ac:dyDescent="0.3">
      <c r="A24" s="16">
        <v>1988</v>
      </c>
      <c r="B24" s="16">
        <v>3.3082000000000001E-4</v>
      </c>
      <c r="C24" s="19">
        <v>9.8021999999999991</v>
      </c>
      <c r="D24" s="19">
        <f t="shared" si="0"/>
        <v>25.486789431545237</v>
      </c>
      <c r="E24" s="20">
        <f t="shared" si="1"/>
        <v>1.4519810253045895</v>
      </c>
      <c r="F24" s="21"/>
      <c r="G24" s="19">
        <f t="shared" si="2"/>
        <v>5.8219136887153908</v>
      </c>
      <c r="J24" s="18">
        <f t="shared" si="3"/>
        <v>1.4519810253045895</v>
      </c>
      <c r="K24" s="19">
        <f t="shared" si="4"/>
        <v>-0.15520452738892065</v>
      </c>
      <c r="L24" s="19">
        <f t="shared" si="5"/>
        <v>7.1549995363556107E-2</v>
      </c>
      <c r="M24" s="19">
        <f t="shared" si="6"/>
        <v>9.9049440510509346E-2</v>
      </c>
      <c r="N24" s="19">
        <f t="shared" si="7"/>
        <v>4.1981055149844515E-2</v>
      </c>
    </row>
    <row r="25" spans="1:15" s="16" customFormat="1" ht="18.75" x14ac:dyDescent="0.3">
      <c r="A25" s="16">
        <v>1989</v>
      </c>
      <c r="B25" s="16">
        <v>6.1615000000000003E-3</v>
      </c>
      <c r="C25" s="19">
        <v>19.729099999999999</v>
      </c>
      <c r="D25" s="19">
        <f t="shared" si="0"/>
        <v>17.624931987183363</v>
      </c>
      <c r="E25" s="22">
        <f t="shared" si="1"/>
        <v>-0.10150792908600159</v>
      </c>
      <c r="F25" s="21"/>
      <c r="G25" s="19">
        <f t="shared" si="2"/>
        <v>5.1294353577704452</v>
      </c>
      <c r="J25" s="18">
        <f t="shared" si="3"/>
        <v>-0.10150792908600159</v>
      </c>
      <c r="K25" s="19">
        <f t="shared" si="4"/>
        <v>0.48427945794171445</v>
      </c>
      <c r="L25" s="19">
        <f t="shared" si="5"/>
        <v>-5.8719714135440637E-2</v>
      </c>
      <c r="M25" s="19">
        <f t="shared" si="6"/>
        <v>0.10088672524721343</v>
      </c>
      <c r="N25" s="19">
        <f t="shared" si="7"/>
        <v>2.9232128643144728E-2</v>
      </c>
    </row>
    <row r="26" spans="1:15" s="16" customFormat="1" ht="18.75" x14ac:dyDescent="0.3">
      <c r="A26" s="16">
        <v>1990</v>
      </c>
      <c r="B26" s="16">
        <v>2.5156999999999999E-2</v>
      </c>
      <c r="C26" s="19">
        <v>16.209599999999998</v>
      </c>
      <c r="D26" s="19">
        <f t="shared" si="0"/>
        <v>3.0829343504016871</v>
      </c>
      <c r="E26" s="22">
        <f t="shared" si="1"/>
        <v>-0.76275251310886438</v>
      </c>
      <c r="F26" s="21"/>
      <c r="G26" s="19">
        <f t="shared" si="2"/>
        <v>0.45419313469270683</v>
      </c>
      <c r="J26" s="18">
        <f t="shared" si="3"/>
        <v>-0.76275251310886438</v>
      </c>
      <c r="K26" s="19">
        <f t="shared" si="4"/>
        <v>-0.53830206214890008</v>
      </c>
      <c r="L26" s="19">
        <f t="shared" si="5"/>
        <v>-0.34601766307902027</v>
      </c>
      <c r="M26" s="19">
        <f t="shared" si="6"/>
        <v>-1.5227396503229462E-2</v>
      </c>
      <c r="N26" s="19">
        <f t="shared" si="7"/>
        <v>-6.742896494386863E-2</v>
      </c>
      <c r="O26" s="19"/>
    </row>
    <row r="27" spans="1:15" s="16" customFormat="1" ht="18.75" x14ac:dyDescent="0.3">
      <c r="A27" s="16">
        <v>1991</v>
      </c>
      <c r="B27" s="16">
        <v>0.60777700000000001</v>
      </c>
      <c r="C27" s="19">
        <v>4.7268999999999997</v>
      </c>
      <c r="D27" s="19">
        <f t="shared" si="0"/>
        <v>23.159359224072823</v>
      </c>
      <c r="E27" s="20">
        <f t="shared" si="1"/>
        <v>3.2185753591075148</v>
      </c>
      <c r="F27" s="21"/>
      <c r="G27" s="19">
        <f t="shared" si="2"/>
        <v>5.1346233253979685</v>
      </c>
      <c r="J27" s="18">
        <f t="shared" si="3"/>
        <v>3.2185753591075148</v>
      </c>
      <c r="K27" s="19">
        <f t="shared" si="4"/>
        <v>4.2311159285390865E-4</v>
      </c>
      <c r="L27" s="19">
        <f t="shared" si="5"/>
        <v>-8.4882274967912119E-2</v>
      </c>
      <c r="M27" s="19">
        <f t="shared" si="6"/>
        <v>0.1271006343071428</v>
      </c>
      <c r="N27" s="19">
        <f t="shared" si="7"/>
        <v>3.7736264304639722E-2</v>
      </c>
      <c r="O27" s="19"/>
    </row>
    <row r="28" spans="1:15" s="16" customFormat="1" ht="18.75" x14ac:dyDescent="0.3">
      <c r="A28" s="16">
        <v>1992</v>
      </c>
      <c r="B28" s="16">
        <v>6.7805</v>
      </c>
      <c r="C28" s="19">
        <v>11.190899999999999</v>
      </c>
      <c r="D28" s="19">
        <f t="shared" si="0"/>
        <v>10.156229998831808</v>
      </c>
      <c r="E28" s="22">
        <f t="shared" si="1"/>
        <v>-8.4872322893977614E-2</v>
      </c>
      <c r="F28" s="21"/>
      <c r="G28" s="19">
        <f t="shared" si="2"/>
        <v>4.6139635936918655</v>
      </c>
      <c r="J28" s="18">
        <f t="shared" si="3"/>
        <v>-8.4872322893977614E-2</v>
      </c>
      <c r="K28" s="19">
        <f t="shared" si="4"/>
        <v>0.96482443721487865</v>
      </c>
      <c r="L28" s="19">
        <f t="shared" si="5"/>
        <v>0.15073704769184815</v>
      </c>
      <c r="M28" s="19">
        <f t="shared" si="6"/>
        <v>0.14236589758136287</v>
      </c>
      <c r="N28" s="19">
        <f t="shared" si="7"/>
        <v>3.0489189901713898E-2</v>
      </c>
      <c r="O28" s="19">
        <f>((1+E28)*(1+E27)*(1+E26)*(1+E25)*(1+E24)*(1+E23)*(1+E22)*(1+E21)*(1+E20)*(1+E19)*(1+E18)*(1+E17)*(1+E16)*(1+E15)*(1+E14)*(1+E13)*(1+E12)*(1+E11)*(1+E10)*(1+E9)*(1+E8)*(1+E7)*(1+E6)*(1+E5)*(1+E4))^(1/25)-1</f>
        <v>7.1447223269377691E-2</v>
      </c>
    </row>
    <row r="29" spans="1:15" s="16" customFormat="1" ht="18.75" x14ac:dyDescent="0.3">
      <c r="A29" s="16">
        <v>1993</v>
      </c>
      <c r="B29" s="16">
        <v>375.452</v>
      </c>
      <c r="C29" s="19">
        <v>24.7715</v>
      </c>
      <c r="D29" s="19">
        <f t="shared" si="0"/>
        <v>54.372317675687633</v>
      </c>
      <c r="E29" s="20">
        <f t="shared" si="1"/>
        <v>1.1485873028612086</v>
      </c>
      <c r="F29" s="21">
        <f>E29</f>
        <v>1.1485873028612086</v>
      </c>
      <c r="G29" s="19">
        <f t="shared" si="2"/>
        <v>11.062090896131423</v>
      </c>
      <c r="J29" s="18">
        <f t="shared" si="3"/>
        <v>1.1485873028612086</v>
      </c>
      <c r="K29" s="19">
        <f t="shared" si="4"/>
        <v>0.40222384358805985</v>
      </c>
      <c r="L29" s="19">
        <f t="shared" si="5"/>
        <v>0.12073587829449872</v>
      </c>
      <c r="M29" s="19">
        <f t="shared" si="6"/>
        <v>9.5867019847865054E-2</v>
      </c>
      <c r="N29" s="19">
        <f t="shared" si="7"/>
        <v>0.1062312212620693</v>
      </c>
      <c r="O29" s="19">
        <f t="shared" ref="O29:O53" si="8">((1+E29)*(1+E28)*(1+E27)*(1+E26)*(1+E25)*(1+E24)*(1+E23)*(1+E22)*(1+E21)*(1+E20)*(1+E19)*(1+E18)*(1+E17)*(1+E16)*(1+E15)*(1+E14)*(1+E13)*(1+E12)*(1+E11)*(1+E10)*(1+E9)*(1+E8)*(1+E7)*(1+E6)*(1+E5))^(1/25)-1</f>
        <v>8.221237777595225E-2</v>
      </c>
    </row>
    <row r="30" spans="1:15" s="16" customFormat="1" ht="18.75" x14ac:dyDescent="0.3">
      <c r="A30" s="16">
        <v>1994</v>
      </c>
      <c r="B30" s="16">
        <v>4353.92</v>
      </c>
      <c r="C30" s="19">
        <v>9.1643000000000008</v>
      </c>
      <c r="D30" s="19">
        <f t="shared" si="0"/>
        <v>10.596475714605329</v>
      </c>
      <c r="E30" s="20">
        <f t="shared" si="1"/>
        <v>0.14090254268423097</v>
      </c>
      <c r="F30" s="21">
        <f>(1+E30)*(1+F29)-1</f>
        <v>1.4513287170134066</v>
      </c>
      <c r="G30" s="19">
        <f t="shared" si="2"/>
        <v>12.761670173484655</v>
      </c>
      <c r="J30" s="18">
        <f t="shared" si="3"/>
        <v>0.14090254268423097</v>
      </c>
      <c r="K30" s="19">
        <f t="shared" si="4"/>
        <v>0.56567196979872092</v>
      </c>
      <c r="L30" s="19">
        <f t="shared" si="5"/>
        <v>0.17557444080614082</v>
      </c>
      <c r="M30" s="19">
        <f t="shared" si="6"/>
        <v>5.1924448664006251E-2</v>
      </c>
      <c r="N30" s="19">
        <f t="shared" si="7"/>
        <v>0.1252399298866631</v>
      </c>
      <c r="O30" s="19">
        <f t="shared" si="8"/>
        <v>5.4250405705349447E-2</v>
      </c>
    </row>
    <row r="31" spans="1:15" s="16" customFormat="1" ht="18.75" x14ac:dyDescent="0.3">
      <c r="A31" s="16">
        <v>1995</v>
      </c>
      <c r="B31" s="16">
        <v>4299</v>
      </c>
      <c r="C31" s="19">
        <v>0.22409999999999999</v>
      </c>
      <c r="D31" s="22">
        <f t="shared" si="0"/>
        <v>-1.2613920329266559E-2</v>
      </c>
      <c r="E31" s="22">
        <f t="shared" si="1"/>
        <v>-0.19337792690896705</v>
      </c>
      <c r="F31" s="21">
        <f t="shared" ref="F31:F33" si="9">(1+E31)*(1+F30)-1</f>
        <v>0.97729585154493614</v>
      </c>
      <c r="G31" s="19">
        <f t="shared" si="2"/>
        <v>10.100466924531228</v>
      </c>
      <c r="J31" s="18">
        <f t="shared" si="3"/>
        <v>-0.19337792690896705</v>
      </c>
      <c r="K31" s="19">
        <f t="shared" si="4"/>
        <v>-4.0689219191827775E-2</v>
      </c>
      <c r="L31" s="19">
        <f t="shared" si="5"/>
        <v>0.50156394432997153</v>
      </c>
      <c r="M31" s="19">
        <f t="shared" si="6"/>
        <v>-9.0427368704547595E-3</v>
      </c>
      <c r="N31" s="19">
        <f t="shared" si="7"/>
        <v>0.13345752246472586</v>
      </c>
      <c r="O31" s="19">
        <f t="shared" si="8"/>
        <v>3.4446712285640224E-2</v>
      </c>
    </row>
    <row r="32" spans="1:15" s="16" customFormat="1" ht="18.75" x14ac:dyDescent="0.3">
      <c r="A32" s="16">
        <v>1996</v>
      </c>
      <c r="B32" s="16">
        <v>7039.94</v>
      </c>
      <c r="C32" s="19">
        <v>9.5600000000000004E-2</v>
      </c>
      <c r="D32" s="20">
        <f t="shared" si="0"/>
        <v>0.63757618050709453</v>
      </c>
      <c r="E32" s="20">
        <f t="shared" si="1"/>
        <v>0.49468435606708172</v>
      </c>
      <c r="F32" s="21">
        <f t="shared" si="9"/>
        <v>1.9554331766205548</v>
      </c>
      <c r="G32" s="19">
        <f t="shared" si="2"/>
        <v>15.591694257136897</v>
      </c>
      <c r="J32" s="18">
        <f t="shared" si="3"/>
        <v>0.49468435606708172</v>
      </c>
      <c r="K32" s="19">
        <f t="shared" si="4"/>
        <v>9.8018849522887308E-2</v>
      </c>
      <c r="L32" s="19">
        <f t="shared" si="5"/>
        <v>0.22017062938032361</v>
      </c>
      <c r="M32" s="19">
        <f t="shared" si="6"/>
        <v>5.6692845868416164E-2</v>
      </c>
      <c r="N32" s="19">
        <f t="shared" si="7"/>
        <v>0.1573071913245836</v>
      </c>
      <c r="O32" s="19">
        <f t="shared" si="8"/>
        <v>2.718831844655889E-2</v>
      </c>
    </row>
    <row r="33" spans="1:15" s="16" customFormat="1" ht="18.75" x14ac:dyDescent="0.3">
      <c r="A33" s="16">
        <v>1997</v>
      </c>
      <c r="B33" s="16">
        <v>10196.5</v>
      </c>
      <c r="C33" s="19">
        <v>5.2200000000000003E-2</v>
      </c>
      <c r="D33" s="20">
        <f t="shared" si="0"/>
        <v>0.44837882141040986</v>
      </c>
      <c r="E33" s="20">
        <f t="shared" si="1"/>
        <v>0.37652425528455602</v>
      </c>
      <c r="F33" s="21">
        <f t="shared" si="9"/>
        <v>3.0682254524908785</v>
      </c>
      <c r="G33" s="19">
        <f t="shared" si="2"/>
        <v>21.838869581214411</v>
      </c>
      <c r="J33" s="18">
        <f t="shared" si="3"/>
        <v>0.37652425528455602</v>
      </c>
      <c r="K33" s="19">
        <f t="shared" si="4"/>
        <v>0.43438811697556812</v>
      </c>
      <c r="L33" s="19">
        <f t="shared" si="5"/>
        <v>0.3239787129104712</v>
      </c>
      <c r="M33" s="19">
        <f t="shared" si="6"/>
        <v>0.23432222506987554</v>
      </c>
      <c r="N33" s="19">
        <f t="shared" si="7"/>
        <v>0.19995185310306773</v>
      </c>
      <c r="O33" s="19">
        <f t="shared" si="8"/>
        <v>7.1203669149297433E-2</v>
      </c>
    </row>
    <row r="34" spans="1:15" s="16" customFormat="1" ht="18.75" x14ac:dyDescent="0.3">
      <c r="A34" s="16">
        <v>1998</v>
      </c>
      <c r="B34" s="16">
        <v>6784.3</v>
      </c>
      <c r="C34" s="19">
        <v>1.66E-2</v>
      </c>
      <c r="D34" s="22">
        <f t="shared" si="0"/>
        <v>-0.33464424067081844</v>
      </c>
      <c r="E34" s="22">
        <f t="shared" si="1"/>
        <v>-0.34550879467914464</v>
      </c>
      <c r="F34" s="21"/>
      <c r="G34" s="19">
        <f t="shared" si="2"/>
        <v>13.947839280374838</v>
      </c>
      <c r="J34" s="18">
        <f t="shared" si="3"/>
        <v>-0.34550879467914464</v>
      </c>
      <c r="K34" s="19">
        <f t="shared" si="4"/>
        <v>-5.083035289017912E-2</v>
      </c>
      <c r="L34" s="19">
        <f t="shared" si="5"/>
        <v>4.3833341126801928E-2</v>
      </c>
      <c r="M34" s="19">
        <f t="shared" si="6"/>
        <v>8.160134816892084E-2</v>
      </c>
      <c r="N34" s="19">
        <f t="shared" si="7"/>
        <v>7.8240464704236734E-2</v>
      </c>
      <c r="O34" s="19">
        <f t="shared" si="8"/>
        <v>5.7651967665649062E-2</v>
      </c>
    </row>
    <row r="35" spans="1:15" s="16" customFormat="1" ht="18.75" x14ac:dyDescent="0.3">
      <c r="A35" s="16">
        <v>1999</v>
      </c>
      <c r="B35" s="16">
        <v>17091.599999999999</v>
      </c>
      <c r="C35" s="19">
        <v>8.9399999999999993E-2</v>
      </c>
      <c r="D35" s="20">
        <f t="shared" si="0"/>
        <v>1.5192871777486254</v>
      </c>
      <c r="E35" s="20">
        <f t="shared" si="1"/>
        <v>1.3125456010176477</v>
      </c>
      <c r="F35" s="21"/>
      <c r="G35" s="19">
        <f t="shared" si="2"/>
        <v>33.567559972549631</v>
      </c>
      <c r="J35" s="18">
        <f t="shared" si="3"/>
        <v>1.3125456010176477</v>
      </c>
      <c r="K35" s="19">
        <f t="shared" si="4"/>
        <v>0.23026044306459026</v>
      </c>
      <c r="L35" s="19">
        <f t="shared" si="5"/>
        <v>0.20226309481358995</v>
      </c>
      <c r="M35" s="19">
        <f t="shared" si="6"/>
        <v>0.18884387763379018</v>
      </c>
      <c r="N35" s="19">
        <f t="shared" si="7"/>
        <v>9.9823186784662177E-2</v>
      </c>
      <c r="O35" s="19">
        <f t="shared" si="8"/>
        <v>9.0329923135061385E-2</v>
      </c>
    </row>
    <row r="36" spans="1:15" s="16" customFormat="1" ht="18.75" x14ac:dyDescent="0.3">
      <c r="A36" s="16">
        <v>2000</v>
      </c>
      <c r="B36" s="16">
        <v>15259.2</v>
      </c>
      <c r="C36" s="19">
        <v>5.9700000000000003E-2</v>
      </c>
      <c r="D36" s="22">
        <f t="shared" si="0"/>
        <v>-0.10721055957312353</v>
      </c>
      <c r="E36" s="22">
        <f t="shared" si="1"/>
        <v>-0.15750736960755274</v>
      </c>
      <c r="F36" s="21"/>
      <c r="G36" s="19">
        <f t="shared" si="2"/>
        <v>28.12291452752201</v>
      </c>
      <c r="J36" s="18">
        <f t="shared" si="3"/>
        <v>-0.15750736960755274</v>
      </c>
      <c r="K36" s="19">
        <f t="shared" si="4"/>
        <v>0.39581611478870693</v>
      </c>
      <c r="L36" s="19">
        <f t="shared" si="5"/>
        <v>0.2127707604431468</v>
      </c>
      <c r="M36" s="19">
        <f t="shared" si="6"/>
        <v>0.34946391082498773</v>
      </c>
      <c r="N36" s="19">
        <f t="shared" si="7"/>
        <v>5.9976383800578459E-2</v>
      </c>
      <c r="O36" s="19">
        <f t="shared" si="8"/>
        <v>8.1119406852200981E-2</v>
      </c>
    </row>
    <row r="37" spans="1:15" s="16" customFormat="1" ht="18.75" x14ac:dyDescent="0.3">
      <c r="A37" s="16">
        <v>2001</v>
      </c>
      <c r="B37" s="16">
        <v>13577.5</v>
      </c>
      <c r="C37" s="19">
        <v>7.6700000000000004E-2</v>
      </c>
      <c r="D37" s="22">
        <f t="shared" si="0"/>
        <v>-0.11020892314144914</v>
      </c>
      <c r="E37" s="22">
        <f t="shared" si="1"/>
        <v>-0.17359424458200901</v>
      </c>
      <c r="F37" s="21"/>
      <c r="G37" s="19">
        <f t="shared" si="2"/>
        <v>23.067344180090412</v>
      </c>
      <c r="J37" s="18">
        <f t="shared" si="3"/>
        <v>-0.17359424458200901</v>
      </c>
      <c r="K37" s="19">
        <f t="shared" si="4"/>
        <v>-0.16558957421808262</v>
      </c>
      <c r="L37" s="19">
        <f t="shared" si="5"/>
        <v>7.7227635789746563E-2</v>
      </c>
      <c r="M37" s="19">
        <f t="shared" si="6"/>
        <v>0.1464735157636452</v>
      </c>
      <c r="N37" s="19">
        <f t="shared" si="7"/>
        <v>6.3493909079058497E-2</v>
      </c>
      <c r="O37" s="19">
        <f t="shared" si="8"/>
        <v>7.9935473170124727E-2</v>
      </c>
    </row>
    <row r="38" spans="1:15" s="16" customFormat="1" ht="18.75" x14ac:dyDescent="0.3">
      <c r="A38" s="16">
        <v>2002</v>
      </c>
      <c r="B38" s="16">
        <v>11268.4</v>
      </c>
      <c r="C38" s="19">
        <v>0.12529999999999999</v>
      </c>
      <c r="D38" s="22">
        <f t="shared" si="0"/>
        <v>-0.17006812741668209</v>
      </c>
      <c r="E38" s="22">
        <f t="shared" si="1"/>
        <v>-0.2624794520720537</v>
      </c>
      <c r="F38" s="21"/>
      <c r="G38" s="19">
        <f t="shared" si="2"/>
        <v>16.75016086687075</v>
      </c>
      <c r="J38" s="18">
        <f t="shared" si="3"/>
        <v>-0.2624794520720537</v>
      </c>
      <c r="K38" s="19">
        <f t="shared" si="4"/>
        <v>-0.21930080982065503</v>
      </c>
      <c r="L38" s="19">
        <f t="shared" si="5"/>
        <v>-4.9164172104352644E-2</v>
      </c>
      <c r="M38" s="19">
        <f t="shared" si="6"/>
        <v>0.12200106756029494</v>
      </c>
      <c r="N38" s="19">
        <f t="shared" si="7"/>
        <v>0.13149909744092247</v>
      </c>
      <c r="O38" s="19">
        <f t="shared" si="8"/>
        <v>6.6162424268661368E-2</v>
      </c>
    </row>
    <row r="39" spans="1:15" s="16" customFormat="1" ht="18.75" x14ac:dyDescent="0.3">
      <c r="A39" s="16">
        <v>2003</v>
      </c>
      <c r="B39" s="16">
        <v>22236.3</v>
      </c>
      <c r="C39" s="19">
        <v>9.2999999999999999E-2</v>
      </c>
      <c r="D39" s="20">
        <f t="shared" si="0"/>
        <v>0.97333250505839342</v>
      </c>
      <c r="E39" s="20">
        <f t="shared" si="1"/>
        <v>0.80542772649441297</v>
      </c>
      <c r="F39" s="21"/>
      <c r="G39" s="19">
        <f t="shared" si="2"/>
        <v>31.046632578784561</v>
      </c>
      <c r="J39" s="18">
        <f t="shared" si="3"/>
        <v>0.80542772649441297</v>
      </c>
      <c r="K39" s="19">
        <f t="shared" si="4"/>
        <v>0.15392376095150495</v>
      </c>
      <c r="L39" s="19">
        <f t="shared" si="5"/>
        <v>0.16477166265936583</v>
      </c>
      <c r="M39" s="19">
        <f t="shared" si="6"/>
        <v>0.10264568029968091</v>
      </c>
      <c r="N39" s="19">
        <f t="shared" si="7"/>
        <v>0.10864306684504865</v>
      </c>
      <c r="O39" s="19">
        <f t="shared" si="8"/>
        <v>0.10479560787716657</v>
      </c>
    </row>
    <row r="40" spans="1:15" s="16" customFormat="1" ht="18.75" x14ac:dyDescent="0.3">
      <c r="A40" s="16">
        <v>2004</v>
      </c>
      <c r="B40" s="16">
        <v>26196.25</v>
      </c>
      <c r="C40" s="19">
        <v>7.5999999999999998E-2</v>
      </c>
      <c r="D40" s="20">
        <f t="shared" si="0"/>
        <v>0.1780849331948211</v>
      </c>
      <c r="E40" s="20">
        <f t="shared" si="1"/>
        <v>9.4874473229387579E-2</v>
      </c>
      <c r="F40" s="21">
        <f>(1+E40)*(1+F39)-1</f>
        <v>9.4874473229387579E-2</v>
      </c>
      <c r="G40" s="19">
        <f t="shared" si="2"/>
        <v>34.087039963472478</v>
      </c>
      <c r="J40" s="18">
        <f t="shared" si="3"/>
        <v>9.4874473229387579E-2</v>
      </c>
      <c r="K40" s="19">
        <f t="shared" si="4"/>
        <v>0.40595758506410906</v>
      </c>
      <c r="L40" s="19">
        <f t="shared" si="5"/>
        <v>2.9876865175257894E-3</v>
      </c>
      <c r="M40" s="19">
        <f t="shared" si="6"/>
        <v>9.8114329226462349E-2</v>
      </c>
      <c r="N40" s="19">
        <f t="shared" si="7"/>
        <v>0.12334998579687118</v>
      </c>
      <c r="O40" s="19">
        <f t="shared" si="8"/>
        <v>0.11431019627482519</v>
      </c>
    </row>
    <row r="41" spans="1:15" s="16" customFormat="1" ht="18.75" x14ac:dyDescent="0.3">
      <c r="A41" s="16">
        <v>2005</v>
      </c>
      <c r="B41" s="16">
        <v>33455.94</v>
      </c>
      <c r="C41" s="19">
        <v>5.6899999999999999E-2</v>
      </c>
      <c r="D41" s="20">
        <f t="shared" si="0"/>
        <v>0.27712706971417678</v>
      </c>
      <c r="E41" s="20">
        <f t="shared" si="1"/>
        <v>0.20837077274498705</v>
      </c>
      <c r="F41" s="21">
        <f>(1+E41)*(1+F40)-1</f>
        <v>0.32301431327495567</v>
      </c>
      <c r="G41" s="19">
        <f t="shared" si="2"/>
        <v>41.398153593995481</v>
      </c>
      <c r="J41" s="18">
        <f t="shared" si="3"/>
        <v>0.20837077274498705</v>
      </c>
      <c r="K41" s="19">
        <f t="shared" si="4"/>
        <v>0.15022359273097674</v>
      </c>
      <c r="L41" s="19">
        <f t="shared" si="5"/>
        <v>7.8009086808031647E-2</v>
      </c>
      <c r="M41" s="19">
        <f t="shared" si="6"/>
        <v>0.1434062707422934</v>
      </c>
      <c r="N41" s="19">
        <f t="shared" si="7"/>
        <v>0.25212683599463226</v>
      </c>
      <c r="O41" s="19">
        <f t="shared" si="8"/>
        <v>0.1374265917195816</v>
      </c>
    </row>
    <row r="42" spans="1:15" s="16" customFormat="1" ht="18.75" x14ac:dyDescent="0.3">
      <c r="A42" s="16">
        <v>2006</v>
      </c>
      <c r="B42" s="16">
        <v>44473.71</v>
      </c>
      <c r="C42" s="19">
        <v>3.1399999999999997E-2</v>
      </c>
      <c r="D42" s="20">
        <f t="shared" si="0"/>
        <v>0.32932178859718175</v>
      </c>
      <c r="E42" s="20">
        <f t="shared" si="1"/>
        <v>0.28885184079618154</v>
      </c>
      <c r="F42" s="21">
        <f t="shared" ref="F42:F44" si="10">(1+E42)*(1+F41)-1</f>
        <v>0.7051694330641225</v>
      </c>
      <c r="G42" s="19">
        <f t="shared" si="2"/>
        <v>53.644938305980318</v>
      </c>
      <c r="J42" s="18">
        <f t="shared" si="3"/>
        <v>0.28885184079618154</v>
      </c>
      <c r="K42" s="19">
        <f t="shared" si="4"/>
        <v>0.24796269768638557</v>
      </c>
      <c r="L42" s="19">
        <f t="shared" si="5"/>
        <v>0.17821447574688865</v>
      </c>
      <c r="M42" s="19">
        <f t="shared" si="6"/>
        <v>0.12659007370120068</v>
      </c>
      <c r="N42" s="19">
        <f t="shared" si="7"/>
        <v>0.15695766910118336</v>
      </c>
      <c r="O42" s="19">
        <f t="shared" si="8"/>
        <v>0.14492110016350024</v>
      </c>
    </row>
    <row r="43" spans="1:15" s="16" customFormat="1" ht="18.75" x14ac:dyDescent="0.3">
      <c r="A43" s="16">
        <v>2007</v>
      </c>
      <c r="B43" s="16">
        <v>63886.1</v>
      </c>
      <c r="C43" s="19">
        <v>4.4499999999999998E-2</v>
      </c>
      <c r="D43" s="20">
        <f t="shared" si="0"/>
        <v>0.43649135635412462</v>
      </c>
      <c r="E43" s="20">
        <f t="shared" si="1"/>
        <v>0.37529091082252242</v>
      </c>
      <c r="F43" s="21">
        <f t="shared" si="10"/>
        <v>1.3451040227054811</v>
      </c>
      <c r="G43" s="19">
        <f t="shared" si="2"/>
        <v>74.152686974672221</v>
      </c>
      <c r="J43" s="18">
        <f t="shared" si="3"/>
        <v>0.37529091082252242</v>
      </c>
      <c r="K43" s="19">
        <f t="shared" si="4"/>
        <v>0.33137005450921309</v>
      </c>
      <c r="L43" s="19">
        <f t="shared" si="5"/>
        <v>0.33459177465589485</v>
      </c>
      <c r="M43" s="19">
        <f t="shared" si="6"/>
        <v>0.12648909224974703</v>
      </c>
      <c r="N43" s="19">
        <f t="shared" si="7"/>
        <v>0.18880784235355952</v>
      </c>
      <c r="O43" s="19">
        <f t="shared" si="8"/>
        <v>0.17000869374724514</v>
      </c>
    </row>
    <row r="44" spans="1:15" s="16" customFormat="1" ht="18.75" x14ac:dyDescent="0.3">
      <c r="A44" s="16">
        <v>2008</v>
      </c>
      <c r="B44" s="16">
        <v>37550.31</v>
      </c>
      <c r="C44" s="19">
        <v>5.8999999999999997E-2</v>
      </c>
      <c r="D44" s="22">
        <f t="shared" si="0"/>
        <v>-0.4122303599687569</v>
      </c>
      <c r="E44" s="22">
        <f t="shared" si="1"/>
        <v>-0.44497673273725857</v>
      </c>
      <c r="F44" s="21">
        <f t="shared" si="10"/>
        <v>0.30158729675299423</v>
      </c>
      <c r="G44" s="19">
        <f t="shared" si="2"/>
        <v>40.711489868256649</v>
      </c>
      <c r="J44" s="18">
        <f t="shared" si="3"/>
        <v>-0.44497673273725857</v>
      </c>
      <c r="K44" s="19">
        <f t="shared" si="4"/>
        <v>-0.12631902002992645</v>
      </c>
      <c r="L44" s="19">
        <f t="shared" si="5"/>
        <v>5.4131181954263141E-2</v>
      </c>
      <c r="M44" s="19">
        <f t="shared" si="6"/>
        <v>0.10807135576457783</v>
      </c>
      <c r="N44" s="19">
        <f t="shared" si="7"/>
        <v>8.6231035149767488E-2</v>
      </c>
      <c r="O44" s="19">
        <f t="shared" si="8"/>
        <v>9.0075219552958607E-2</v>
      </c>
    </row>
    <row r="45" spans="1:15" s="16" customFormat="1" ht="18.75" x14ac:dyDescent="0.3">
      <c r="A45" s="16">
        <v>2009</v>
      </c>
      <c r="B45" s="16">
        <v>68588.41</v>
      </c>
      <c r="C45" s="19">
        <v>4.3099999999999999E-2</v>
      </c>
      <c r="D45" s="20">
        <f t="shared" si="0"/>
        <v>0.82657373534333023</v>
      </c>
      <c r="E45" s="20">
        <f t="shared" si="1"/>
        <v>0.7511012705812774</v>
      </c>
      <c r="F45" s="21"/>
      <c r="G45" s="19">
        <f t="shared" si="2"/>
        <v>72.041042906142295</v>
      </c>
      <c r="J45" s="18">
        <f t="shared" si="3"/>
        <v>0.7511012705812774</v>
      </c>
      <c r="K45" s="19">
        <f t="shared" si="4"/>
        <v>-1.4149124610644548E-2</v>
      </c>
      <c r="L45" s="19">
        <f t="shared" si="5"/>
        <v>0.15793464166419158</v>
      </c>
      <c r="M45" s="19">
        <f t="shared" si="6"/>
        <v>7.7680002311107055E-2</v>
      </c>
      <c r="N45" s="19">
        <f t="shared" si="7"/>
        <v>0.11770292648360114</v>
      </c>
      <c r="O45" s="19">
        <f t="shared" si="8"/>
        <v>9.0911832792618386E-2</v>
      </c>
    </row>
    <row r="46" spans="1:15" s="16" customFormat="1" ht="18.75" x14ac:dyDescent="0.3">
      <c r="A46" s="16">
        <v>2010</v>
      </c>
      <c r="B46" s="16">
        <v>69304.81</v>
      </c>
      <c r="C46" s="19">
        <v>5.8999999999999997E-2</v>
      </c>
      <c r="D46" s="20">
        <f t="shared" si="0"/>
        <v>1.0444913360726504E-2</v>
      </c>
      <c r="E46" s="22">
        <f t="shared" si="1"/>
        <v>-4.5849940169285563E-2</v>
      </c>
      <c r="F46" s="21"/>
      <c r="G46" s="19">
        <f t="shared" si="2"/>
        <v>68.692115458993456</v>
      </c>
      <c r="J46" s="18">
        <f t="shared" si="3"/>
        <v>-4.5849940169285563E-2</v>
      </c>
      <c r="K46" s="19">
        <f t="shared" si="4"/>
        <v>0.29259946700235262</v>
      </c>
      <c r="L46" s="19">
        <f t="shared" si="5"/>
        <v>0.10450412131569031</v>
      </c>
      <c r="M46" s="19">
        <f t="shared" si="6"/>
        <v>9.1176190720469563E-2</v>
      </c>
      <c r="N46" s="19">
        <f t="shared" si="7"/>
        <v>0.13028897995561128</v>
      </c>
      <c r="O46" s="19">
        <f t="shared" si="8"/>
        <v>7.2347802298597941E-2</v>
      </c>
    </row>
    <row r="47" spans="1:15" s="16" customFormat="1" ht="18.75" x14ac:dyDescent="0.3">
      <c r="A47" s="16">
        <v>2011</v>
      </c>
      <c r="B47" s="16">
        <v>56754.080000000002</v>
      </c>
      <c r="C47" s="19">
        <v>6.5000000000000002E-2</v>
      </c>
      <c r="D47" s="22">
        <f t="shared" si="0"/>
        <v>-0.18109464552316057</v>
      </c>
      <c r="E47" s="22">
        <f t="shared" si="1"/>
        <v>-0.23107478452878927</v>
      </c>
      <c r="F47" s="21"/>
      <c r="G47" s="19">
        <f t="shared" si="2"/>
        <v>52.588024895951037</v>
      </c>
      <c r="J47" s="18">
        <f t="shared" si="3"/>
        <v>-0.23107478452878927</v>
      </c>
      <c r="K47" s="19">
        <f t="shared" si="4"/>
        <v>-0.14345458944245071</v>
      </c>
      <c r="L47" s="19">
        <f t="shared" si="5"/>
        <v>-3.8985733807662681E-3</v>
      </c>
      <c r="M47" s="19">
        <f t="shared" si="6"/>
        <v>8.3337952882159616E-2</v>
      </c>
      <c r="N47" s="19">
        <f t="shared" si="7"/>
        <v>8.1297339159188464E-2</v>
      </c>
      <c r="O47" s="19">
        <f t="shared" si="8"/>
        <v>7.1387530391880505E-2</v>
      </c>
    </row>
    <row r="48" spans="1:15" s="16" customFormat="1" ht="18.75" x14ac:dyDescent="0.3">
      <c r="A48" s="16">
        <v>2012</v>
      </c>
      <c r="B48" s="16">
        <v>60952.08</v>
      </c>
      <c r="C48" s="19">
        <v>5.8400000000000001E-2</v>
      </c>
      <c r="D48" s="20">
        <f t="shared" si="0"/>
        <v>7.3968250388342094E-2</v>
      </c>
      <c r="E48" s="20">
        <f t="shared" si="1"/>
        <v>1.4709231281502255E-2</v>
      </c>
      <c r="F48" s="21"/>
      <c r="G48" s="19">
        <f t="shared" si="2"/>
        <v>53.376263548064479</v>
      </c>
      <c r="J48" s="18">
        <f t="shared" si="3"/>
        <v>1.4709231281502255E-2</v>
      </c>
      <c r="K48" s="19">
        <f t="shared" si="4"/>
        <v>-0.11669058971176149</v>
      </c>
      <c r="L48" s="19">
        <f t="shared" si="5"/>
        <v>-6.2669023115252687E-2</v>
      </c>
      <c r="M48" s="19">
        <f t="shared" si="6"/>
        <v>0.11846064386752486</v>
      </c>
      <c r="N48" s="19">
        <f t="shared" si="7"/>
        <v>5.9535836801361874E-2</v>
      </c>
      <c r="O48" s="19">
        <f t="shared" si="8"/>
        <v>0.12626557505807257</v>
      </c>
    </row>
    <row r="49" spans="1:15" s="16" customFormat="1" ht="18.75" x14ac:dyDescent="0.3">
      <c r="A49" s="16">
        <v>2013</v>
      </c>
      <c r="B49" s="16">
        <v>51507.16</v>
      </c>
      <c r="C49" s="19">
        <v>5.91E-2</v>
      </c>
      <c r="D49" s="22">
        <f t="shared" si="0"/>
        <v>-0.15495648384763894</v>
      </c>
      <c r="E49" s="22">
        <f t="shared" si="1"/>
        <v>-0.2021116833610036</v>
      </c>
      <c r="F49" s="21"/>
      <c r="G49" s="19">
        <f t="shared" si="2"/>
        <v>42.386185387483586</v>
      </c>
      <c r="J49" s="18">
        <f t="shared" si="3"/>
        <v>-0.2021116833610036</v>
      </c>
      <c r="K49" s="19">
        <f t="shared" si="4"/>
        <v>-0.10020855726160194</v>
      </c>
      <c r="L49" s="19">
        <f t="shared" si="5"/>
        <v>7.9039635215369941E-3</v>
      </c>
      <c r="M49" s="19">
        <f t="shared" si="6"/>
        <v>3.0758456847841842E-2</v>
      </c>
      <c r="N49" s="19">
        <f t="shared" si="7"/>
        <v>7.3622332057851292E-2</v>
      </c>
      <c r="O49" s="19">
        <f t="shared" si="8"/>
        <v>7.6806850695317896E-2</v>
      </c>
    </row>
    <row r="50" spans="1:15" s="16" customFormat="1" ht="18.75" x14ac:dyDescent="0.3">
      <c r="A50" s="16">
        <v>2014</v>
      </c>
      <c r="B50" s="16">
        <v>50007.41</v>
      </c>
      <c r="C50" s="19">
        <v>6.4100000000000004E-2</v>
      </c>
      <c r="D50" s="22">
        <f t="shared" si="0"/>
        <v>-2.9117311068985408E-2</v>
      </c>
      <c r="E50" s="22">
        <f t="shared" si="1"/>
        <v>-8.7602021491387516E-2</v>
      </c>
      <c r="F50" s="21"/>
      <c r="G50" s="19">
        <f t="shared" si="2"/>
        <v>38.585467842739924</v>
      </c>
      <c r="J50" s="18">
        <f t="shared" si="3"/>
        <v>-8.7602021491387516E-2</v>
      </c>
      <c r="K50" s="19">
        <f t="shared" si="4"/>
        <v>-0.14677571109522436</v>
      </c>
      <c r="L50" s="19">
        <f t="shared" si="5"/>
        <v>-0.11530461193642128</v>
      </c>
      <c r="M50" s="19">
        <f t="shared" si="6"/>
        <v>1.213607640443426E-2</v>
      </c>
      <c r="N50" s="19">
        <f t="shared" si="7"/>
        <v>9.0773789693272544E-3</v>
      </c>
      <c r="O50" s="19">
        <f t="shared" si="8"/>
        <v>7.7468574866251139E-2</v>
      </c>
    </row>
    <row r="51" spans="1:15" s="16" customFormat="1" ht="18.75" x14ac:dyDescent="0.3">
      <c r="A51" s="16">
        <v>2015</v>
      </c>
      <c r="B51" s="16">
        <v>43349.96</v>
      </c>
      <c r="C51" s="19">
        <v>0.1067</v>
      </c>
      <c r="D51" s="22">
        <f t="shared" si="0"/>
        <v>-0.13312927024215016</v>
      </c>
      <c r="E51" s="22">
        <f t="shared" si="1"/>
        <v>-0.21670666869264499</v>
      </c>
      <c r="F51" s="21"/>
      <c r="G51" s="19">
        <f t="shared" si="2"/>
        <v>30.007032977899932</v>
      </c>
      <c r="J51" s="18">
        <f t="shared" si="3"/>
        <v>-0.21670666869264499</v>
      </c>
      <c r="K51" s="19">
        <f t="shared" si="4"/>
        <v>-0.15461532302501035</v>
      </c>
      <c r="L51" s="19">
        <f t="shared" si="5"/>
        <v>-0.14953721800511499</v>
      </c>
      <c r="M51" s="19">
        <f t="shared" si="6"/>
        <v>-3.0804639023195746E-2</v>
      </c>
      <c r="N51" s="19">
        <f t="shared" si="7"/>
        <v>4.1879948349792251E-3</v>
      </c>
      <c r="O51" s="19">
        <f t="shared" si="8"/>
        <v>0.1301953726752838</v>
      </c>
    </row>
    <row r="52" spans="1:15" s="16" customFormat="1" ht="18.75" x14ac:dyDescent="0.3">
      <c r="A52" s="16">
        <v>2016</v>
      </c>
      <c r="B52" s="16">
        <v>60227.29</v>
      </c>
      <c r="C52" s="19">
        <v>6.4699999999999994E-2</v>
      </c>
      <c r="D52" s="20">
        <f t="shared" si="0"/>
        <v>0.389327464200659</v>
      </c>
      <c r="E52" s="20">
        <f t="shared" si="1"/>
        <v>0.30490040781502681</v>
      </c>
      <c r="F52" s="21"/>
      <c r="G52" s="19">
        <f t="shared" si="2"/>
        <v>39.461089977995606</v>
      </c>
      <c r="J52" s="18">
        <f t="shared" si="3"/>
        <v>0.30490040781502681</v>
      </c>
      <c r="K52" s="19">
        <f t="shared" si="4"/>
        <v>1.0999400327101228E-2</v>
      </c>
      <c r="L52" s="19">
        <f t="shared" si="5"/>
        <v>-5.4647089741903132E-2</v>
      </c>
      <c r="M52" s="19">
        <f t="shared" si="6"/>
        <v>-2.9604522595692018E-2</v>
      </c>
      <c r="N52" s="19">
        <f t="shared" si="7"/>
        <v>3.5239006462962186E-2</v>
      </c>
      <c r="O52" s="19">
        <f t="shared" si="8"/>
        <v>7.8375437045235197E-2</v>
      </c>
    </row>
    <row r="53" spans="1:15" s="16" customFormat="1" ht="18.75" x14ac:dyDescent="0.3">
      <c r="A53" s="16">
        <v>2017</v>
      </c>
      <c r="B53" s="16">
        <v>76402</v>
      </c>
      <c r="C53" s="19">
        <v>2.9499999999999998E-2</v>
      </c>
      <c r="D53" s="20">
        <f t="shared" si="0"/>
        <v>0.26856114562019973</v>
      </c>
      <c r="E53" s="20">
        <f t="shared" si="1"/>
        <v>0.23221092338047566</v>
      </c>
      <c r="F53" s="21"/>
      <c r="G53" s="19">
        <f t="shared" si="2"/>
        <v>48.856597042766474</v>
      </c>
      <c r="J53" s="18">
        <f t="shared" si="3"/>
        <v>0.23221092338047566</v>
      </c>
      <c r="K53" s="19">
        <f t="shared" si="4"/>
        <v>0.26803491136218871</v>
      </c>
      <c r="L53" s="19">
        <f t="shared" si="5"/>
        <v>-1.7205643144336591E-2</v>
      </c>
      <c r="M53" s="19">
        <f t="shared" si="6"/>
        <v>-4.0206483357833944E-2</v>
      </c>
      <c r="N53" s="19">
        <f t="shared" si="7"/>
        <v>7.1275951900538148E-2</v>
      </c>
      <c r="O53" s="19">
        <f t="shared" si="8"/>
        <v>9.1284838853115335E-2</v>
      </c>
    </row>
    <row r="54" spans="1:15" s="16" customFormat="1" ht="18.75" x14ac:dyDescent="0.3"/>
    <row r="55" spans="1:15" s="16" customFormat="1" ht="18.75" x14ac:dyDescent="0.3">
      <c r="J55" s="16" t="s">
        <v>59</v>
      </c>
      <c r="K55" s="16" t="s">
        <v>60</v>
      </c>
      <c r="L55" s="16" t="s">
        <v>57</v>
      </c>
      <c r="M55" s="16" t="s">
        <v>58</v>
      </c>
      <c r="N55" s="16" t="s">
        <v>61</v>
      </c>
      <c r="O55" s="16" t="s">
        <v>62</v>
      </c>
    </row>
    <row r="56" spans="1:15" s="16" customFormat="1" ht="18.75" x14ac:dyDescent="0.3">
      <c r="I56" s="16" t="s">
        <v>63</v>
      </c>
      <c r="J56" s="19">
        <f>LARGE(J4:J53,1)</f>
        <v>3.2185753591075148</v>
      </c>
      <c r="K56" s="19">
        <f t="shared" ref="K56:O56" si="11">LARGE(K4:K53,1)</f>
        <v>1.3648531668739174</v>
      </c>
      <c r="L56" s="19">
        <f t="shared" si="11"/>
        <v>0.50156394432997153</v>
      </c>
      <c r="M56" s="19">
        <f t="shared" si="11"/>
        <v>0.34946391082498773</v>
      </c>
      <c r="N56" s="19">
        <f t="shared" si="11"/>
        <v>0.25212683599463226</v>
      </c>
      <c r="O56" s="19">
        <f t="shared" si="11"/>
        <v>0.17000869374724514</v>
      </c>
    </row>
    <row r="57" spans="1:15" s="16" customFormat="1" ht="18.75" x14ac:dyDescent="0.3">
      <c r="I57" s="16" t="s">
        <v>64</v>
      </c>
      <c r="J57" s="19">
        <f>SMALL(J4:J53,1)</f>
        <v>-0.76275251310886438</v>
      </c>
      <c r="K57" s="19">
        <f t="shared" ref="K57:O57" si="12">SMALL(K4:K53,1)</f>
        <v>-0.53830206214890008</v>
      </c>
      <c r="L57" s="19">
        <f t="shared" si="12"/>
        <v>-0.34601766307902027</v>
      </c>
      <c r="M57" s="19">
        <f t="shared" si="12"/>
        <v>-0.1410810157299458</v>
      </c>
      <c r="N57" s="19">
        <f t="shared" si="12"/>
        <v>-6.742896494386863E-2</v>
      </c>
      <c r="O57" s="19">
        <f t="shared" si="12"/>
        <v>2.718831844655889E-2</v>
      </c>
    </row>
    <row r="58" spans="1:15" s="16" customFormat="1" ht="18.75" x14ac:dyDescent="0.3">
      <c r="I58" s="16" t="s">
        <v>6</v>
      </c>
      <c r="J58" s="18">
        <f>AVERAGE(J4:J53)</f>
        <v>0.2396967755783434</v>
      </c>
      <c r="K58" s="18">
        <f t="shared" ref="K58:O58" si="13">AVERAGE(K4:K53)</f>
        <v>0.1328440306872273</v>
      </c>
      <c r="L58" s="18">
        <f t="shared" si="13"/>
        <v>7.2809636868550784E-2</v>
      </c>
      <c r="M58" s="18">
        <f t="shared" si="13"/>
        <v>7.0529670545120382E-2</v>
      </c>
      <c r="N58" s="18">
        <f t="shared" si="13"/>
        <v>8.1341785401679995E-2</v>
      </c>
      <c r="O58" s="18">
        <f t="shared" si="13"/>
        <v>8.8174197143673999E-2</v>
      </c>
    </row>
    <row r="59" spans="1:15" s="16" customFormat="1" ht="18.75" x14ac:dyDescent="0.3">
      <c r="I59" s="16" t="s">
        <v>65</v>
      </c>
      <c r="J59" s="16">
        <f>COUNTIF(J4:J53,"&gt; 0,0524")</f>
        <v>24</v>
      </c>
      <c r="K59" s="16">
        <f t="shared" ref="K59:O59" si="14">COUNTIF(K4:K53,"&gt; 0,0524")</f>
        <v>23</v>
      </c>
      <c r="L59" s="16">
        <f t="shared" si="14"/>
        <v>24</v>
      </c>
      <c r="M59" s="16">
        <f t="shared" si="14"/>
        <v>26</v>
      </c>
      <c r="N59" s="16">
        <f t="shared" si="14"/>
        <v>25</v>
      </c>
      <c r="O59" s="16">
        <f t="shared" si="14"/>
        <v>24</v>
      </c>
    </row>
    <row r="60" spans="1:15" s="16" customFormat="1" ht="18.75" x14ac:dyDescent="0.3">
      <c r="I60" s="16" t="s">
        <v>66</v>
      </c>
      <c r="J60" s="16">
        <f>COUNT(J4:J53)</f>
        <v>50</v>
      </c>
      <c r="K60" s="16">
        <f t="shared" ref="K60:O60" si="15">COUNT(K4:K53)</f>
        <v>49</v>
      </c>
      <c r="L60" s="16">
        <f t="shared" si="15"/>
        <v>46</v>
      </c>
      <c r="M60" s="16">
        <f t="shared" si="15"/>
        <v>41</v>
      </c>
      <c r="N60" s="16">
        <f t="shared" si="15"/>
        <v>36</v>
      </c>
      <c r="O60" s="16">
        <f t="shared" si="15"/>
        <v>26</v>
      </c>
    </row>
    <row r="61" spans="1:15" s="16" customFormat="1" ht="18.75" x14ac:dyDescent="0.3"/>
    <row r="62" spans="1:15" ht="18.75" x14ac:dyDescent="0.3">
      <c r="J62" s="16">
        <f>COUNTIF(J4:J53,"&gt;0")</f>
        <v>27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2017-01-03T00:03:27Z</dcterms:created>
  <dcterms:modified xsi:type="dcterms:W3CDTF">2018-01-15T04:37:03Z</dcterms:modified>
</cp:coreProperties>
</file>