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5925" yWindow="-60" windowWidth="27795" windowHeight="12345"/>
  </bookViews>
  <sheets>
    <sheet name="Menor risco" sheetId="1" r:id="rId1"/>
    <sheet name="Maior Risco x Retorno" sheetId="2" r:id="rId2"/>
    <sheet name="Minha proporção" sheetId="3" r:id="rId3"/>
    <sheet name="Plan1" sheetId="4" r:id="rId4"/>
  </sheets>
  <definedNames>
    <definedName name="solver_adj" localSheetId="1" hidden="1">'Maior Risco x Retorno'!$C$169:$C$177</definedName>
    <definedName name="solver_adj" localSheetId="0" hidden="1">'Menor risco'!$C$169:$C$177</definedName>
    <definedName name="solver_cvg" localSheetId="1" hidden="1">0.0001</definedName>
    <definedName name="solver_cvg" localSheetId="0" hidden="1">0.0001</definedName>
    <definedName name="solver_drv" localSheetId="1" hidden="1">1</definedName>
    <definedName name="solver_drv" localSheetId="0" hidden="1">1</definedName>
    <definedName name="solver_eng" localSheetId="1" hidden="1">1</definedName>
    <definedName name="solver_eng" localSheetId="0" hidden="1">1</definedName>
    <definedName name="solver_est" localSheetId="1" hidden="1">1</definedName>
    <definedName name="solver_est" localSheetId="0" hidden="1">1</definedName>
    <definedName name="solver_itr" localSheetId="1" hidden="1">2147483647</definedName>
    <definedName name="solver_itr" localSheetId="0" hidden="1">2147483647</definedName>
    <definedName name="solver_lhs1" localSheetId="1" hidden="1">'Maior Risco x Retorno'!$C$169</definedName>
    <definedName name="solver_lhs1" localSheetId="0" hidden="1">'Menor risco'!$C$169</definedName>
    <definedName name="solver_lhs10" localSheetId="1" hidden="1">'Maior Risco x Retorno'!$C$178</definedName>
    <definedName name="solver_lhs10" localSheetId="0" hidden="1">'Menor risco'!$C$178</definedName>
    <definedName name="solver_lhs11" localSheetId="1" hidden="1">'Maior Risco x Retorno'!$C$178</definedName>
    <definedName name="solver_lhs12" localSheetId="1" hidden="1">'Maior Risco x Retorno'!$C$178</definedName>
    <definedName name="solver_lhs13" localSheetId="1" hidden="1">'Maior Risco x Retorno'!$C$178</definedName>
    <definedName name="solver_lhs14" localSheetId="1" hidden="1">'Maior Risco x Retorno'!$C$178</definedName>
    <definedName name="solver_lhs15" localSheetId="1" hidden="1">'Maior Risco x Retorno'!$C$178</definedName>
    <definedName name="solver_lhs16" localSheetId="1" hidden="1">'Maior Risco x Retorno'!$C$178</definedName>
    <definedName name="solver_lhs2" localSheetId="1" hidden="1">'Maior Risco x Retorno'!$C$170</definedName>
    <definedName name="solver_lhs2" localSheetId="0" hidden="1">'Menor risco'!$C$170</definedName>
    <definedName name="solver_lhs3" localSheetId="1" hidden="1">'Maior Risco x Retorno'!$C$171</definedName>
    <definedName name="solver_lhs3" localSheetId="0" hidden="1">'Menor risco'!$C$171</definedName>
    <definedName name="solver_lhs4" localSheetId="1" hidden="1">'Maior Risco x Retorno'!$C$172</definedName>
    <definedName name="solver_lhs4" localSheetId="0" hidden="1">'Menor risco'!$C$172</definedName>
    <definedName name="solver_lhs5" localSheetId="1" hidden="1">'Maior Risco x Retorno'!$C$173</definedName>
    <definedName name="solver_lhs5" localSheetId="0" hidden="1">'Menor risco'!$C$173</definedName>
    <definedName name="solver_lhs6" localSheetId="1" hidden="1">'Maior Risco x Retorno'!$C$174</definedName>
    <definedName name="solver_lhs6" localSheetId="0" hidden="1">'Menor risco'!$C$174</definedName>
    <definedName name="solver_lhs7" localSheetId="1" hidden="1">'Maior Risco x Retorno'!$C$175</definedName>
    <definedName name="solver_lhs7" localSheetId="0" hidden="1">'Menor risco'!$C$175</definedName>
    <definedName name="solver_lhs8" localSheetId="1" hidden="1">'Maior Risco x Retorno'!$C$176</definedName>
    <definedName name="solver_lhs8" localSheetId="0" hidden="1">'Menor risco'!$C$176</definedName>
    <definedName name="solver_lhs9" localSheetId="1" hidden="1">'Maior Risco x Retorno'!$C$177</definedName>
    <definedName name="solver_lhs9" localSheetId="0" hidden="1">'Menor risco'!$C$177</definedName>
    <definedName name="solver_mip" localSheetId="1" hidden="1">2147483647</definedName>
    <definedName name="solver_mip" localSheetId="0" hidden="1">2147483647</definedName>
    <definedName name="solver_mni" localSheetId="1" hidden="1">30</definedName>
    <definedName name="solver_mni" localSheetId="0" hidden="1">30</definedName>
    <definedName name="solver_mrt" localSheetId="1" hidden="1">0.075</definedName>
    <definedName name="solver_mrt" localSheetId="0" hidden="1">0.075</definedName>
    <definedName name="solver_msl" localSheetId="1" hidden="1">2</definedName>
    <definedName name="solver_msl" localSheetId="0" hidden="1">2</definedName>
    <definedName name="solver_neg" localSheetId="1" hidden="1">1</definedName>
    <definedName name="solver_neg" localSheetId="0" hidden="1">1</definedName>
    <definedName name="solver_nod" localSheetId="1" hidden="1">2147483647</definedName>
    <definedName name="solver_nod" localSheetId="0" hidden="1">2147483647</definedName>
    <definedName name="solver_num" localSheetId="1" hidden="1">10</definedName>
    <definedName name="solver_num" localSheetId="0" hidden="1">10</definedName>
    <definedName name="solver_nwt" localSheetId="1" hidden="1">1</definedName>
    <definedName name="solver_nwt" localSheetId="0" hidden="1">1</definedName>
    <definedName name="solver_opt" localSheetId="1" hidden="1">'Maior Risco x Retorno'!$L$184</definedName>
    <definedName name="solver_opt" localSheetId="0" hidden="1">'Menor risco'!$L$180</definedName>
    <definedName name="solver_pre" localSheetId="1" hidden="1">0.000001</definedName>
    <definedName name="solver_pre" localSheetId="0" hidden="1">0.000001</definedName>
    <definedName name="solver_rbv" localSheetId="1" hidden="1">1</definedName>
    <definedName name="solver_rbv" localSheetId="0" hidden="1">1</definedName>
    <definedName name="solver_rel1" localSheetId="1" hidden="1">3</definedName>
    <definedName name="solver_rel1" localSheetId="0" hidden="1">3</definedName>
    <definedName name="solver_rel10" localSheetId="1" hidden="1">2</definedName>
    <definedName name="solver_rel10" localSheetId="0" hidden="1">2</definedName>
    <definedName name="solver_rel11" localSheetId="1" hidden="1">2</definedName>
    <definedName name="solver_rel12" localSheetId="1" hidden="1">2</definedName>
    <definedName name="solver_rel13" localSheetId="1" hidden="1">2</definedName>
    <definedName name="solver_rel14" localSheetId="1" hidden="1">2</definedName>
    <definedName name="solver_rel15" localSheetId="1" hidden="1">2</definedName>
    <definedName name="solver_rel16" localSheetId="1" hidden="1">2</definedName>
    <definedName name="solver_rel2" localSheetId="1" hidden="1">3</definedName>
    <definedName name="solver_rel2" localSheetId="0" hidden="1">3</definedName>
    <definedName name="solver_rel3" localSheetId="1" hidden="1">3</definedName>
    <definedName name="solver_rel3" localSheetId="0" hidden="1">3</definedName>
    <definedName name="solver_rel4" localSheetId="1" hidden="1">3</definedName>
    <definedName name="solver_rel4" localSheetId="0" hidden="1">3</definedName>
    <definedName name="solver_rel5" localSheetId="1" hidden="1">3</definedName>
    <definedName name="solver_rel5" localSheetId="0" hidden="1">3</definedName>
    <definedName name="solver_rel6" localSheetId="1" hidden="1">3</definedName>
    <definedName name="solver_rel6" localSheetId="0" hidden="1">3</definedName>
    <definedName name="solver_rel7" localSheetId="1" hidden="1">3</definedName>
    <definedName name="solver_rel7" localSheetId="0" hidden="1">3</definedName>
    <definedName name="solver_rel8" localSheetId="1" hidden="1">3</definedName>
    <definedName name="solver_rel8" localSheetId="0" hidden="1">3</definedName>
    <definedName name="solver_rel9" localSheetId="1" hidden="1">3</definedName>
    <definedName name="solver_rel9" localSheetId="0" hidden="1">3</definedName>
    <definedName name="solver_rhs1" localSheetId="1" hidden="1">0</definedName>
    <definedName name="solver_rhs1" localSheetId="0" hidden="1">0</definedName>
    <definedName name="solver_rhs10" localSheetId="1" hidden="1">1</definedName>
    <definedName name="solver_rhs10" localSheetId="0" hidden="1">1</definedName>
    <definedName name="solver_rhs11" localSheetId="1" hidden="1">1</definedName>
    <definedName name="solver_rhs12" localSheetId="1" hidden="1">1</definedName>
    <definedName name="solver_rhs13" localSheetId="1" hidden="1">1</definedName>
    <definedName name="solver_rhs14" localSheetId="1" hidden="1">1</definedName>
    <definedName name="solver_rhs15" localSheetId="1" hidden="1">1</definedName>
    <definedName name="solver_rhs16" localSheetId="1" hidden="1">1</definedName>
    <definedName name="solver_rhs2" localSheetId="1" hidden="1">0</definedName>
    <definedName name="solver_rhs2" localSheetId="0" hidden="1">0</definedName>
    <definedName name="solver_rhs3" localSheetId="1" hidden="1">0</definedName>
    <definedName name="solver_rhs3" localSheetId="0" hidden="1">0</definedName>
    <definedName name="solver_rhs4" localSheetId="1" hidden="1">0</definedName>
    <definedName name="solver_rhs4" localSheetId="0" hidden="1">0</definedName>
    <definedName name="solver_rhs5" localSheetId="1" hidden="1">0</definedName>
    <definedName name="solver_rhs5" localSheetId="0" hidden="1">0</definedName>
    <definedName name="solver_rhs6" localSheetId="1" hidden="1">0</definedName>
    <definedName name="solver_rhs6" localSheetId="0" hidden="1">0</definedName>
    <definedName name="solver_rhs7" localSheetId="1" hidden="1">0</definedName>
    <definedName name="solver_rhs7" localSheetId="0" hidden="1">0</definedName>
    <definedName name="solver_rhs8" localSheetId="1" hidden="1">0</definedName>
    <definedName name="solver_rhs8" localSheetId="0" hidden="1">0</definedName>
    <definedName name="solver_rhs9" localSheetId="1" hidden="1">0</definedName>
    <definedName name="solver_rhs9" localSheetId="0" hidden="1">0</definedName>
    <definedName name="solver_rlx" localSheetId="1" hidden="1">2</definedName>
    <definedName name="solver_rlx" localSheetId="0" hidden="1">2</definedName>
    <definedName name="solver_rsd" localSheetId="1" hidden="1">0</definedName>
    <definedName name="solver_rsd" localSheetId="0" hidden="1">0</definedName>
    <definedName name="solver_scl" localSheetId="1" hidden="1">1</definedName>
    <definedName name="solver_scl" localSheetId="0" hidden="1">1</definedName>
    <definedName name="solver_sho" localSheetId="1" hidden="1">2</definedName>
    <definedName name="solver_sho" localSheetId="0" hidden="1">2</definedName>
    <definedName name="solver_ssz" localSheetId="1" hidden="1">100</definedName>
    <definedName name="solver_ssz" localSheetId="0" hidden="1">100</definedName>
    <definedName name="solver_tim" localSheetId="1" hidden="1">2147483647</definedName>
    <definedName name="solver_tim" localSheetId="0" hidden="1">2147483647</definedName>
    <definedName name="solver_tol" localSheetId="1" hidden="1">0.01</definedName>
    <definedName name="solver_tol" localSheetId="0" hidden="1">0.01</definedName>
    <definedName name="solver_typ" localSheetId="1" hidden="1">1</definedName>
    <definedName name="solver_typ" localSheetId="0" hidden="1">2</definedName>
    <definedName name="solver_val" localSheetId="1" hidden="1">0</definedName>
    <definedName name="solver_val" localSheetId="0" hidden="1">0</definedName>
    <definedName name="solver_ver" localSheetId="1" hidden="1">3</definedName>
    <definedName name="solver_ver" localSheetId="0" hidden="1">3</definedName>
  </definedNames>
  <calcPr calcId="144525"/>
</workbook>
</file>

<file path=xl/calcChain.xml><?xml version="1.0" encoding="utf-8"?>
<calcChain xmlns="http://schemas.openxmlformats.org/spreadsheetml/2006/main">
  <c r="AP149" i="1" l="1"/>
  <c r="AO149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5" i="1"/>
  <c r="AM156" i="3" l="1"/>
  <c r="AI156" i="3"/>
  <c r="AE156" i="3"/>
  <c r="AA156" i="3"/>
  <c r="W156" i="3"/>
  <c r="S156" i="3"/>
  <c r="O156" i="3"/>
  <c r="K156" i="3"/>
  <c r="G156" i="3"/>
  <c r="U168" i="2"/>
  <c r="AM156" i="1"/>
  <c r="AI156" i="1"/>
  <c r="AE156" i="1"/>
  <c r="AA156" i="1"/>
  <c r="W156" i="1"/>
  <c r="S156" i="1"/>
  <c r="O156" i="1"/>
  <c r="K156" i="1"/>
  <c r="G156" i="1"/>
  <c r="U168" i="1"/>
  <c r="G165" i="1"/>
  <c r="K164" i="1"/>
  <c r="G164" i="1"/>
  <c r="O163" i="1"/>
  <c r="K163" i="1"/>
  <c r="G163" i="1"/>
  <c r="S162" i="1"/>
  <c r="O162" i="1"/>
  <c r="K162" i="1"/>
  <c r="G162" i="1"/>
  <c r="W161" i="1"/>
  <c r="S161" i="1"/>
  <c r="O161" i="1"/>
  <c r="K161" i="1"/>
  <c r="G161" i="1"/>
  <c r="AA160" i="1"/>
  <c r="W160" i="1"/>
  <c r="S160" i="1"/>
  <c r="O160" i="1"/>
  <c r="K160" i="1"/>
  <c r="G160" i="1"/>
  <c r="AE159" i="1"/>
  <c r="AA159" i="1"/>
  <c r="W159" i="1"/>
  <c r="S159" i="1"/>
  <c r="O159" i="1"/>
  <c r="K159" i="1"/>
  <c r="G159" i="1"/>
  <c r="AI158" i="1"/>
  <c r="AE158" i="1"/>
  <c r="AA158" i="1"/>
  <c r="W158" i="1"/>
  <c r="S158" i="1"/>
  <c r="O158" i="1"/>
  <c r="K158" i="1"/>
  <c r="G158" i="1"/>
  <c r="AM150" i="1"/>
  <c r="AI150" i="1"/>
  <c r="AE150" i="1"/>
  <c r="AA150" i="1"/>
  <c r="W150" i="1"/>
  <c r="S150" i="1"/>
  <c r="O150" i="1"/>
  <c r="K150" i="1"/>
  <c r="G150" i="1"/>
  <c r="AM149" i="1"/>
  <c r="AI149" i="1"/>
  <c r="AE149" i="1"/>
  <c r="AA149" i="1"/>
  <c r="W149" i="1"/>
  <c r="S149" i="1"/>
  <c r="O149" i="1"/>
  <c r="K149" i="1"/>
  <c r="G149" i="1"/>
  <c r="C149" i="1"/>
  <c r="AM146" i="1"/>
  <c r="AI146" i="1"/>
  <c r="AE146" i="1"/>
  <c r="AA146" i="1"/>
  <c r="W146" i="1"/>
  <c r="S146" i="1"/>
  <c r="O146" i="1"/>
  <c r="K146" i="1"/>
  <c r="G146" i="1"/>
  <c r="C146" i="1"/>
  <c r="AM145" i="1"/>
  <c r="AI145" i="1"/>
  <c r="AE145" i="1"/>
  <c r="AA145" i="1"/>
  <c r="W145" i="1"/>
  <c r="S145" i="1"/>
  <c r="O145" i="1"/>
  <c r="K145" i="1"/>
  <c r="G145" i="1"/>
  <c r="C145" i="1"/>
  <c r="AM17" i="3"/>
  <c r="AI17" i="3"/>
  <c r="AE17" i="3"/>
  <c r="AA17" i="3"/>
  <c r="W17" i="3"/>
  <c r="S17" i="3"/>
  <c r="O17" i="3"/>
  <c r="K17" i="3"/>
  <c r="G17" i="3"/>
  <c r="C17" i="3"/>
  <c r="AM16" i="3"/>
  <c r="AI16" i="3"/>
  <c r="AE16" i="3"/>
  <c r="AA16" i="3"/>
  <c r="W16" i="3"/>
  <c r="S16" i="3"/>
  <c r="O16" i="3"/>
  <c r="K16" i="3"/>
  <c r="G16" i="3"/>
  <c r="C16" i="3"/>
  <c r="AM15" i="3"/>
  <c r="AI15" i="3"/>
  <c r="AE15" i="3"/>
  <c r="AA15" i="3"/>
  <c r="W15" i="3"/>
  <c r="S15" i="3"/>
  <c r="O15" i="3"/>
  <c r="K15" i="3"/>
  <c r="G15" i="3"/>
  <c r="C15" i="3"/>
  <c r="AM14" i="3"/>
  <c r="AI14" i="3"/>
  <c r="AE14" i="3"/>
  <c r="AA14" i="3"/>
  <c r="W14" i="3"/>
  <c r="S14" i="3"/>
  <c r="O14" i="3"/>
  <c r="K14" i="3"/>
  <c r="G14" i="3"/>
  <c r="C14" i="3"/>
  <c r="AM13" i="3"/>
  <c r="AI13" i="3"/>
  <c r="AE13" i="3"/>
  <c r="AA13" i="3"/>
  <c r="W13" i="3"/>
  <c r="S13" i="3"/>
  <c r="O13" i="3"/>
  <c r="K13" i="3"/>
  <c r="G13" i="3"/>
  <c r="C13" i="3"/>
  <c r="AM12" i="3"/>
  <c r="AI12" i="3"/>
  <c r="AE12" i="3"/>
  <c r="AA12" i="3"/>
  <c r="W12" i="3"/>
  <c r="S12" i="3"/>
  <c r="O12" i="3"/>
  <c r="K12" i="3"/>
  <c r="G12" i="3"/>
  <c r="C12" i="3"/>
  <c r="AM11" i="3"/>
  <c r="AI11" i="3"/>
  <c r="AE11" i="3"/>
  <c r="AA11" i="3"/>
  <c r="W11" i="3"/>
  <c r="S11" i="3"/>
  <c r="O11" i="3"/>
  <c r="K11" i="3"/>
  <c r="G11" i="3"/>
  <c r="C11" i="3"/>
  <c r="AM10" i="3"/>
  <c r="AI10" i="3"/>
  <c r="AE10" i="3"/>
  <c r="AA10" i="3"/>
  <c r="W10" i="3"/>
  <c r="S10" i="3"/>
  <c r="O10" i="3"/>
  <c r="K10" i="3"/>
  <c r="G10" i="3"/>
  <c r="C10" i="3"/>
  <c r="AM9" i="3"/>
  <c r="AI9" i="3"/>
  <c r="AE9" i="3"/>
  <c r="AA9" i="3"/>
  <c r="W9" i="3"/>
  <c r="S9" i="3"/>
  <c r="O9" i="3"/>
  <c r="K9" i="3"/>
  <c r="G9" i="3"/>
  <c r="C9" i="3"/>
  <c r="AM8" i="3"/>
  <c r="AI8" i="3"/>
  <c r="AE8" i="3"/>
  <c r="AA8" i="3"/>
  <c r="W8" i="3"/>
  <c r="S8" i="3"/>
  <c r="O8" i="3"/>
  <c r="K8" i="3"/>
  <c r="G8" i="3"/>
  <c r="C8" i="3"/>
  <c r="AM7" i="3"/>
  <c r="AI7" i="3"/>
  <c r="AE7" i="3"/>
  <c r="AA7" i="3"/>
  <c r="W7" i="3"/>
  <c r="S7" i="3"/>
  <c r="O7" i="3"/>
  <c r="K7" i="3"/>
  <c r="G7" i="3"/>
  <c r="C7" i="3"/>
  <c r="AM6" i="3"/>
  <c r="AI6" i="3"/>
  <c r="AE6" i="3"/>
  <c r="AA6" i="3"/>
  <c r="W6" i="3"/>
  <c r="S6" i="3"/>
  <c r="O6" i="3"/>
  <c r="K6" i="3"/>
  <c r="G6" i="3"/>
  <c r="C6" i="3"/>
  <c r="AM5" i="3"/>
  <c r="AI5" i="3"/>
  <c r="AE5" i="3"/>
  <c r="AA5" i="3"/>
  <c r="W5" i="3"/>
  <c r="S5" i="3"/>
  <c r="O5" i="3"/>
  <c r="K5" i="3"/>
  <c r="G5" i="3"/>
  <c r="C5" i="3"/>
  <c r="AM17" i="2"/>
  <c r="AI17" i="2"/>
  <c r="AE17" i="2"/>
  <c r="AA17" i="2"/>
  <c r="W17" i="2"/>
  <c r="S17" i="2"/>
  <c r="O17" i="2"/>
  <c r="K17" i="2"/>
  <c r="G17" i="2"/>
  <c r="C17" i="2"/>
  <c r="AM16" i="2"/>
  <c r="AI16" i="2"/>
  <c r="AE16" i="2"/>
  <c r="AA16" i="2"/>
  <c r="W16" i="2"/>
  <c r="S16" i="2"/>
  <c r="O16" i="2"/>
  <c r="K16" i="2"/>
  <c r="G16" i="2"/>
  <c r="C16" i="2"/>
  <c r="AM15" i="2"/>
  <c r="AI15" i="2"/>
  <c r="AE15" i="2"/>
  <c r="AA15" i="2"/>
  <c r="W15" i="2"/>
  <c r="S15" i="2"/>
  <c r="O15" i="2"/>
  <c r="K15" i="2"/>
  <c r="G15" i="2"/>
  <c r="C15" i="2"/>
  <c r="AM14" i="2"/>
  <c r="AI14" i="2"/>
  <c r="AE14" i="2"/>
  <c r="AA14" i="2"/>
  <c r="W14" i="2"/>
  <c r="S14" i="2"/>
  <c r="O14" i="2"/>
  <c r="K14" i="2"/>
  <c r="G14" i="2"/>
  <c r="C14" i="2"/>
  <c r="AM13" i="2"/>
  <c r="AI13" i="2"/>
  <c r="AE13" i="2"/>
  <c r="AA13" i="2"/>
  <c r="W13" i="2"/>
  <c r="S13" i="2"/>
  <c r="O13" i="2"/>
  <c r="K13" i="2"/>
  <c r="G13" i="2"/>
  <c r="C13" i="2"/>
  <c r="AM12" i="2"/>
  <c r="AI12" i="2"/>
  <c r="AE12" i="2"/>
  <c r="AA12" i="2"/>
  <c r="W12" i="2"/>
  <c r="S12" i="2"/>
  <c r="O12" i="2"/>
  <c r="K12" i="2"/>
  <c r="G12" i="2"/>
  <c r="C12" i="2"/>
  <c r="AM11" i="2"/>
  <c r="AI11" i="2"/>
  <c r="AE11" i="2"/>
  <c r="AA11" i="2"/>
  <c r="W11" i="2"/>
  <c r="S11" i="2"/>
  <c r="O11" i="2"/>
  <c r="K11" i="2"/>
  <c r="G11" i="2"/>
  <c r="C11" i="2"/>
  <c r="AM10" i="2"/>
  <c r="AI10" i="2"/>
  <c r="AE10" i="2"/>
  <c r="AA10" i="2"/>
  <c r="W10" i="2"/>
  <c r="S10" i="2"/>
  <c r="O10" i="2"/>
  <c r="K10" i="2"/>
  <c r="G10" i="2"/>
  <c r="C10" i="2"/>
  <c r="AM9" i="2"/>
  <c r="AI9" i="2"/>
  <c r="AE9" i="2"/>
  <c r="AA9" i="2"/>
  <c r="W9" i="2"/>
  <c r="S9" i="2"/>
  <c r="O9" i="2"/>
  <c r="K9" i="2"/>
  <c r="G9" i="2"/>
  <c r="C9" i="2"/>
  <c r="AM8" i="2"/>
  <c r="AI8" i="2"/>
  <c r="AE8" i="2"/>
  <c r="AA8" i="2"/>
  <c r="W8" i="2"/>
  <c r="S8" i="2"/>
  <c r="O8" i="2"/>
  <c r="K8" i="2"/>
  <c r="G8" i="2"/>
  <c r="C8" i="2"/>
  <c r="AM7" i="2"/>
  <c r="AI7" i="2"/>
  <c r="AE7" i="2"/>
  <c r="AA7" i="2"/>
  <c r="W7" i="2"/>
  <c r="S7" i="2"/>
  <c r="O7" i="2"/>
  <c r="K7" i="2"/>
  <c r="G7" i="2"/>
  <c r="C7" i="2"/>
  <c r="AM6" i="2"/>
  <c r="AI6" i="2"/>
  <c r="AE6" i="2"/>
  <c r="AA6" i="2"/>
  <c r="W6" i="2"/>
  <c r="S6" i="2"/>
  <c r="O6" i="2"/>
  <c r="K6" i="2"/>
  <c r="G6" i="2"/>
  <c r="C6" i="2"/>
  <c r="AM5" i="2"/>
  <c r="AI5" i="2"/>
  <c r="AE5" i="2"/>
  <c r="AA5" i="2"/>
  <c r="W5" i="2"/>
  <c r="S5" i="2"/>
  <c r="O5" i="2"/>
  <c r="K5" i="2"/>
  <c r="G5" i="2"/>
  <c r="C5" i="2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G165" i="2" l="1"/>
  <c r="K164" i="2"/>
  <c r="G164" i="2"/>
  <c r="O163" i="2"/>
  <c r="K163" i="2"/>
  <c r="G163" i="2"/>
  <c r="S162" i="2"/>
  <c r="O162" i="2"/>
  <c r="K162" i="2"/>
  <c r="G162" i="2"/>
  <c r="W161" i="2"/>
  <c r="S161" i="2"/>
  <c r="O161" i="2"/>
  <c r="K161" i="2"/>
  <c r="G161" i="2"/>
  <c r="AA160" i="2"/>
  <c r="W160" i="2"/>
  <c r="S160" i="2"/>
  <c r="O160" i="2"/>
  <c r="K160" i="2"/>
  <c r="G160" i="2"/>
  <c r="AE159" i="2"/>
  <c r="AA159" i="2"/>
  <c r="W159" i="2"/>
  <c r="S159" i="2"/>
  <c r="O159" i="2"/>
  <c r="K159" i="2"/>
  <c r="G159" i="2"/>
  <c r="AI158" i="2"/>
  <c r="AE158" i="2"/>
  <c r="AA158" i="2"/>
  <c r="W158" i="2"/>
  <c r="S158" i="2"/>
  <c r="O158" i="2"/>
  <c r="K158" i="2"/>
  <c r="G158" i="2"/>
  <c r="AM150" i="2"/>
  <c r="AI150" i="2"/>
  <c r="AE150" i="2"/>
  <c r="AA150" i="2"/>
  <c r="W150" i="2"/>
  <c r="S150" i="2"/>
  <c r="O150" i="2"/>
  <c r="K150" i="2"/>
  <c r="G150" i="2"/>
  <c r="AM149" i="2"/>
  <c r="AI149" i="2"/>
  <c r="AE149" i="2"/>
  <c r="AA149" i="2"/>
  <c r="W149" i="2"/>
  <c r="S149" i="2"/>
  <c r="O149" i="2"/>
  <c r="K149" i="2"/>
  <c r="G149" i="2"/>
  <c r="C149" i="2"/>
  <c r="AM146" i="2"/>
  <c r="AI146" i="2"/>
  <c r="AE146" i="2"/>
  <c r="AA146" i="2"/>
  <c r="W146" i="2"/>
  <c r="S146" i="2"/>
  <c r="O146" i="2"/>
  <c r="K146" i="2"/>
  <c r="G146" i="2"/>
  <c r="C146" i="2"/>
  <c r="AM145" i="2"/>
  <c r="AI145" i="2"/>
  <c r="AE145" i="2"/>
  <c r="AA145" i="2"/>
  <c r="W145" i="2"/>
  <c r="S145" i="2"/>
  <c r="O145" i="2"/>
  <c r="K145" i="2"/>
  <c r="G145" i="2"/>
  <c r="C145" i="2"/>
  <c r="AM26" i="2"/>
  <c r="AI26" i="2"/>
  <c r="AE26" i="2"/>
  <c r="AA26" i="2"/>
  <c r="W26" i="2"/>
  <c r="O26" i="2"/>
  <c r="K26" i="2"/>
  <c r="G26" i="2"/>
  <c r="C26" i="2"/>
  <c r="AM25" i="2"/>
  <c r="AI25" i="2"/>
  <c r="AE25" i="2"/>
  <c r="AA25" i="2"/>
  <c r="W25" i="2"/>
  <c r="O25" i="2"/>
  <c r="K25" i="2"/>
  <c r="G25" i="2"/>
  <c r="C25" i="2"/>
  <c r="AM24" i="2"/>
  <c r="AI24" i="2"/>
  <c r="AE24" i="2"/>
  <c r="AA24" i="2"/>
  <c r="W24" i="2"/>
  <c r="O24" i="2"/>
  <c r="K24" i="2"/>
  <c r="G24" i="2"/>
  <c r="C24" i="2"/>
  <c r="AM23" i="2"/>
  <c r="AI23" i="2"/>
  <c r="AE23" i="2"/>
  <c r="AA23" i="2"/>
  <c r="W23" i="2"/>
  <c r="O23" i="2"/>
  <c r="K23" i="2"/>
  <c r="G23" i="2"/>
  <c r="C23" i="2"/>
  <c r="AM22" i="2"/>
  <c r="AI22" i="2"/>
  <c r="AE22" i="2"/>
  <c r="AA22" i="2"/>
  <c r="W22" i="2"/>
  <c r="O22" i="2"/>
  <c r="K22" i="2"/>
  <c r="G22" i="2"/>
  <c r="C22" i="2"/>
  <c r="AM21" i="2"/>
  <c r="AI21" i="2"/>
  <c r="AE21" i="2"/>
  <c r="AA21" i="2"/>
  <c r="W21" i="2"/>
  <c r="O21" i="2"/>
  <c r="K21" i="2"/>
  <c r="G21" i="2"/>
  <c r="C21" i="2"/>
  <c r="AM20" i="2"/>
  <c r="AI20" i="2"/>
  <c r="AE20" i="2"/>
  <c r="AA20" i="2"/>
  <c r="W20" i="2"/>
  <c r="O20" i="2"/>
  <c r="K20" i="2"/>
  <c r="G20" i="2"/>
  <c r="C20" i="2"/>
  <c r="AM19" i="2"/>
  <c r="AI19" i="2"/>
  <c r="AE19" i="2"/>
  <c r="AA19" i="2"/>
  <c r="W19" i="2"/>
  <c r="O19" i="2"/>
  <c r="K19" i="2"/>
  <c r="G19" i="2"/>
  <c r="C19" i="2"/>
  <c r="AM18" i="2"/>
  <c r="AI18" i="2"/>
  <c r="AE18" i="2"/>
  <c r="AA18" i="2"/>
  <c r="W18" i="2"/>
  <c r="O18" i="2"/>
  <c r="K18" i="2"/>
  <c r="G18" i="2"/>
  <c r="C18" i="2"/>
  <c r="AM26" i="1"/>
  <c r="AI26" i="1"/>
  <c r="AE26" i="1"/>
  <c r="AA26" i="1"/>
  <c r="W26" i="1"/>
  <c r="O26" i="1"/>
  <c r="K26" i="1"/>
  <c r="G26" i="1"/>
  <c r="C26" i="1"/>
  <c r="AM25" i="1"/>
  <c r="AI25" i="1"/>
  <c r="AE25" i="1"/>
  <c r="AA25" i="1"/>
  <c r="W25" i="1"/>
  <c r="O25" i="1"/>
  <c r="K25" i="1"/>
  <c r="G25" i="1"/>
  <c r="C25" i="1"/>
  <c r="AM24" i="1"/>
  <c r="AI24" i="1"/>
  <c r="AE24" i="1"/>
  <c r="AA24" i="1"/>
  <c r="W24" i="1"/>
  <c r="O24" i="1"/>
  <c r="K24" i="1"/>
  <c r="G24" i="1"/>
  <c r="C24" i="1"/>
  <c r="AM23" i="1"/>
  <c r="AI23" i="1"/>
  <c r="AE23" i="1"/>
  <c r="AA23" i="1"/>
  <c r="W23" i="1"/>
  <c r="O23" i="1"/>
  <c r="K23" i="1"/>
  <c r="G23" i="1"/>
  <c r="C23" i="1"/>
  <c r="AM22" i="1"/>
  <c r="AI22" i="1"/>
  <c r="AE22" i="1"/>
  <c r="AA22" i="1"/>
  <c r="W22" i="1"/>
  <c r="O22" i="1"/>
  <c r="K22" i="1"/>
  <c r="G22" i="1"/>
  <c r="C22" i="1"/>
  <c r="AM21" i="1"/>
  <c r="AI21" i="1"/>
  <c r="AE21" i="1"/>
  <c r="AA21" i="1"/>
  <c r="W21" i="1"/>
  <c r="O21" i="1"/>
  <c r="K21" i="1"/>
  <c r="G21" i="1"/>
  <c r="C21" i="1"/>
  <c r="AM20" i="1"/>
  <c r="AI20" i="1"/>
  <c r="AE20" i="1"/>
  <c r="AA20" i="1"/>
  <c r="W20" i="1"/>
  <c r="O20" i="1"/>
  <c r="K20" i="1"/>
  <c r="G20" i="1"/>
  <c r="C20" i="1"/>
  <c r="AM19" i="1"/>
  <c r="AI19" i="1"/>
  <c r="AE19" i="1"/>
  <c r="AA19" i="1"/>
  <c r="W19" i="1"/>
  <c r="O19" i="1"/>
  <c r="K19" i="1"/>
  <c r="G19" i="1"/>
  <c r="C19" i="1"/>
  <c r="AM18" i="1"/>
  <c r="AI18" i="1"/>
  <c r="AE18" i="1"/>
  <c r="AA18" i="1"/>
  <c r="W18" i="1"/>
  <c r="O18" i="1"/>
  <c r="K18" i="1"/>
  <c r="G18" i="1"/>
  <c r="C18" i="1"/>
  <c r="G165" i="3"/>
  <c r="K164" i="3"/>
  <c r="G164" i="3"/>
  <c r="O163" i="3"/>
  <c r="K163" i="3"/>
  <c r="G163" i="3"/>
  <c r="S162" i="3"/>
  <c r="O162" i="3"/>
  <c r="K162" i="3"/>
  <c r="G162" i="3"/>
  <c r="W161" i="3"/>
  <c r="S161" i="3"/>
  <c r="O161" i="3"/>
  <c r="K161" i="3"/>
  <c r="G161" i="3"/>
  <c r="AA160" i="3"/>
  <c r="W160" i="3"/>
  <c r="S160" i="3"/>
  <c r="O160" i="3"/>
  <c r="K160" i="3"/>
  <c r="G160" i="3"/>
  <c r="AE159" i="3"/>
  <c r="AA159" i="3"/>
  <c r="W159" i="3"/>
  <c r="S159" i="3"/>
  <c r="O159" i="3"/>
  <c r="K159" i="3"/>
  <c r="G159" i="3"/>
  <c r="AI158" i="3"/>
  <c r="AE158" i="3"/>
  <c r="AA158" i="3"/>
  <c r="W158" i="3"/>
  <c r="S158" i="3"/>
  <c r="O158" i="3"/>
  <c r="K158" i="3"/>
  <c r="G158" i="3"/>
  <c r="AM150" i="3"/>
  <c r="AI150" i="3"/>
  <c r="AE150" i="3"/>
  <c r="AA150" i="3"/>
  <c r="W150" i="3"/>
  <c r="S150" i="3"/>
  <c r="O150" i="3"/>
  <c r="K150" i="3"/>
  <c r="G150" i="3"/>
  <c r="AM149" i="3"/>
  <c r="AI149" i="3"/>
  <c r="AE149" i="3"/>
  <c r="AA149" i="3"/>
  <c r="W149" i="3"/>
  <c r="S149" i="3"/>
  <c r="O149" i="3"/>
  <c r="K149" i="3"/>
  <c r="G149" i="3"/>
  <c r="C149" i="3"/>
  <c r="AM146" i="3"/>
  <c r="AI146" i="3"/>
  <c r="AE146" i="3"/>
  <c r="AA146" i="3"/>
  <c r="W146" i="3"/>
  <c r="S146" i="3"/>
  <c r="O146" i="3"/>
  <c r="K146" i="3"/>
  <c r="G146" i="3"/>
  <c r="C146" i="3"/>
  <c r="AM145" i="3"/>
  <c r="AI145" i="3"/>
  <c r="AE145" i="3"/>
  <c r="AA145" i="3"/>
  <c r="W145" i="3"/>
  <c r="S145" i="3"/>
  <c r="O145" i="3"/>
  <c r="K145" i="3"/>
  <c r="G145" i="3"/>
  <c r="C145" i="3"/>
  <c r="AM18" i="3"/>
  <c r="AM19" i="3"/>
  <c r="AM20" i="3"/>
  <c r="AM21" i="3"/>
  <c r="AM22" i="3"/>
  <c r="AM23" i="3"/>
  <c r="AM24" i="3"/>
  <c r="AM25" i="3"/>
  <c r="AM26" i="3"/>
  <c r="AI18" i="3"/>
  <c r="AI19" i="3"/>
  <c r="AI20" i="3"/>
  <c r="AI21" i="3"/>
  <c r="AI22" i="3"/>
  <c r="AI23" i="3"/>
  <c r="AI24" i="3"/>
  <c r="AI25" i="3"/>
  <c r="AI26" i="3"/>
  <c r="W18" i="3"/>
  <c r="W19" i="3"/>
  <c r="W20" i="3"/>
  <c r="W21" i="3"/>
  <c r="W22" i="3"/>
  <c r="W23" i="3"/>
  <c r="W24" i="3"/>
  <c r="W25" i="3"/>
  <c r="W26" i="3"/>
  <c r="AE18" i="3"/>
  <c r="AE19" i="3"/>
  <c r="AE20" i="3"/>
  <c r="AE21" i="3"/>
  <c r="AE22" i="3"/>
  <c r="AE23" i="3"/>
  <c r="AE24" i="3"/>
  <c r="AE25" i="3"/>
  <c r="AE26" i="3"/>
  <c r="AA18" i="3"/>
  <c r="AA19" i="3"/>
  <c r="AA20" i="3"/>
  <c r="AA21" i="3"/>
  <c r="AA22" i="3"/>
  <c r="AA23" i="3"/>
  <c r="AA24" i="3"/>
  <c r="AA25" i="3"/>
  <c r="AA26" i="3"/>
  <c r="O18" i="3"/>
  <c r="O19" i="3"/>
  <c r="O20" i="3"/>
  <c r="O21" i="3"/>
  <c r="O22" i="3"/>
  <c r="O23" i="3"/>
  <c r="O24" i="3"/>
  <c r="O25" i="3"/>
  <c r="O26" i="3"/>
  <c r="K18" i="3"/>
  <c r="K19" i="3"/>
  <c r="K20" i="3"/>
  <c r="K21" i="3"/>
  <c r="K22" i="3"/>
  <c r="K23" i="3"/>
  <c r="K24" i="3"/>
  <c r="K25" i="3"/>
  <c r="K26" i="3"/>
  <c r="G18" i="3"/>
  <c r="G19" i="3"/>
  <c r="G20" i="3"/>
  <c r="G21" i="3"/>
  <c r="G22" i="3"/>
  <c r="G23" i="3"/>
  <c r="G24" i="3"/>
  <c r="G25" i="3"/>
  <c r="G26" i="3"/>
  <c r="C18" i="3"/>
  <c r="C19" i="3"/>
  <c r="C20" i="3"/>
  <c r="C21" i="3"/>
  <c r="C22" i="3"/>
  <c r="C23" i="3"/>
  <c r="C24" i="3"/>
  <c r="C25" i="3"/>
  <c r="C26" i="3"/>
  <c r="C27" i="3"/>
  <c r="G27" i="3"/>
  <c r="C28" i="3"/>
  <c r="G28" i="3"/>
  <c r="C29" i="3"/>
  <c r="G29" i="3"/>
  <c r="D184" i="2" l="1"/>
  <c r="C178" i="2"/>
  <c r="D177" i="2"/>
  <c r="D176" i="2"/>
  <c r="D175" i="2"/>
  <c r="D174" i="2"/>
  <c r="D173" i="2"/>
  <c r="D172" i="2"/>
  <c r="D171" i="2"/>
  <c r="D170" i="2"/>
  <c r="D169" i="2"/>
  <c r="U170" i="2"/>
  <c r="U173" i="2" s="1"/>
  <c r="W147" i="2"/>
  <c r="AM138" i="2"/>
  <c r="AI138" i="2"/>
  <c r="AE138" i="2"/>
  <c r="AA138" i="2"/>
  <c r="S138" i="2"/>
  <c r="O138" i="2"/>
  <c r="K138" i="2"/>
  <c r="G138" i="2"/>
  <c r="C138" i="2"/>
  <c r="AM137" i="2"/>
  <c r="AI137" i="2"/>
  <c r="AE137" i="2"/>
  <c r="AA137" i="2"/>
  <c r="S137" i="2"/>
  <c r="O137" i="2"/>
  <c r="K137" i="2"/>
  <c r="G137" i="2"/>
  <c r="C137" i="2"/>
  <c r="AM136" i="2"/>
  <c r="AI136" i="2"/>
  <c r="AE136" i="2"/>
  <c r="AA136" i="2"/>
  <c r="S136" i="2"/>
  <c r="O136" i="2"/>
  <c r="K136" i="2"/>
  <c r="G136" i="2"/>
  <c r="C136" i="2"/>
  <c r="AM135" i="2"/>
  <c r="AI135" i="2"/>
  <c r="AE135" i="2"/>
  <c r="AA135" i="2"/>
  <c r="S135" i="2"/>
  <c r="O135" i="2"/>
  <c r="K135" i="2"/>
  <c r="G135" i="2"/>
  <c r="C135" i="2"/>
  <c r="AM134" i="2"/>
  <c r="AI134" i="2"/>
  <c r="AE134" i="2"/>
  <c r="AA134" i="2"/>
  <c r="S134" i="2"/>
  <c r="O134" i="2"/>
  <c r="K134" i="2"/>
  <c r="G134" i="2"/>
  <c r="C134" i="2"/>
  <c r="AM133" i="2"/>
  <c r="AI133" i="2"/>
  <c r="AE133" i="2"/>
  <c r="AA133" i="2"/>
  <c r="S133" i="2"/>
  <c r="O133" i="2"/>
  <c r="K133" i="2"/>
  <c r="G133" i="2"/>
  <c r="C133" i="2"/>
  <c r="AM132" i="2"/>
  <c r="AI132" i="2"/>
  <c r="AE132" i="2"/>
  <c r="AA132" i="2"/>
  <c r="S132" i="2"/>
  <c r="O132" i="2"/>
  <c r="K132" i="2"/>
  <c r="G132" i="2"/>
  <c r="C132" i="2"/>
  <c r="AM131" i="2"/>
  <c r="AI131" i="2"/>
  <c r="AE131" i="2"/>
  <c r="AA131" i="2"/>
  <c r="S131" i="2"/>
  <c r="O131" i="2"/>
  <c r="K131" i="2"/>
  <c r="G131" i="2"/>
  <c r="C131" i="2"/>
  <c r="AM130" i="2"/>
  <c r="AI130" i="2"/>
  <c r="AE130" i="2"/>
  <c r="AA130" i="2"/>
  <c r="S130" i="2"/>
  <c r="O130" i="2"/>
  <c r="K130" i="2"/>
  <c r="G130" i="2"/>
  <c r="C130" i="2"/>
  <c r="AM129" i="2"/>
  <c r="AI129" i="2"/>
  <c r="AE129" i="2"/>
  <c r="AA129" i="2"/>
  <c r="S129" i="2"/>
  <c r="O129" i="2"/>
  <c r="K129" i="2"/>
  <c r="G129" i="2"/>
  <c r="C129" i="2"/>
  <c r="AM128" i="2"/>
  <c r="AI128" i="2"/>
  <c r="AE128" i="2"/>
  <c r="AA128" i="2"/>
  <c r="S128" i="2"/>
  <c r="O128" i="2"/>
  <c r="K128" i="2"/>
  <c r="G128" i="2"/>
  <c r="C128" i="2"/>
  <c r="AM127" i="2"/>
  <c r="AI127" i="2"/>
  <c r="AE127" i="2"/>
  <c r="AA127" i="2"/>
  <c r="S127" i="2"/>
  <c r="O127" i="2"/>
  <c r="K127" i="2"/>
  <c r="G127" i="2"/>
  <c r="C127" i="2"/>
  <c r="AM126" i="2"/>
  <c r="AI126" i="2"/>
  <c r="AE126" i="2"/>
  <c r="AA126" i="2"/>
  <c r="S126" i="2"/>
  <c r="O126" i="2"/>
  <c r="K126" i="2"/>
  <c r="G126" i="2"/>
  <c r="C126" i="2"/>
  <c r="AM125" i="2"/>
  <c r="AI125" i="2"/>
  <c r="AE125" i="2"/>
  <c r="AA125" i="2"/>
  <c r="S125" i="2"/>
  <c r="O125" i="2"/>
  <c r="K125" i="2"/>
  <c r="G125" i="2"/>
  <c r="C125" i="2"/>
  <c r="AM124" i="2"/>
  <c r="AI124" i="2"/>
  <c r="AE124" i="2"/>
  <c r="AA124" i="2"/>
  <c r="S124" i="2"/>
  <c r="O124" i="2"/>
  <c r="K124" i="2"/>
  <c r="G124" i="2"/>
  <c r="C124" i="2"/>
  <c r="AM123" i="2"/>
  <c r="AI123" i="2"/>
  <c r="AE123" i="2"/>
  <c r="AA123" i="2"/>
  <c r="S123" i="2"/>
  <c r="O123" i="2"/>
  <c r="K123" i="2"/>
  <c r="G123" i="2"/>
  <c r="C123" i="2"/>
  <c r="AM122" i="2"/>
  <c r="AI122" i="2"/>
  <c r="AE122" i="2"/>
  <c r="AA122" i="2"/>
  <c r="S122" i="2"/>
  <c r="O122" i="2"/>
  <c r="K122" i="2"/>
  <c r="G122" i="2"/>
  <c r="C122" i="2"/>
  <c r="AM121" i="2"/>
  <c r="AI121" i="2"/>
  <c r="AE121" i="2"/>
  <c r="AA121" i="2"/>
  <c r="S121" i="2"/>
  <c r="O121" i="2"/>
  <c r="K121" i="2"/>
  <c r="G121" i="2"/>
  <c r="C121" i="2"/>
  <c r="AM120" i="2"/>
  <c r="AI120" i="2"/>
  <c r="AE120" i="2"/>
  <c r="AA120" i="2"/>
  <c r="S120" i="2"/>
  <c r="O120" i="2"/>
  <c r="K120" i="2"/>
  <c r="G120" i="2"/>
  <c r="C120" i="2"/>
  <c r="AM119" i="2"/>
  <c r="AI119" i="2"/>
  <c r="AE119" i="2"/>
  <c r="AA119" i="2"/>
  <c r="S119" i="2"/>
  <c r="O119" i="2"/>
  <c r="K119" i="2"/>
  <c r="G119" i="2"/>
  <c r="C119" i="2"/>
  <c r="AM118" i="2"/>
  <c r="AI118" i="2"/>
  <c r="AE118" i="2"/>
  <c r="AA118" i="2"/>
  <c r="S118" i="2"/>
  <c r="O118" i="2"/>
  <c r="K118" i="2"/>
  <c r="G118" i="2"/>
  <c r="C118" i="2"/>
  <c r="AM117" i="2"/>
  <c r="AI117" i="2"/>
  <c r="AE117" i="2"/>
  <c r="AA117" i="2"/>
  <c r="S117" i="2"/>
  <c r="O117" i="2"/>
  <c r="K117" i="2"/>
  <c r="G117" i="2"/>
  <c r="C117" i="2"/>
  <c r="AM116" i="2"/>
  <c r="AI116" i="2"/>
  <c r="AE116" i="2"/>
  <c r="AA116" i="2"/>
  <c r="S116" i="2"/>
  <c r="O116" i="2"/>
  <c r="K116" i="2"/>
  <c r="G116" i="2"/>
  <c r="C116" i="2"/>
  <c r="AM115" i="2"/>
  <c r="AI115" i="2"/>
  <c r="AE115" i="2"/>
  <c r="AA115" i="2"/>
  <c r="S115" i="2"/>
  <c r="O115" i="2"/>
  <c r="K115" i="2"/>
  <c r="G115" i="2"/>
  <c r="C115" i="2"/>
  <c r="AM114" i="2"/>
  <c r="AI114" i="2"/>
  <c r="AE114" i="2"/>
  <c r="AA114" i="2"/>
  <c r="S114" i="2"/>
  <c r="O114" i="2"/>
  <c r="K114" i="2"/>
  <c r="G114" i="2"/>
  <c r="C114" i="2"/>
  <c r="AM113" i="2"/>
  <c r="AI113" i="2"/>
  <c r="AE113" i="2"/>
  <c r="AA113" i="2"/>
  <c r="S113" i="2"/>
  <c r="O113" i="2"/>
  <c r="K113" i="2"/>
  <c r="G113" i="2"/>
  <c r="C113" i="2"/>
  <c r="AM112" i="2"/>
  <c r="AI112" i="2"/>
  <c r="AE112" i="2"/>
  <c r="AA112" i="2"/>
  <c r="S112" i="2"/>
  <c r="O112" i="2"/>
  <c r="K112" i="2"/>
  <c r="G112" i="2"/>
  <c r="C112" i="2"/>
  <c r="AM111" i="2"/>
  <c r="AI111" i="2"/>
  <c r="AE111" i="2"/>
  <c r="AA111" i="2"/>
  <c r="S111" i="2"/>
  <c r="O111" i="2"/>
  <c r="K111" i="2"/>
  <c r="G111" i="2"/>
  <c r="C111" i="2"/>
  <c r="AM110" i="2"/>
  <c r="AI110" i="2"/>
  <c r="AE110" i="2"/>
  <c r="AA110" i="2"/>
  <c r="S110" i="2"/>
  <c r="O110" i="2"/>
  <c r="K110" i="2"/>
  <c r="G110" i="2"/>
  <c r="C110" i="2"/>
  <c r="AM109" i="2"/>
  <c r="AI109" i="2"/>
  <c r="AE109" i="2"/>
  <c r="AA109" i="2"/>
  <c r="S109" i="2"/>
  <c r="O109" i="2"/>
  <c r="K109" i="2"/>
  <c r="G109" i="2"/>
  <c r="C109" i="2"/>
  <c r="AM108" i="2"/>
  <c r="AI108" i="2"/>
  <c r="AE108" i="2"/>
  <c r="AA108" i="2"/>
  <c r="S108" i="2"/>
  <c r="O108" i="2"/>
  <c r="K108" i="2"/>
  <c r="G108" i="2"/>
  <c r="C108" i="2"/>
  <c r="AM107" i="2"/>
  <c r="AI107" i="2"/>
  <c r="AE107" i="2"/>
  <c r="AA107" i="2"/>
  <c r="S107" i="2"/>
  <c r="O107" i="2"/>
  <c r="K107" i="2"/>
  <c r="G107" i="2"/>
  <c r="C107" i="2"/>
  <c r="AM106" i="2"/>
  <c r="AI106" i="2"/>
  <c r="AE106" i="2"/>
  <c r="AA106" i="2"/>
  <c r="S106" i="2"/>
  <c r="O106" i="2"/>
  <c r="K106" i="2"/>
  <c r="G106" i="2"/>
  <c r="C106" i="2"/>
  <c r="AM105" i="2"/>
  <c r="AI105" i="2"/>
  <c r="AE105" i="2"/>
  <c r="AA105" i="2"/>
  <c r="S105" i="2"/>
  <c r="O105" i="2"/>
  <c r="K105" i="2"/>
  <c r="G105" i="2"/>
  <c r="C105" i="2"/>
  <c r="AM104" i="2"/>
  <c r="AI104" i="2"/>
  <c r="AE104" i="2"/>
  <c r="AA104" i="2"/>
  <c r="S104" i="2"/>
  <c r="O104" i="2"/>
  <c r="K104" i="2"/>
  <c r="G104" i="2"/>
  <c r="C104" i="2"/>
  <c r="AM103" i="2"/>
  <c r="AI103" i="2"/>
  <c r="AE103" i="2"/>
  <c r="AA103" i="2"/>
  <c r="S103" i="2"/>
  <c r="O103" i="2"/>
  <c r="K103" i="2"/>
  <c r="G103" i="2"/>
  <c r="C103" i="2"/>
  <c r="AM102" i="2"/>
  <c r="AI102" i="2"/>
  <c r="AE102" i="2"/>
  <c r="AA102" i="2"/>
  <c r="S102" i="2"/>
  <c r="O102" i="2"/>
  <c r="K102" i="2"/>
  <c r="G102" i="2"/>
  <c r="C102" i="2"/>
  <c r="AM101" i="2"/>
  <c r="AI101" i="2"/>
  <c r="AE101" i="2"/>
  <c r="AA101" i="2"/>
  <c r="S101" i="2"/>
  <c r="O101" i="2"/>
  <c r="K101" i="2"/>
  <c r="G101" i="2"/>
  <c r="C101" i="2"/>
  <c r="AM100" i="2"/>
  <c r="AI100" i="2"/>
  <c r="AE100" i="2"/>
  <c r="AA100" i="2"/>
  <c r="S100" i="2"/>
  <c r="O100" i="2"/>
  <c r="K100" i="2"/>
  <c r="G100" i="2"/>
  <c r="C100" i="2"/>
  <c r="AM99" i="2"/>
  <c r="AI99" i="2"/>
  <c r="AE99" i="2"/>
  <c r="AA99" i="2"/>
  <c r="S99" i="2"/>
  <c r="O99" i="2"/>
  <c r="K99" i="2"/>
  <c r="G99" i="2"/>
  <c r="C99" i="2"/>
  <c r="AM98" i="2"/>
  <c r="AI98" i="2"/>
  <c r="AE98" i="2"/>
  <c r="AA98" i="2"/>
  <c r="S98" i="2"/>
  <c r="O98" i="2"/>
  <c r="K98" i="2"/>
  <c r="G98" i="2"/>
  <c r="C98" i="2"/>
  <c r="AM97" i="2"/>
  <c r="AI97" i="2"/>
  <c r="AE97" i="2"/>
  <c r="AA97" i="2"/>
  <c r="S97" i="2"/>
  <c r="O97" i="2"/>
  <c r="K97" i="2"/>
  <c r="G97" i="2"/>
  <c r="C97" i="2"/>
  <c r="AM96" i="2"/>
  <c r="AI96" i="2"/>
  <c r="AE96" i="2"/>
  <c r="AA96" i="2"/>
  <c r="S96" i="2"/>
  <c r="O96" i="2"/>
  <c r="K96" i="2"/>
  <c r="G96" i="2"/>
  <c r="C96" i="2"/>
  <c r="AM95" i="2"/>
  <c r="AI95" i="2"/>
  <c r="AE95" i="2"/>
  <c r="AA95" i="2"/>
  <c r="S95" i="2"/>
  <c r="O95" i="2"/>
  <c r="K95" i="2"/>
  <c r="G95" i="2"/>
  <c r="C95" i="2"/>
  <c r="AM94" i="2"/>
  <c r="AI94" i="2"/>
  <c r="AE94" i="2"/>
  <c r="AA94" i="2"/>
  <c r="S94" i="2"/>
  <c r="O94" i="2"/>
  <c r="K94" i="2"/>
  <c r="G94" i="2"/>
  <c r="C94" i="2"/>
  <c r="AM93" i="2"/>
  <c r="AI93" i="2"/>
  <c r="AE93" i="2"/>
  <c r="AA93" i="2"/>
  <c r="S93" i="2"/>
  <c r="O93" i="2"/>
  <c r="K93" i="2"/>
  <c r="G93" i="2"/>
  <c r="C93" i="2"/>
  <c r="AM92" i="2"/>
  <c r="AI92" i="2"/>
  <c r="AE92" i="2"/>
  <c r="AA92" i="2"/>
  <c r="S92" i="2"/>
  <c r="O92" i="2"/>
  <c r="K92" i="2"/>
  <c r="G92" i="2"/>
  <c r="C92" i="2"/>
  <c r="AM91" i="2"/>
  <c r="AI91" i="2"/>
  <c r="AE91" i="2"/>
  <c r="AA91" i="2"/>
  <c r="S91" i="2"/>
  <c r="O91" i="2"/>
  <c r="K91" i="2"/>
  <c r="G91" i="2"/>
  <c r="C91" i="2"/>
  <c r="AM90" i="2"/>
  <c r="AI90" i="2"/>
  <c r="AE90" i="2"/>
  <c r="AA90" i="2"/>
  <c r="S90" i="2"/>
  <c r="O90" i="2"/>
  <c r="K90" i="2"/>
  <c r="G90" i="2"/>
  <c r="C90" i="2"/>
  <c r="AM89" i="2"/>
  <c r="AI89" i="2"/>
  <c r="AE89" i="2"/>
  <c r="AA89" i="2"/>
  <c r="S89" i="2"/>
  <c r="O89" i="2"/>
  <c r="K89" i="2"/>
  <c r="G89" i="2"/>
  <c r="C89" i="2"/>
  <c r="AM88" i="2"/>
  <c r="AI88" i="2"/>
  <c r="AE88" i="2"/>
  <c r="AA88" i="2"/>
  <c r="S88" i="2"/>
  <c r="O88" i="2"/>
  <c r="K88" i="2"/>
  <c r="G88" i="2"/>
  <c r="C88" i="2"/>
  <c r="AM87" i="2"/>
  <c r="AI87" i="2"/>
  <c r="AE87" i="2"/>
  <c r="AA87" i="2"/>
  <c r="S87" i="2"/>
  <c r="O87" i="2"/>
  <c r="K87" i="2"/>
  <c r="G87" i="2"/>
  <c r="C87" i="2"/>
  <c r="AM86" i="2"/>
  <c r="AI86" i="2"/>
  <c r="AE86" i="2"/>
  <c r="AA86" i="2"/>
  <c r="S86" i="2"/>
  <c r="O86" i="2"/>
  <c r="K86" i="2"/>
  <c r="G86" i="2"/>
  <c r="C86" i="2"/>
  <c r="AM85" i="2"/>
  <c r="AI85" i="2"/>
  <c r="AE85" i="2"/>
  <c r="AA85" i="2"/>
  <c r="S85" i="2"/>
  <c r="O85" i="2"/>
  <c r="K85" i="2"/>
  <c r="G85" i="2"/>
  <c r="C85" i="2"/>
  <c r="AM84" i="2"/>
  <c r="AI84" i="2"/>
  <c r="AE84" i="2"/>
  <c r="AA84" i="2"/>
  <c r="S84" i="2"/>
  <c r="O84" i="2"/>
  <c r="K84" i="2"/>
  <c r="G84" i="2"/>
  <c r="C84" i="2"/>
  <c r="AM83" i="2"/>
  <c r="AI83" i="2"/>
  <c r="AE83" i="2"/>
  <c r="AA83" i="2"/>
  <c r="S83" i="2"/>
  <c r="O83" i="2"/>
  <c r="K83" i="2"/>
  <c r="G83" i="2"/>
  <c r="C83" i="2"/>
  <c r="AM82" i="2"/>
  <c r="AI82" i="2"/>
  <c r="AE82" i="2"/>
  <c r="AA82" i="2"/>
  <c r="S82" i="2"/>
  <c r="O82" i="2"/>
  <c r="K82" i="2"/>
  <c r="G82" i="2"/>
  <c r="C82" i="2"/>
  <c r="AM81" i="2"/>
  <c r="AI81" i="2"/>
  <c r="AE81" i="2"/>
  <c r="AA81" i="2"/>
  <c r="S81" i="2"/>
  <c r="O81" i="2"/>
  <c r="K81" i="2"/>
  <c r="G81" i="2"/>
  <c r="C81" i="2"/>
  <c r="AM80" i="2"/>
  <c r="AI80" i="2"/>
  <c r="AE80" i="2"/>
  <c r="AA80" i="2"/>
  <c r="S80" i="2"/>
  <c r="O80" i="2"/>
  <c r="K80" i="2"/>
  <c r="G80" i="2"/>
  <c r="C80" i="2"/>
  <c r="AM79" i="2"/>
  <c r="AI79" i="2"/>
  <c r="AE79" i="2"/>
  <c r="AA79" i="2"/>
  <c r="S79" i="2"/>
  <c r="O79" i="2"/>
  <c r="K79" i="2"/>
  <c r="G79" i="2"/>
  <c r="C79" i="2"/>
  <c r="AM78" i="2"/>
  <c r="AI78" i="2"/>
  <c r="AE78" i="2"/>
  <c r="AA78" i="2"/>
  <c r="S78" i="2"/>
  <c r="O78" i="2"/>
  <c r="K78" i="2"/>
  <c r="G78" i="2"/>
  <c r="C78" i="2"/>
  <c r="AM77" i="2"/>
  <c r="AI77" i="2"/>
  <c r="AE77" i="2"/>
  <c r="AA77" i="2"/>
  <c r="S77" i="2"/>
  <c r="O77" i="2"/>
  <c r="K77" i="2"/>
  <c r="G77" i="2"/>
  <c r="C77" i="2"/>
  <c r="AM76" i="2"/>
  <c r="O176" i="2" s="1"/>
  <c r="N177" i="2" s="1"/>
  <c r="AI76" i="2"/>
  <c r="AE76" i="2"/>
  <c r="AA76" i="2"/>
  <c r="S76" i="2"/>
  <c r="O76" i="2"/>
  <c r="K76" i="2"/>
  <c r="G76" i="2"/>
  <c r="C76" i="2"/>
  <c r="AM75" i="2"/>
  <c r="AI75" i="2"/>
  <c r="AE75" i="2"/>
  <c r="AA75" i="2"/>
  <c r="W75" i="2"/>
  <c r="S75" i="2"/>
  <c r="O75" i="2"/>
  <c r="K75" i="2"/>
  <c r="G75" i="2"/>
  <c r="C75" i="2"/>
  <c r="AM74" i="2"/>
  <c r="AI74" i="2"/>
  <c r="AE74" i="2"/>
  <c r="AA74" i="2"/>
  <c r="W74" i="2"/>
  <c r="S74" i="2"/>
  <c r="O74" i="2"/>
  <c r="K74" i="2"/>
  <c r="G74" i="2"/>
  <c r="C74" i="2"/>
  <c r="AM73" i="2"/>
  <c r="AI73" i="2"/>
  <c r="AE73" i="2"/>
  <c r="AA73" i="2"/>
  <c r="W73" i="2"/>
  <c r="S73" i="2"/>
  <c r="O73" i="2"/>
  <c r="K73" i="2"/>
  <c r="G73" i="2"/>
  <c r="C73" i="2"/>
  <c r="AM72" i="2"/>
  <c r="AI72" i="2"/>
  <c r="AE72" i="2"/>
  <c r="AA72" i="2"/>
  <c r="W72" i="2"/>
  <c r="S72" i="2"/>
  <c r="O72" i="2"/>
  <c r="K72" i="2"/>
  <c r="G72" i="2"/>
  <c r="C72" i="2"/>
  <c r="AM71" i="2"/>
  <c r="AI71" i="2"/>
  <c r="AE71" i="2"/>
  <c r="AA71" i="2"/>
  <c r="W71" i="2"/>
  <c r="S71" i="2"/>
  <c r="O71" i="2"/>
  <c r="K71" i="2"/>
  <c r="G71" i="2"/>
  <c r="C71" i="2"/>
  <c r="AM70" i="2"/>
  <c r="AI70" i="2"/>
  <c r="AE70" i="2"/>
  <c r="AA70" i="2"/>
  <c r="W70" i="2"/>
  <c r="S70" i="2"/>
  <c r="O70" i="2"/>
  <c r="K70" i="2"/>
  <c r="G70" i="2"/>
  <c r="C70" i="2"/>
  <c r="AM69" i="2"/>
  <c r="AI69" i="2"/>
  <c r="AE69" i="2"/>
  <c r="AA69" i="2"/>
  <c r="W69" i="2"/>
  <c r="S69" i="2"/>
  <c r="O69" i="2"/>
  <c r="K69" i="2"/>
  <c r="G69" i="2"/>
  <c r="C69" i="2"/>
  <c r="AM68" i="2"/>
  <c r="AI68" i="2"/>
  <c r="AE68" i="2"/>
  <c r="AA68" i="2"/>
  <c r="W68" i="2"/>
  <c r="S68" i="2"/>
  <c r="O68" i="2"/>
  <c r="K68" i="2"/>
  <c r="G68" i="2"/>
  <c r="C68" i="2"/>
  <c r="AM67" i="2"/>
  <c r="AI67" i="2"/>
  <c r="AE67" i="2"/>
  <c r="AA67" i="2"/>
  <c r="W67" i="2"/>
  <c r="S67" i="2"/>
  <c r="O67" i="2"/>
  <c r="K67" i="2"/>
  <c r="G67" i="2"/>
  <c r="C67" i="2"/>
  <c r="AM66" i="2"/>
  <c r="AI66" i="2"/>
  <c r="AE66" i="2"/>
  <c r="AA66" i="2"/>
  <c r="W66" i="2"/>
  <c r="S66" i="2"/>
  <c r="O66" i="2"/>
  <c r="K66" i="2"/>
  <c r="G66" i="2"/>
  <c r="C66" i="2"/>
  <c r="AM65" i="2"/>
  <c r="AI65" i="2"/>
  <c r="AE65" i="2"/>
  <c r="AA65" i="2"/>
  <c r="W65" i="2"/>
  <c r="S65" i="2"/>
  <c r="O65" i="2"/>
  <c r="K65" i="2"/>
  <c r="G65" i="2"/>
  <c r="C65" i="2"/>
  <c r="AM64" i="2"/>
  <c r="AI64" i="2"/>
  <c r="AE64" i="2"/>
  <c r="AA64" i="2"/>
  <c r="W64" i="2"/>
  <c r="S64" i="2"/>
  <c r="O64" i="2"/>
  <c r="K64" i="2"/>
  <c r="G64" i="2"/>
  <c r="C64" i="2"/>
  <c r="AM63" i="2"/>
  <c r="AI63" i="2"/>
  <c r="AE63" i="2"/>
  <c r="AA63" i="2"/>
  <c r="W63" i="2"/>
  <c r="S63" i="2"/>
  <c r="O63" i="2"/>
  <c r="K63" i="2"/>
  <c r="G63" i="2"/>
  <c r="C63" i="2"/>
  <c r="AM62" i="2"/>
  <c r="AI62" i="2"/>
  <c r="AE62" i="2"/>
  <c r="AA62" i="2"/>
  <c r="W62" i="2"/>
  <c r="S62" i="2"/>
  <c r="O62" i="2"/>
  <c r="K62" i="2"/>
  <c r="G62" i="2"/>
  <c r="C62" i="2"/>
  <c r="AM61" i="2"/>
  <c r="AI61" i="2"/>
  <c r="AE61" i="2"/>
  <c r="AA61" i="2"/>
  <c r="W61" i="2"/>
  <c r="S61" i="2"/>
  <c r="O61" i="2"/>
  <c r="K61" i="2"/>
  <c r="G61" i="2"/>
  <c r="C61" i="2"/>
  <c r="AM60" i="2"/>
  <c r="AI60" i="2"/>
  <c r="AE60" i="2"/>
  <c r="AA60" i="2"/>
  <c r="W60" i="2"/>
  <c r="S60" i="2"/>
  <c r="O60" i="2"/>
  <c r="K60" i="2"/>
  <c r="G60" i="2"/>
  <c r="C60" i="2"/>
  <c r="AM59" i="2"/>
  <c r="AI59" i="2"/>
  <c r="AE59" i="2"/>
  <c r="AA59" i="2"/>
  <c r="W59" i="2"/>
  <c r="S59" i="2"/>
  <c r="O59" i="2"/>
  <c r="K59" i="2"/>
  <c r="G59" i="2"/>
  <c r="C59" i="2"/>
  <c r="AM58" i="2"/>
  <c r="AI58" i="2"/>
  <c r="AE58" i="2"/>
  <c r="AA58" i="2"/>
  <c r="W58" i="2"/>
  <c r="S58" i="2"/>
  <c r="O58" i="2"/>
  <c r="K58" i="2"/>
  <c r="G58" i="2"/>
  <c r="C58" i="2"/>
  <c r="AM57" i="2"/>
  <c r="AI57" i="2"/>
  <c r="AE57" i="2"/>
  <c r="AA57" i="2"/>
  <c r="W57" i="2"/>
  <c r="S57" i="2"/>
  <c r="O57" i="2"/>
  <c r="K57" i="2"/>
  <c r="G57" i="2"/>
  <c r="C57" i="2"/>
  <c r="AM56" i="2"/>
  <c r="AI56" i="2"/>
  <c r="AE56" i="2"/>
  <c r="AA56" i="2"/>
  <c r="W56" i="2"/>
  <c r="S56" i="2"/>
  <c r="O56" i="2"/>
  <c r="K56" i="2"/>
  <c r="G56" i="2"/>
  <c r="C56" i="2"/>
  <c r="AM55" i="2"/>
  <c r="AI55" i="2"/>
  <c r="AE55" i="2"/>
  <c r="AA55" i="2"/>
  <c r="W55" i="2"/>
  <c r="S55" i="2"/>
  <c r="O55" i="2"/>
  <c r="K55" i="2"/>
  <c r="G55" i="2"/>
  <c r="C55" i="2"/>
  <c r="AM54" i="2"/>
  <c r="AI54" i="2"/>
  <c r="AE54" i="2"/>
  <c r="AA54" i="2"/>
  <c r="W54" i="2"/>
  <c r="S54" i="2"/>
  <c r="O54" i="2"/>
  <c r="K54" i="2"/>
  <c r="G54" i="2"/>
  <c r="C54" i="2"/>
  <c r="AM53" i="2"/>
  <c r="AI53" i="2"/>
  <c r="AE53" i="2"/>
  <c r="AA53" i="2"/>
  <c r="W53" i="2"/>
  <c r="S53" i="2"/>
  <c r="O53" i="2"/>
  <c r="K53" i="2"/>
  <c r="G53" i="2"/>
  <c r="C53" i="2"/>
  <c r="AM52" i="2"/>
  <c r="AI52" i="2"/>
  <c r="AE52" i="2"/>
  <c r="AA52" i="2"/>
  <c r="W52" i="2"/>
  <c r="S52" i="2"/>
  <c r="O52" i="2"/>
  <c r="K52" i="2"/>
  <c r="G52" i="2"/>
  <c r="C52" i="2"/>
  <c r="AM51" i="2"/>
  <c r="AI51" i="2"/>
  <c r="AE51" i="2"/>
  <c r="AA51" i="2"/>
  <c r="W51" i="2"/>
  <c r="S51" i="2"/>
  <c r="O51" i="2"/>
  <c r="K51" i="2"/>
  <c r="G51" i="2"/>
  <c r="C51" i="2"/>
  <c r="AM50" i="2"/>
  <c r="AI50" i="2"/>
  <c r="AE50" i="2"/>
  <c r="AA50" i="2"/>
  <c r="W50" i="2"/>
  <c r="S50" i="2"/>
  <c r="O50" i="2"/>
  <c r="K50" i="2"/>
  <c r="G50" i="2"/>
  <c r="C50" i="2"/>
  <c r="AM49" i="2"/>
  <c r="AI49" i="2"/>
  <c r="AE49" i="2"/>
  <c r="AA49" i="2"/>
  <c r="W49" i="2"/>
  <c r="S49" i="2"/>
  <c r="O49" i="2"/>
  <c r="K49" i="2"/>
  <c r="G49" i="2"/>
  <c r="C49" i="2"/>
  <c r="AM48" i="2"/>
  <c r="AI48" i="2"/>
  <c r="AE48" i="2"/>
  <c r="AA48" i="2"/>
  <c r="W48" i="2"/>
  <c r="S48" i="2"/>
  <c r="O48" i="2"/>
  <c r="K48" i="2"/>
  <c r="G48" i="2"/>
  <c r="C48" i="2"/>
  <c r="AM47" i="2"/>
  <c r="AI47" i="2"/>
  <c r="AE47" i="2"/>
  <c r="AA47" i="2"/>
  <c r="W47" i="2"/>
  <c r="S47" i="2"/>
  <c r="O47" i="2"/>
  <c r="K47" i="2"/>
  <c r="G47" i="2"/>
  <c r="C47" i="2"/>
  <c r="AM46" i="2"/>
  <c r="AI46" i="2"/>
  <c r="AE46" i="2"/>
  <c r="AA46" i="2"/>
  <c r="W46" i="2"/>
  <c r="S46" i="2"/>
  <c r="O46" i="2"/>
  <c r="K46" i="2"/>
  <c r="G46" i="2"/>
  <c r="C46" i="2"/>
  <c r="AM45" i="2"/>
  <c r="AI45" i="2"/>
  <c r="AE45" i="2"/>
  <c r="AA45" i="2"/>
  <c r="W45" i="2"/>
  <c r="S45" i="2"/>
  <c r="O45" i="2"/>
  <c r="K45" i="2"/>
  <c r="G45" i="2"/>
  <c r="C45" i="2"/>
  <c r="AM44" i="2"/>
  <c r="AI44" i="2"/>
  <c r="AE44" i="2"/>
  <c r="AA44" i="2"/>
  <c r="W44" i="2"/>
  <c r="S44" i="2"/>
  <c r="O44" i="2"/>
  <c r="K44" i="2"/>
  <c r="G44" i="2"/>
  <c r="C44" i="2"/>
  <c r="AM43" i="2"/>
  <c r="AI43" i="2"/>
  <c r="AE43" i="2"/>
  <c r="AA43" i="2"/>
  <c r="W43" i="2"/>
  <c r="S43" i="2"/>
  <c r="O43" i="2"/>
  <c r="K43" i="2"/>
  <c r="G43" i="2"/>
  <c r="C43" i="2"/>
  <c r="AM42" i="2"/>
  <c r="AI42" i="2"/>
  <c r="AE42" i="2"/>
  <c r="AA42" i="2"/>
  <c r="W42" i="2"/>
  <c r="S42" i="2"/>
  <c r="O42" i="2"/>
  <c r="K42" i="2"/>
  <c r="G42" i="2"/>
  <c r="C42" i="2"/>
  <c r="AM41" i="2"/>
  <c r="AI41" i="2"/>
  <c r="AE41" i="2"/>
  <c r="AA41" i="2"/>
  <c r="W41" i="2"/>
  <c r="S41" i="2"/>
  <c r="O41" i="2"/>
  <c r="K41" i="2"/>
  <c r="G41" i="2"/>
  <c r="C41" i="2"/>
  <c r="AM40" i="2"/>
  <c r="AI40" i="2"/>
  <c r="AE40" i="2"/>
  <c r="AA40" i="2"/>
  <c r="W40" i="2"/>
  <c r="S40" i="2"/>
  <c r="O40" i="2"/>
  <c r="K40" i="2"/>
  <c r="G40" i="2"/>
  <c r="C40" i="2"/>
  <c r="AM39" i="2"/>
  <c r="AI39" i="2"/>
  <c r="AE39" i="2"/>
  <c r="AA39" i="2"/>
  <c r="W39" i="2"/>
  <c r="S39" i="2"/>
  <c r="O39" i="2"/>
  <c r="K39" i="2"/>
  <c r="G39" i="2"/>
  <c r="C39" i="2"/>
  <c r="AM38" i="2"/>
  <c r="AI38" i="2"/>
  <c r="AE38" i="2"/>
  <c r="AA38" i="2"/>
  <c r="W38" i="2"/>
  <c r="S38" i="2"/>
  <c r="O38" i="2"/>
  <c r="K38" i="2"/>
  <c r="G38" i="2"/>
  <c r="C38" i="2"/>
  <c r="AM37" i="2"/>
  <c r="AI37" i="2"/>
  <c r="AE37" i="2"/>
  <c r="AA37" i="2"/>
  <c r="W37" i="2"/>
  <c r="S37" i="2"/>
  <c r="O37" i="2"/>
  <c r="K37" i="2"/>
  <c r="G37" i="2"/>
  <c r="C37" i="2"/>
  <c r="AM36" i="2"/>
  <c r="AI36" i="2"/>
  <c r="AE36" i="2"/>
  <c r="AA36" i="2"/>
  <c r="W36" i="2"/>
  <c r="S36" i="2"/>
  <c r="O36" i="2"/>
  <c r="K36" i="2"/>
  <c r="G36" i="2"/>
  <c r="C36" i="2"/>
  <c r="AM35" i="2"/>
  <c r="AI35" i="2"/>
  <c r="AE35" i="2"/>
  <c r="AA35" i="2"/>
  <c r="W35" i="2"/>
  <c r="S35" i="2"/>
  <c r="O35" i="2"/>
  <c r="K35" i="2"/>
  <c r="G35" i="2"/>
  <c r="C35" i="2"/>
  <c r="AM34" i="2"/>
  <c r="AI34" i="2"/>
  <c r="AE34" i="2"/>
  <c r="AA34" i="2"/>
  <c r="W34" i="2"/>
  <c r="S34" i="2"/>
  <c r="O34" i="2"/>
  <c r="K34" i="2"/>
  <c r="G34" i="2"/>
  <c r="C34" i="2"/>
  <c r="AM33" i="2"/>
  <c r="AI33" i="2"/>
  <c r="AE33" i="2"/>
  <c r="AA33" i="2"/>
  <c r="W33" i="2"/>
  <c r="S33" i="2"/>
  <c r="O33" i="2"/>
  <c r="K33" i="2"/>
  <c r="G33" i="2"/>
  <c r="C33" i="2"/>
  <c r="AM32" i="2"/>
  <c r="AI32" i="2"/>
  <c r="AE32" i="2"/>
  <c r="AA32" i="2"/>
  <c r="W32" i="2"/>
  <c r="S32" i="2"/>
  <c r="O32" i="2"/>
  <c r="K32" i="2"/>
  <c r="G32" i="2"/>
  <c r="C32" i="2"/>
  <c r="AM31" i="2"/>
  <c r="AI31" i="2"/>
  <c r="AE31" i="2"/>
  <c r="AA31" i="2"/>
  <c r="W31" i="2"/>
  <c r="S31" i="2"/>
  <c r="O31" i="2"/>
  <c r="K31" i="2"/>
  <c r="G31" i="2"/>
  <c r="C31" i="2"/>
  <c r="AM30" i="2"/>
  <c r="AI30" i="2"/>
  <c r="AE30" i="2"/>
  <c r="AA30" i="2"/>
  <c r="W30" i="2"/>
  <c r="S30" i="2"/>
  <c r="O30" i="2"/>
  <c r="K30" i="2"/>
  <c r="G30" i="2"/>
  <c r="C30" i="2"/>
  <c r="AM29" i="2"/>
  <c r="AI29" i="2"/>
  <c r="AE29" i="2"/>
  <c r="AA29" i="2"/>
  <c r="W29" i="2"/>
  <c r="S29" i="2"/>
  <c r="O29" i="2"/>
  <c r="K29" i="2"/>
  <c r="G29" i="2"/>
  <c r="C29" i="2"/>
  <c r="AM28" i="2"/>
  <c r="AI28" i="2"/>
  <c r="N173" i="2" s="1"/>
  <c r="K176" i="2" s="1"/>
  <c r="AE28" i="2"/>
  <c r="AA28" i="2"/>
  <c r="W28" i="2"/>
  <c r="S28" i="2"/>
  <c r="O28" i="2"/>
  <c r="J171" i="2" s="1"/>
  <c r="I172" i="2" s="1"/>
  <c r="K28" i="2"/>
  <c r="G28" i="2"/>
  <c r="C28" i="2"/>
  <c r="AM27" i="2"/>
  <c r="AI27" i="2"/>
  <c r="AE27" i="2"/>
  <c r="M173" i="2" s="1"/>
  <c r="K175" i="2" s="1"/>
  <c r="AA27" i="2"/>
  <c r="W27" i="2"/>
  <c r="S27" i="2"/>
  <c r="N172" i="2" s="1"/>
  <c r="J176" i="2" s="1"/>
  <c r="O27" i="2"/>
  <c r="M171" i="2" s="1"/>
  <c r="I175" i="2" s="1"/>
  <c r="K27" i="2"/>
  <c r="O170" i="2" s="1"/>
  <c r="H177" i="2" s="1"/>
  <c r="G27" i="2"/>
  <c r="M169" i="2" s="1"/>
  <c r="G175" i="2" s="1"/>
  <c r="C27" i="2"/>
  <c r="D184" i="1"/>
  <c r="C178" i="1"/>
  <c r="D177" i="1"/>
  <c r="D176" i="1"/>
  <c r="D175" i="1"/>
  <c r="D174" i="1"/>
  <c r="D173" i="1"/>
  <c r="D172" i="1"/>
  <c r="D171" i="1"/>
  <c r="U170" i="1"/>
  <c r="U173" i="1" s="1"/>
  <c r="D170" i="1"/>
  <c r="D169" i="1"/>
  <c r="W147" i="1"/>
  <c r="AM138" i="1"/>
  <c r="AI138" i="1"/>
  <c r="AE138" i="1"/>
  <c r="AA138" i="1"/>
  <c r="S138" i="1"/>
  <c r="O138" i="1"/>
  <c r="K138" i="1"/>
  <c r="G138" i="1"/>
  <c r="C138" i="1"/>
  <c r="AM137" i="1"/>
  <c r="AI137" i="1"/>
  <c r="AE137" i="1"/>
  <c r="AA137" i="1"/>
  <c r="S137" i="1"/>
  <c r="O137" i="1"/>
  <c r="K137" i="1"/>
  <c r="G137" i="1"/>
  <c r="C137" i="1"/>
  <c r="AM136" i="1"/>
  <c r="AI136" i="1"/>
  <c r="AE136" i="1"/>
  <c r="AA136" i="1"/>
  <c r="S136" i="1"/>
  <c r="O136" i="1"/>
  <c r="K136" i="1"/>
  <c r="G136" i="1"/>
  <c r="C136" i="1"/>
  <c r="AM135" i="1"/>
  <c r="AI135" i="1"/>
  <c r="AE135" i="1"/>
  <c r="AA135" i="1"/>
  <c r="S135" i="1"/>
  <c r="O135" i="1"/>
  <c r="K135" i="1"/>
  <c r="G135" i="1"/>
  <c r="C135" i="1"/>
  <c r="AM134" i="1"/>
  <c r="AI134" i="1"/>
  <c r="AE134" i="1"/>
  <c r="AA134" i="1"/>
  <c r="S134" i="1"/>
  <c r="O134" i="1"/>
  <c r="K134" i="1"/>
  <c r="G134" i="1"/>
  <c r="C134" i="1"/>
  <c r="AM133" i="1"/>
  <c r="AI133" i="1"/>
  <c r="AE133" i="1"/>
  <c r="AA133" i="1"/>
  <c r="S133" i="1"/>
  <c r="O133" i="1"/>
  <c r="K133" i="1"/>
  <c r="G133" i="1"/>
  <c r="C133" i="1"/>
  <c r="AM132" i="1"/>
  <c r="AI132" i="1"/>
  <c r="AE132" i="1"/>
  <c r="AA132" i="1"/>
  <c r="S132" i="1"/>
  <c r="O132" i="1"/>
  <c r="K132" i="1"/>
  <c r="G132" i="1"/>
  <c r="C132" i="1"/>
  <c r="AM131" i="1"/>
  <c r="AI131" i="1"/>
  <c r="AE131" i="1"/>
  <c r="AA131" i="1"/>
  <c r="S131" i="1"/>
  <c r="O131" i="1"/>
  <c r="K131" i="1"/>
  <c r="G131" i="1"/>
  <c r="C131" i="1"/>
  <c r="AM130" i="1"/>
  <c r="AI130" i="1"/>
  <c r="AE130" i="1"/>
  <c r="AA130" i="1"/>
  <c r="S130" i="1"/>
  <c r="O130" i="1"/>
  <c r="K130" i="1"/>
  <c r="G130" i="1"/>
  <c r="C130" i="1"/>
  <c r="AM129" i="1"/>
  <c r="AI129" i="1"/>
  <c r="AE129" i="1"/>
  <c r="AA129" i="1"/>
  <c r="S129" i="1"/>
  <c r="O129" i="1"/>
  <c r="K129" i="1"/>
  <c r="G129" i="1"/>
  <c r="C129" i="1"/>
  <c r="AM128" i="1"/>
  <c r="AI128" i="1"/>
  <c r="AE128" i="1"/>
  <c r="AA128" i="1"/>
  <c r="S128" i="1"/>
  <c r="O128" i="1"/>
  <c r="K128" i="1"/>
  <c r="G128" i="1"/>
  <c r="C128" i="1"/>
  <c r="AM127" i="1"/>
  <c r="AI127" i="1"/>
  <c r="AE127" i="1"/>
  <c r="AA127" i="1"/>
  <c r="S127" i="1"/>
  <c r="O127" i="1"/>
  <c r="K127" i="1"/>
  <c r="G127" i="1"/>
  <c r="C127" i="1"/>
  <c r="AM126" i="1"/>
  <c r="AI126" i="1"/>
  <c r="AE126" i="1"/>
  <c r="AA126" i="1"/>
  <c r="S126" i="1"/>
  <c r="O126" i="1"/>
  <c r="K126" i="1"/>
  <c r="G126" i="1"/>
  <c r="C126" i="1"/>
  <c r="AM125" i="1"/>
  <c r="AI125" i="1"/>
  <c r="AE125" i="1"/>
  <c r="AA125" i="1"/>
  <c r="S125" i="1"/>
  <c r="O125" i="1"/>
  <c r="K125" i="1"/>
  <c r="G125" i="1"/>
  <c r="C125" i="1"/>
  <c r="AM124" i="1"/>
  <c r="AI124" i="1"/>
  <c r="AE124" i="1"/>
  <c r="AA124" i="1"/>
  <c r="S124" i="1"/>
  <c r="O124" i="1"/>
  <c r="K124" i="1"/>
  <c r="G124" i="1"/>
  <c r="C124" i="1"/>
  <c r="AM123" i="1"/>
  <c r="AI123" i="1"/>
  <c r="AE123" i="1"/>
  <c r="AA123" i="1"/>
  <c r="S123" i="1"/>
  <c r="O123" i="1"/>
  <c r="K123" i="1"/>
  <c r="G123" i="1"/>
  <c r="C123" i="1"/>
  <c r="AM122" i="1"/>
  <c r="AI122" i="1"/>
  <c r="AE122" i="1"/>
  <c r="AA122" i="1"/>
  <c r="S122" i="1"/>
  <c r="O122" i="1"/>
  <c r="K122" i="1"/>
  <c r="G122" i="1"/>
  <c r="C122" i="1"/>
  <c r="AM121" i="1"/>
  <c r="AI121" i="1"/>
  <c r="AE121" i="1"/>
  <c r="AA121" i="1"/>
  <c r="S121" i="1"/>
  <c r="O121" i="1"/>
  <c r="K121" i="1"/>
  <c r="G121" i="1"/>
  <c r="C121" i="1"/>
  <c r="AM120" i="1"/>
  <c r="AI120" i="1"/>
  <c r="AE120" i="1"/>
  <c r="AA120" i="1"/>
  <c r="S120" i="1"/>
  <c r="O120" i="1"/>
  <c r="K120" i="1"/>
  <c r="G120" i="1"/>
  <c r="C120" i="1"/>
  <c r="AM119" i="1"/>
  <c r="AI119" i="1"/>
  <c r="AE119" i="1"/>
  <c r="AA119" i="1"/>
  <c r="S119" i="1"/>
  <c r="O119" i="1"/>
  <c r="K119" i="1"/>
  <c r="G119" i="1"/>
  <c r="C119" i="1"/>
  <c r="AM118" i="1"/>
  <c r="AI118" i="1"/>
  <c r="AE118" i="1"/>
  <c r="AA118" i="1"/>
  <c r="S118" i="1"/>
  <c r="O118" i="1"/>
  <c r="K118" i="1"/>
  <c r="G118" i="1"/>
  <c r="C118" i="1"/>
  <c r="AM117" i="1"/>
  <c r="AI117" i="1"/>
  <c r="AE117" i="1"/>
  <c r="AA117" i="1"/>
  <c r="S117" i="1"/>
  <c r="O117" i="1"/>
  <c r="K117" i="1"/>
  <c r="G117" i="1"/>
  <c r="C117" i="1"/>
  <c r="AM116" i="1"/>
  <c r="AI116" i="1"/>
  <c r="AE116" i="1"/>
  <c r="AA116" i="1"/>
  <c r="S116" i="1"/>
  <c r="O116" i="1"/>
  <c r="K116" i="1"/>
  <c r="G116" i="1"/>
  <c r="C116" i="1"/>
  <c r="AM115" i="1"/>
  <c r="AI115" i="1"/>
  <c r="AE115" i="1"/>
  <c r="AA115" i="1"/>
  <c r="S115" i="1"/>
  <c r="O115" i="1"/>
  <c r="K115" i="1"/>
  <c r="G115" i="1"/>
  <c r="C115" i="1"/>
  <c r="AM114" i="1"/>
  <c r="AI114" i="1"/>
  <c r="AE114" i="1"/>
  <c r="AA114" i="1"/>
  <c r="S114" i="1"/>
  <c r="O114" i="1"/>
  <c r="K114" i="1"/>
  <c r="G114" i="1"/>
  <c r="C114" i="1"/>
  <c r="AM113" i="1"/>
  <c r="AI113" i="1"/>
  <c r="AE113" i="1"/>
  <c r="AA113" i="1"/>
  <c r="S113" i="1"/>
  <c r="O113" i="1"/>
  <c r="K113" i="1"/>
  <c r="G113" i="1"/>
  <c r="C113" i="1"/>
  <c r="AM112" i="1"/>
  <c r="AI112" i="1"/>
  <c r="AE112" i="1"/>
  <c r="AA112" i="1"/>
  <c r="S112" i="1"/>
  <c r="O112" i="1"/>
  <c r="K112" i="1"/>
  <c r="G112" i="1"/>
  <c r="C112" i="1"/>
  <c r="AM111" i="1"/>
  <c r="AI111" i="1"/>
  <c r="AE111" i="1"/>
  <c r="AA111" i="1"/>
  <c r="S111" i="1"/>
  <c r="O111" i="1"/>
  <c r="K111" i="1"/>
  <c r="G111" i="1"/>
  <c r="C111" i="1"/>
  <c r="AM110" i="1"/>
  <c r="AI110" i="1"/>
  <c r="AE110" i="1"/>
  <c r="AA110" i="1"/>
  <c r="S110" i="1"/>
  <c r="O110" i="1"/>
  <c r="K110" i="1"/>
  <c r="G110" i="1"/>
  <c r="C110" i="1"/>
  <c r="AM109" i="1"/>
  <c r="AI109" i="1"/>
  <c r="AE109" i="1"/>
  <c r="AA109" i="1"/>
  <c r="S109" i="1"/>
  <c r="O109" i="1"/>
  <c r="K109" i="1"/>
  <c r="G109" i="1"/>
  <c r="C109" i="1"/>
  <c r="AM108" i="1"/>
  <c r="AI108" i="1"/>
  <c r="AE108" i="1"/>
  <c r="AA108" i="1"/>
  <c r="S108" i="1"/>
  <c r="O108" i="1"/>
  <c r="K108" i="1"/>
  <c r="G108" i="1"/>
  <c r="C108" i="1"/>
  <c r="AM107" i="1"/>
  <c r="AI107" i="1"/>
  <c r="AE107" i="1"/>
  <c r="AA107" i="1"/>
  <c r="S107" i="1"/>
  <c r="O107" i="1"/>
  <c r="K107" i="1"/>
  <c r="G107" i="1"/>
  <c r="C107" i="1"/>
  <c r="AM106" i="1"/>
  <c r="AI106" i="1"/>
  <c r="AE106" i="1"/>
  <c r="AA106" i="1"/>
  <c r="S106" i="1"/>
  <c r="O106" i="1"/>
  <c r="K106" i="1"/>
  <c r="G106" i="1"/>
  <c r="C106" i="1"/>
  <c r="AM105" i="1"/>
  <c r="AI105" i="1"/>
  <c r="AE105" i="1"/>
  <c r="AA105" i="1"/>
  <c r="S105" i="1"/>
  <c r="O105" i="1"/>
  <c r="K105" i="1"/>
  <c r="G105" i="1"/>
  <c r="C105" i="1"/>
  <c r="AM104" i="1"/>
  <c r="AI104" i="1"/>
  <c r="AE104" i="1"/>
  <c r="AA104" i="1"/>
  <c r="S104" i="1"/>
  <c r="O104" i="1"/>
  <c r="K104" i="1"/>
  <c r="G104" i="1"/>
  <c r="C104" i="1"/>
  <c r="AM103" i="1"/>
  <c r="AI103" i="1"/>
  <c r="AE103" i="1"/>
  <c r="AA103" i="1"/>
  <c r="S103" i="1"/>
  <c r="O103" i="1"/>
  <c r="K103" i="1"/>
  <c r="G103" i="1"/>
  <c r="C103" i="1"/>
  <c r="AM102" i="1"/>
  <c r="AI102" i="1"/>
  <c r="AE102" i="1"/>
  <c r="AA102" i="1"/>
  <c r="S102" i="1"/>
  <c r="O102" i="1"/>
  <c r="K102" i="1"/>
  <c r="G102" i="1"/>
  <c r="C102" i="1"/>
  <c r="AM101" i="1"/>
  <c r="AI101" i="1"/>
  <c r="AE101" i="1"/>
  <c r="AA101" i="1"/>
  <c r="S101" i="1"/>
  <c r="O101" i="1"/>
  <c r="K101" i="1"/>
  <c r="G101" i="1"/>
  <c r="C101" i="1"/>
  <c r="AM100" i="1"/>
  <c r="AI100" i="1"/>
  <c r="AE100" i="1"/>
  <c r="AA100" i="1"/>
  <c r="S100" i="1"/>
  <c r="O100" i="1"/>
  <c r="K100" i="1"/>
  <c r="G100" i="1"/>
  <c r="C100" i="1"/>
  <c r="AM99" i="1"/>
  <c r="AI99" i="1"/>
  <c r="AE99" i="1"/>
  <c r="AA99" i="1"/>
  <c r="S99" i="1"/>
  <c r="O99" i="1"/>
  <c r="K99" i="1"/>
  <c r="G99" i="1"/>
  <c r="C99" i="1"/>
  <c r="AM98" i="1"/>
  <c r="AI98" i="1"/>
  <c r="AE98" i="1"/>
  <c r="AA98" i="1"/>
  <c r="S98" i="1"/>
  <c r="O98" i="1"/>
  <c r="K98" i="1"/>
  <c r="G98" i="1"/>
  <c r="C98" i="1"/>
  <c r="AM97" i="1"/>
  <c r="AI97" i="1"/>
  <c r="AE97" i="1"/>
  <c r="AA97" i="1"/>
  <c r="S97" i="1"/>
  <c r="O97" i="1"/>
  <c r="K97" i="1"/>
  <c r="G97" i="1"/>
  <c r="C97" i="1"/>
  <c r="AM96" i="1"/>
  <c r="AI96" i="1"/>
  <c r="AE96" i="1"/>
  <c r="AA96" i="1"/>
  <c r="S96" i="1"/>
  <c r="O96" i="1"/>
  <c r="K96" i="1"/>
  <c r="G96" i="1"/>
  <c r="C96" i="1"/>
  <c r="AM95" i="1"/>
  <c r="AI95" i="1"/>
  <c r="AE95" i="1"/>
  <c r="AA95" i="1"/>
  <c r="S95" i="1"/>
  <c r="O95" i="1"/>
  <c r="K95" i="1"/>
  <c r="G95" i="1"/>
  <c r="C95" i="1"/>
  <c r="AM94" i="1"/>
  <c r="AI94" i="1"/>
  <c r="AE94" i="1"/>
  <c r="AA94" i="1"/>
  <c r="S94" i="1"/>
  <c r="O94" i="1"/>
  <c r="K94" i="1"/>
  <c r="G94" i="1"/>
  <c r="C94" i="1"/>
  <c r="AM93" i="1"/>
  <c r="AI93" i="1"/>
  <c r="AE93" i="1"/>
  <c r="AA93" i="1"/>
  <c r="S93" i="1"/>
  <c r="O93" i="1"/>
  <c r="K93" i="1"/>
  <c r="G93" i="1"/>
  <c r="C93" i="1"/>
  <c r="AM92" i="1"/>
  <c r="AI92" i="1"/>
  <c r="AE92" i="1"/>
  <c r="AA92" i="1"/>
  <c r="S92" i="1"/>
  <c r="O92" i="1"/>
  <c r="K92" i="1"/>
  <c r="G92" i="1"/>
  <c r="C92" i="1"/>
  <c r="AM91" i="1"/>
  <c r="AI91" i="1"/>
  <c r="AE91" i="1"/>
  <c r="AA91" i="1"/>
  <c r="S91" i="1"/>
  <c r="O91" i="1"/>
  <c r="K91" i="1"/>
  <c r="G91" i="1"/>
  <c r="C91" i="1"/>
  <c r="AM90" i="1"/>
  <c r="AI90" i="1"/>
  <c r="AE90" i="1"/>
  <c r="AA90" i="1"/>
  <c r="S90" i="1"/>
  <c r="O90" i="1"/>
  <c r="K90" i="1"/>
  <c r="G90" i="1"/>
  <c r="C90" i="1"/>
  <c r="AM89" i="1"/>
  <c r="AI89" i="1"/>
  <c r="AE89" i="1"/>
  <c r="AA89" i="1"/>
  <c r="S89" i="1"/>
  <c r="O89" i="1"/>
  <c r="K89" i="1"/>
  <c r="G89" i="1"/>
  <c r="C89" i="1"/>
  <c r="AM88" i="1"/>
  <c r="AI88" i="1"/>
  <c r="AE88" i="1"/>
  <c r="AA88" i="1"/>
  <c r="S88" i="1"/>
  <c r="O88" i="1"/>
  <c r="K88" i="1"/>
  <c r="G88" i="1"/>
  <c r="C88" i="1"/>
  <c r="AM87" i="1"/>
  <c r="AI87" i="1"/>
  <c r="AE87" i="1"/>
  <c r="AA87" i="1"/>
  <c r="S87" i="1"/>
  <c r="O87" i="1"/>
  <c r="K87" i="1"/>
  <c r="G87" i="1"/>
  <c r="C87" i="1"/>
  <c r="AM86" i="1"/>
  <c r="AI86" i="1"/>
  <c r="AE86" i="1"/>
  <c r="AA86" i="1"/>
  <c r="S86" i="1"/>
  <c r="O86" i="1"/>
  <c r="K86" i="1"/>
  <c r="G86" i="1"/>
  <c r="C86" i="1"/>
  <c r="AM85" i="1"/>
  <c r="AI85" i="1"/>
  <c r="AE85" i="1"/>
  <c r="AA85" i="1"/>
  <c r="S85" i="1"/>
  <c r="O85" i="1"/>
  <c r="K85" i="1"/>
  <c r="G85" i="1"/>
  <c r="C85" i="1"/>
  <c r="AM84" i="1"/>
  <c r="AI84" i="1"/>
  <c r="AE84" i="1"/>
  <c r="AA84" i="1"/>
  <c r="S84" i="1"/>
  <c r="O84" i="1"/>
  <c r="K84" i="1"/>
  <c r="G84" i="1"/>
  <c r="C84" i="1"/>
  <c r="AM83" i="1"/>
  <c r="AI83" i="1"/>
  <c r="AE83" i="1"/>
  <c r="AA83" i="1"/>
  <c r="S83" i="1"/>
  <c r="O83" i="1"/>
  <c r="K83" i="1"/>
  <c r="G83" i="1"/>
  <c r="C83" i="1"/>
  <c r="AM82" i="1"/>
  <c r="AI82" i="1"/>
  <c r="AE82" i="1"/>
  <c r="AA82" i="1"/>
  <c r="S82" i="1"/>
  <c r="O82" i="1"/>
  <c r="K82" i="1"/>
  <c r="G82" i="1"/>
  <c r="C82" i="1"/>
  <c r="AM81" i="1"/>
  <c r="AI81" i="1"/>
  <c r="AE81" i="1"/>
  <c r="AA81" i="1"/>
  <c r="S81" i="1"/>
  <c r="O81" i="1"/>
  <c r="K81" i="1"/>
  <c r="G81" i="1"/>
  <c r="C81" i="1"/>
  <c r="AM80" i="1"/>
  <c r="AI80" i="1"/>
  <c r="AE80" i="1"/>
  <c r="AA80" i="1"/>
  <c r="S80" i="1"/>
  <c r="O80" i="1"/>
  <c r="K80" i="1"/>
  <c r="G80" i="1"/>
  <c r="C80" i="1"/>
  <c r="AM79" i="1"/>
  <c r="AI79" i="1"/>
  <c r="AE79" i="1"/>
  <c r="AA79" i="1"/>
  <c r="S79" i="1"/>
  <c r="O79" i="1"/>
  <c r="K79" i="1"/>
  <c r="G79" i="1"/>
  <c r="C79" i="1"/>
  <c r="AM78" i="1"/>
  <c r="AI78" i="1"/>
  <c r="AE78" i="1"/>
  <c r="AA78" i="1"/>
  <c r="S78" i="1"/>
  <c r="O78" i="1"/>
  <c r="K78" i="1"/>
  <c r="G78" i="1"/>
  <c r="C78" i="1"/>
  <c r="AM77" i="1"/>
  <c r="AI77" i="1"/>
  <c r="AE77" i="1"/>
  <c r="AA77" i="1"/>
  <c r="S77" i="1"/>
  <c r="O77" i="1"/>
  <c r="K77" i="1"/>
  <c r="G77" i="1"/>
  <c r="C77" i="1"/>
  <c r="AM76" i="1"/>
  <c r="O173" i="1" s="1"/>
  <c r="K177" i="1" s="1"/>
  <c r="AI76" i="1"/>
  <c r="AE76" i="1"/>
  <c r="AA76" i="1"/>
  <c r="S76" i="1"/>
  <c r="O76" i="1"/>
  <c r="K76" i="1"/>
  <c r="G76" i="1"/>
  <c r="C76" i="1"/>
  <c r="AM75" i="1"/>
  <c r="AI75" i="1"/>
  <c r="AE75" i="1"/>
  <c r="AA75" i="1"/>
  <c r="W75" i="1"/>
  <c r="S75" i="1"/>
  <c r="O75" i="1"/>
  <c r="K75" i="1"/>
  <c r="G75" i="1"/>
  <c r="C75" i="1"/>
  <c r="AM74" i="1"/>
  <c r="AI74" i="1"/>
  <c r="AE74" i="1"/>
  <c r="AA74" i="1"/>
  <c r="W74" i="1"/>
  <c r="S74" i="1"/>
  <c r="O74" i="1"/>
  <c r="K74" i="1"/>
  <c r="G74" i="1"/>
  <c r="C74" i="1"/>
  <c r="AM73" i="1"/>
  <c r="AI73" i="1"/>
  <c r="AE73" i="1"/>
  <c r="AA73" i="1"/>
  <c r="W73" i="1"/>
  <c r="S73" i="1"/>
  <c r="O73" i="1"/>
  <c r="K73" i="1"/>
  <c r="G73" i="1"/>
  <c r="C73" i="1"/>
  <c r="AM72" i="1"/>
  <c r="AI72" i="1"/>
  <c r="AE72" i="1"/>
  <c r="AA72" i="1"/>
  <c r="W72" i="1"/>
  <c r="S72" i="1"/>
  <c r="O72" i="1"/>
  <c r="K72" i="1"/>
  <c r="G72" i="1"/>
  <c r="C72" i="1"/>
  <c r="AM71" i="1"/>
  <c r="AI71" i="1"/>
  <c r="AE71" i="1"/>
  <c r="AA71" i="1"/>
  <c r="W71" i="1"/>
  <c r="S71" i="1"/>
  <c r="O71" i="1"/>
  <c r="K71" i="1"/>
  <c r="G71" i="1"/>
  <c r="C71" i="1"/>
  <c r="AM70" i="1"/>
  <c r="AI70" i="1"/>
  <c r="AE70" i="1"/>
  <c r="AA70" i="1"/>
  <c r="W70" i="1"/>
  <c r="S70" i="1"/>
  <c r="O70" i="1"/>
  <c r="K70" i="1"/>
  <c r="G70" i="1"/>
  <c r="C70" i="1"/>
  <c r="AM69" i="1"/>
  <c r="AI69" i="1"/>
  <c r="AE69" i="1"/>
  <c r="AA69" i="1"/>
  <c r="W69" i="1"/>
  <c r="S69" i="1"/>
  <c r="O69" i="1"/>
  <c r="K69" i="1"/>
  <c r="G69" i="1"/>
  <c r="C69" i="1"/>
  <c r="AM68" i="1"/>
  <c r="AI68" i="1"/>
  <c r="AE68" i="1"/>
  <c r="AA68" i="1"/>
  <c r="W68" i="1"/>
  <c r="S68" i="1"/>
  <c r="O68" i="1"/>
  <c r="K68" i="1"/>
  <c r="G68" i="1"/>
  <c r="C68" i="1"/>
  <c r="AM67" i="1"/>
  <c r="AI67" i="1"/>
  <c r="AE67" i="1"/>
  <c r="AA67" i="1"/>
  <c r="W67" i="1"/>
  <c r="S67" i="1"/>
  <c r="O67" i="1"/>
  <c r="K67" i="1"/>
  <c r="G67" i="1"/>
  <c r="C67" i="1"/>
  <c r="AM66" i="1"/>
  <c r="AI66" i="1"/>
  <c r="AE66" i="1"/>
  <c r="AA66" i="1"/>
  <c r="W66" i="1"/>
  <c r="S66" i="1"/>
  <c r="O66" i="1"/>
  <c r="K66" i="1"/>
  <c r="G66" i="1"/>
  <c r="C66" i="1"/>
  <c r="AM65" i="1"/>
  <c r="AI65" i="1"/>
  <c r="AE65" i="1"/>
  <c r="AA65" i="1"/>
  <c r="W65" i="1"/>
  <c r="S65" i="1"/>
  <c r="O65" i="1"/>
  <c r="K65" i="1"/>
  <c r="G65" i="1"/>
  <c r="C65" i="1"/>
  <c r="AM64" i="1"/>
  <c r="AI64" i="1"/>
  <c r="AE64" i="1"/>
  <c r="AA64" i="1"/>
  <c r="W64" i="1"/>
  <c r="S64" i="1"/>
  <c r="O64" i="1"/>
  <c r="K64" i="1"/>
  <c r="G64" i="1"/>
  <c r="C64" i="1"/>
  <c r="AM63" i="1"/>
  <c r="AI63" i="1"/>
  <c r="AE63" i="1"/>
  <c r="AA63" i="1"/>
  <c r="W63" i="1"/>
  <c r="S63" i="1"/>
  <c r="O63" i="1"/>
  <c r="K63" i="1"/>
  <c r="G63" i="1"/>
  <c r="C63" i="1"/>
  <c r="AM62" i="1"/>
  <c r="AI62" i="1"/>
  <c r="AE62" i="1"/>
  <c r="AA62" i="1"/>
  <c r="W62" i="1"/>
  <c r="S62" i="1"/>
  <c r="O62" i="1"/>
  <c r="K62" i="1"/>
  <c r="G62" i="1"/>
  <c r="C62" i="1"/>
  <c r="AM61" i="1"/>
  <c r="AI61" i="1"/>
  <c r="AE61" i="1"/>
  <c r="AA61" i="1"/>
  <c r="W61" i="1"/>
  <c r="S61" i="1"/>
  <c r="O61" i="1"/>
  <c r="K61" i="1"/>
  <c r="G61" i="1"/>
  <c r="C61" i="1"/>
  <c r="AM60" i="1"/>
  <c r="AI60" i="1"/>
  <c r="AE60" i="1"/>
  <c r="AA60" i="1"/>
  <c r="W60" i="1"/>
  <c r="S60" i="1"/>
  <c r="O60" i="1"/>
  <c r="K60" i="1"/>
  <c r="G60" i="1"/>
  <c r="C60" i="1"/>
  <c r="AM59" i="1"/>
  <c r="AI59" i="1"/>
  <c r="AE59" i="1"/>
  <c r="AA59" i="1"/>
  <c r="W59" i="1"/>
  <c r="S59" i="1"/>
  <c r="O59" i="1"/>
  <c r="K59" i="1"/>
  <c r="G59" i="1"/>
  <c r="C59" i="1"/>
  <c r="AM58" i="1"/>
  <c r="AI58" i="1"/>
  <c r="AE58" i="1"/>
  <c r="AA58" i="1"/>
  <c r="W58" i="1"/>
  <c r="S58" i="1"/>
  <c r="O58" i="1"/>
  <c r="K58" i="1"/>
  <c r="G58" i="1"/>
  <c r="C58" i="1"/>
  <c r="AM57" i="1"/>
  <c r="AI57" i="1"/>
  <c r="AE57" i="1"/>
  <c r="AA57" i="1"/>
  <c r="W57" i="1"/>
  <c r="S57" i="1"/>
  <c r="O57" i="1"/>
  <c r="K57" i="1"/>
  <c r="G57" i="1"/>
  <c r="C57" i="1"/>
  <c r="AM56" i="1"/>
  <c r="AI56" i="1"/>
  <c r="AE56" i="1"/>
  <c r="AA56" i="1"/>
  <c r="W56" i="1"/>
  <c r="S56" i="1"/>
  <c r="O56" i="1"/>
  <c r="K56" i="1"/>
  <c r="G56" i="1"/>
  <c r="C56" i="1"/>
  <c r="AM55" i="1"/>
  <c r="AI55" i="1"/>
  <c r="AE55" i="1"/>
  <c r="AA55" i="1"/>
  <c r="W55" i="1"/>
  <c r="S55" i="1"/>
  <c r="O55" i="1"/>
  <c r="K55" i="1"/>
  <c r="G55" i="1"/>
  <c r="C55" i="1"/>
  <c r="AM54" i="1"/>
  <c r="AI54" i="1"/>
  <c r="AE54" i="1"/>
  <c r="AA54" i="1"/>
  <c r="W54" i="1"/>
  <c r="S54" i="1"/>
  <c r="O54" i="1"/>
  <c r="K54" i="1"/>
  <c r="G54" i="1"/>
  <c r="C54" i="1"/>
  <c r="AM53" i="1"/>
  <c r="AI53" i="1"/>
  <c r="AE53" i="1"/>
  <c r="AA53" i="1"/>
  <c r="W53" i="1"/>
  <c r="S53" i="1"/>
  <c r="O53" i="1"/>
  <c r="K53" i="1"/>
  <c r="G53" i="1"/>
  <c r="C53" i="1"/>
  <c r="AM52" i="1"/>
  <c r="AI52" i="1"/>
  <c r="AE52" i="1"/>
  <c r="AA52" i="1"/>
  <c r="W52" i="1"/>
  <c r="S52" i="1"/>
  <c r="O52" i="1"/>
  <c r="K52" i="1"/>
  <c r="G52" i="1"/>
  <c r="C52" i="1"/>
  <c r="AM51" i="1"/>
  <c r="AI51" i="1"/>
  <c r="AE51" i="1"/>
  <c r="AA51" i="1"/>
  <c r="W51" i="1"/>
  <c r="S51" i="1"/>
  <c r="O51" i="1"/>
  <c r="K51" i="1"/>
  <c r="G51" i="1"/>
  <c r="C51" i="1"/>
  <c r="AM50" i="1"/>
  <c r="AI50" i="1"/>
  <c r="AE50" i="1"/>
  <c r="AA50" i="1"/>
  <c r="W50" i="1"/>
  <c r="S50" i="1"/>
  <c r="O50" i="1"/>
  <c r="K50" i="1"/>
  <c r="G50" i="1"/>
  <c r="C50" i="1"/>
  <c r="AM49" i="1"/>
  <c r="AI49" i="1"/>
  <c r="AE49" i="1"/>
  <c r="AA49" i="1"/>
  <c r="W49" i="1"/>
  <c r="S49" i="1"/>
  <c r="O49" i="1"/>
  <c r="K49" i="1"/>
  <c r="G49" i="1"/>
  <c r="C49" i="1"/>
  <c r="AM48" i="1"/>
  <c r="AI48" i="1"/>
  <c r="AE48" i="1"/>
  <c r="AA48" i="1"/>
  <c r="W48" i="1"/>
  <c r="S48" i="1"/>
  <c r="O48" i="1"/>
  <c r="K48" i="1"/>
  <c r="G48" i="1"/>
  <c r="C48" i="1"/>
  <c r="AM47" i="1"/>
  <c r="AI47" i="1"/>
  <c r="AE47" i="1"/>
  <c r="AA47" i="1"/>
  <c r="W47" i="1"/>
  <c r="S47" i="1"/>
  <c r="O47" i="1"/>
  <c r="K47" i="1"/>
  <c r="G47" i="1"/>
  <c r="C47" i="1"/>
  <c r="AM46" i="1"/>
  <c r="AI46" i="1"/>
  <c r="AE46" i="1"/>
  <c r="AA46" i="1"/>
  <c r="W46" i="1"/>
  <c r="S46" i="1"/>
  <c r="O46" i="1"/>
  <c r="K46" i="1"/>
  <c r="G46" i="1"/>
  <c r="C46" i="1"/>
  <c r="AM45" i="1"/>
  <c r="AI45" i="1"/>
  <c r="AE45" i="1"/>
  <c r="AA45" i="1"/>
  <c r="W45" i="1"/>
  <c r="S45" i="1"/>
  <c r="O45" i="1"/>
  <c r="K45" i="1"/>
  <c r="G45" i="1"/>
  <c r="C45" i="1"/>
  <c r="AM44" i="1"/>
  <c r="AI44" i="1"/>
  <c r="AE44" i="1"/>
  <c r="AA44" i="1"/>
  <c r="W44" i="1"/>
  <c r="S44" i="1"/>
  <c r="O44" i="1"/>
  <c r="K44" i="1"/>
  <c r="G44" i="1"/>
  <c r="C44" i="1"/>
  <c r="AM43" i="1"/>
  <c r="AI43" i="1"/>
  <c r="AE43" i="1"/>
  <c r="AA43" i="1"/>
  <c r="W43" i="1"/>
  <c r="S43" i="1"/>
  <c r="O43" i="1"/>
  <c r="K43" i="1"/>
  <c r="G43" i="1"/>
  <c r="C43" i="1"/>
  <c r="AM42" i="1"/>
  <c r="AI42" i="1"/>
  <c r="AE42" i="1"/>
  <c r="AA42" i="1"/>
  <c r="W42" i="1"/>
  <c r="S42" i="1"/>
  <c r="O42" i="1"/>
  <c r="K42" i="1"/>
  <c r="G42" i="1"/>
  <c r="C42" i="1"/>
  <c r="AM41" i="1"/>
  <c r="AI41" i="1"/>
  <c r="AE41" i="1"/>
  <c r="AA41" i="1"/>
  <c r="W41" i="1"/>
  <c r="S41" i="1"/>
  <c r="O41" i="1"/>
  <c r="K41" i="1"/>
  <c r="G41" i="1"/>
  <c r="C41" i="1"/>
  <c r="AM40" i="1"/>
  <c r="AI40" i="1"/>
  <c r="AE40" i="1"/>
  <c r="AA40" i="1"/>
  <c r="W40" i="1"/>
  <c r="S40" i="1"/>
  <c r="O40" i="1"/>
  <c r="K40" i="1"/>
  <c r="G40" i="1"/>
  <c r="C40" i="1"/>
  <c r="AM39" i="1"/>
  <c r="AI39" i="1"/>
  <c r="AE39" i="1"/>
  <c r="AA39" i="1"/>
  <c r="W39" i="1"/>
  <c r="S39" i="1"/>
  <c r="O39" i="1"/>
  <c r="K39" i="1"/>
  <c r="G39" i="1"/>
  <c r="C39" i="1"/>
  <c r="AM38" i="1"/>
  <c r="AI38" i="1"/>
  <c r="AE38" i="1"/>
  <c r="AA38" i="1"/>
  <c r="W38" i="1"/>
  <c r="S38" i="1"/>
  <c r="O38" i="1"/>
  <c r="K38" i="1"/>
  <c r="G38" i="1"/>
  <c r="C38" i="1"/>
  <c r="AM37" i="1"/>
  <c r="AI37" i="1"/>
  <c r="AE37" i="1"/>
  <c r="AA37" i="1"/>
  <c r="W37" i="1"/>
  <c r="S37" i="1"/>
  <c r="O37" i="1"/>
  <c r="K37" i="1"/>
  <c r="G37" i="1"/>
  <c r="C37" i="1"/>
  <c r="AM36" i="1"/>
  <c r="AI36" i="1"/>
  <c r="AE36" i="1"/>
  <c r="AA36" i="1"/>
  <c r="W36" i="1"/>
  <c r="S36" i="1"/>
  <c r="O36" i="1"/>
  <c r="K36" i="1"/>
  <c r="G36" i="1"/>
  <c r="C36" i="1"/>
  <c r="AM35" i="1"/>
  <c r="AI35" i="1"/>
  <c r="AE35" i="1"/>
  <c r="AA35" i="1"/>
  <c r="W35" i="1"/>
  <c r="S35" i="1"/>
  <c r="O35" i="1"/>
  <c r="K35" i="1"/>
  <c r="G35" i="1"/>
  <c r="C35" i="1"/>
  <c r="AM34" i="1"/>
  <c r="AI34" i="1"/>
  <c r="AE34" i="1"/>
  <c r="AA34" i="1"/>
  <c r="W34" i="1"/>
  <c r="S34" i="1"/>
  <c r="O34" i="1"/>
  <c r="K34" i="1"/>
  <c r="G34" i="1"/>
  <c r="C34" i="1"/>
  <c r="AM33" i="1"/>
  <c r="AI33" i="1"/>
  <c r="AE33" i="1"/>
  <c r="AA33" i="1"/>
  <c r="W33" i="1"/>
  <c r="S33" i="1"/>
  <c r="O33" i="1"/>
  <c r="K33" i="1"/>
  <c r="G33" i="1"/>
  <c r="C33" i="1"/>
  <c r="AM32" i="1"/>
  <c r="AI32" i="1"/>
  <c r="AE32" i="1"/>
  <c r="AA32" i="1"/>
  <c r="W32" i="1"/>
  <c r="S32" i="1"/>
  <c r="O32" i="1"/>
  <c r="K32" i="1"/>
  <c r="G32" i="1"/>
  <c r="C32" i="1"/>
  <c r="AM31" i="1"/>
  <c r="AI31" i="1"/>
  <c r="AE31" i="1"/>
  <c r="AA31" i="1"/>
  <c r="W31" i="1"/>
  <c r="S31" i="1"/>
  <c r="O31" i="1"/>
  <c r="K31" i="1"/>
  <c r="G31" i="1"/>
  <c r="C31" i="1"/>
  <c r="AM30" i="1"/>
  <c r="AI30" i="1"/>
  <c r="AE30" i="1"/>
  <c r="AA30" i="1"/>
  <c r="W30" i="1"/>
  <c r="S30" i="1"/>
  <c r="O30" i="1"/>
  <c r="K30" i="1"/>
  <c r="G30" i="1"/>
  <c r="C30" i="1"/>
  <c r="AM29" i="1"/>
  <c r="AI29" i="1"/>
  <c r="AE29" i="1"/>
  <c r="AA29" i="1"/>
  <c r="W29" i="1"/>
  <c r="S29" i="1"/>
  <c r="O29" i="1"/>
  <c r="K29" i="1"/>
  <c r="G29" i="1"/>
  <c r="C29" i="1"/>
  <c r="AM28" i="1"/>
  <c r="AI28" i="1"/>
  <c r="AE28" i="1"/>
  <c r="AA28" i="1"/>
  <c r="W28" i="1"/>
  <c r="S28" i="1"/>
  <c r="O28" i="1"/>
  <c r="J171" i="1" s="1"/>
  <c r="I172" i="1" s="1"/>
  <c r="K28" i="1"/>
  <c r="G28" i="1"/>
  <c r="C28" i="1"/>
  <c r="AM27" i="1"/>
  <c r="AI27" i="1"/>
  <c r="AE27" i="1"/>
  <c r="M173" i="1" s="1"/>
  <c r="K175" i="1" s="1"/>
  <c r="AA27" i="1"/>
  <c r="W27" i="1"/>
  <c r="S27" i="1"/>
  <c r="N172" i="1" s="1"/>
  <c r="J176" i="1" s="1"/>
  <c r="O27" i="1"/>
  <c r="M171" i="1" s="1"/>
  <c r="I175" i="1" s="1"/>
  <c r="K27" i="1"/>
  <c r="G27" i="1"/>
  <c r="C27" i="1"/>
  <c r="U168" i="3"/>
  <c r="AM27" i="3"/>
  <c r="AM28" i="3"/>
  <c r="AM29" i="3"/>
  <c r="AM30" i="3"/>
  <c r="AI27" i="3"/>
  <c r="AI28" i="3"/>
  <c r="AI29" i="3"/>
  <c r="AI30" i="3"/>
  <c r="AE27" i="3"/>
  <c r="AE28" i="3"/>
  <c r="AE29" i="3"/>
  <c r="AE30" i="3"/>
  <c r="AA27" i="3"/>
  <c r="AA28" i="3"/>
  <c r="AA29" i="3"/>
  <c r="AA30" i="3"/>
  <c r="W27" i="3"/>
  <c r="W28" i="3"/>
  <c r="W29" i="3"/>
  <c r="W30" i="3"/>
  <c r="S27" i="3"/>
  <c r="S28" i="3"/>
  <c r="S29" i="3"/>
  <c r="S30" i="3"/>
  <c r="O27" i="3"/>
  <c r="O28" i="3"/>
  <c r="O29" i="3"/>
  <c r="O30" i="3"/>
  <c r="K27" i="3"/>
  <c r="K28" i="3"/>
  <c r="K29" i="3"/>
  <c r="K30" i="3"/>
  <c r="G30" i="3"/>
  <c r="C30" i="3"/>
  <c r="AM156" i="2" l="1"/>
  <c r="O156" i="2"/>
  <c r="AI156" i="2"/>
  <c r="K156" i="2"/>
  <c r="AE156" i="2"/>
  <c r="G156" i="2"/>
  <c r="AA156" i="2"/>
  <c r="W156" i="2"/>
  <c r="S156" i="2"/>
  <c r="J170" i="1"/>
  <c r="H172" i="1" s="1"/>
  <c r="N170" i="1"/>
  <c r="H176" i="1" s="1"/>
  <c r="O170" i="1"/>
  <c r="H177" i="1" s="1"/>
  <c r="J169" i="1"/>
  <c r="G172" i="1" s="1"/>
  <c r="M169" i="1"/>
  <c r="G175" i="1" s="1"/>
  <c r="H169" i="1"/>
  <c r="G170" i="1" s="1"/>
  <c r="O169" i="1"/>
  <c r="G177" i="1" s="1"/>
  <c r="AM147" i="2"/>
  <c r="O177" i="2"/>
  <c r="K147" i="2"/>
  <c r="H170" i="2"/>
  <c r="S147" i="2"/>
  <c r="K173" i="2"/>
  <c r="J172" i="2"/>
  <c r="N170" i="2"/>
  <c r="H176" i="2" s="1"/>
  <c r="L169" i="2"/>
  <c r="G174" i="2" s="1"/>
  <c r="O171" i="2"/>
  <c r="I177" i="2" s="1"/>
  <c r="K172" i="2"/>
  <c r="J173" i="2" s="1"/>
  <c r="J170" i="2"/>
  <c r="H172" i="2" s="1"/>
  <c r="J169" i="2"/>
  <c r="G172" i="2" s="1"/>
  <c r="K169" i="2"/>
  <c r="G173" i="2" s="1"/>
  <c r="M170" i="2"/>
  <c r="H175" i="2" s="1"/>
  <c r="N169" i="2"/>
  <c r="G176" i="2" s="1"/>
  <c r="I170" i="2"/>
  <c r="H171" i="2" s="1"/>
  <c r="O173" i="2"/>
  <c r="K177" i="2" s="1"/>
  <c r="C147" i="2"/>
  <c r="O174" i="2"/>
  <c r="L177" i="2" s="1"/>
  <c r="L173" i="2"/>
  <c r="K174" i="2" s="1"/>
  <c r="K171" i="2"/>
  <c r="I173" i="2" s="1"/>
  <c r="K170" i="2"/>
  <c r="H173" i="2" s="1"/>
  <c r="L170" i="2"/>
  <c r="H174" i="2" s="1"/>
  <c r="N171" i="2"/>
  <c r="I176" i="2" s="1"/>
  <c r="O175" i="2"/>
  <c r="M177" i="2" s="1"/>
  <c r="M174" i="2"/>
  <c r="L175" i="2" s="1"/>
  <c r="L172" i="2"/>
  <c r="J174" i="2" s="1"/>
  <c r="L171" i="2"/>
  <c r="I174" i="2" s="1"/>
  <c r="O172" i="2"/>
  <c r="J177" i="2" s="1"/>
  <c r="O169" i="2"/>
  <c r="G177" i="2" s="1"/>
  <c r="N174" i="2"/>
  <c r="L176" i="2" s="1"/>
  <c r="I169" i="2"/>
  <c r="G171" i="2" s="1"/>
  <c r="H169" i="2"/>
  <c r="G170" i="2" s="1"/>
  <c r="N175" i="2"/>
  <c r="M176" i="2" s="1"/>
  <c r="M172" i="2"/>
  <c r="J175" i="2" s="1"/>
  <c r="O177" i="1"/>
  <c r="AM147" i="1"/>
  <c r="AI147" i="1"/>
  <c r="N176" i="1"/>
  <c r="O175" i="1"/>
  <c r="M177" i="1" s="1"/>
  <c r="O171" i="1"/>
  <c r="I177" i="1" s="1"/>
  <c r="K172" i="1"/>
  <c r="J173" i="1" s="1"/>
  <c r="K169" i="1"/>
  <c r="G173" i="1" s="1"/>
  <c r="M170" i="1"/>
  <c r="H175" i="1" s="1"/>
  <c r="N169" i="1"/>
  <c r="G176" i="1" s="1"/>
  <c r="O176" i="1"/>
  <c r="N177" i="1" s="1"/>
  <c r="N173" i="1"/>
  <c r="K176" i="1" s="1"/>
  <c r="O174" i="1"/>
  <c r="L177" i="1" s="1"/>
  <c r="L173" i="1"/>
  <c r="K174" i="1" s="1"/>
  <c r="K171" i="1"/>
  <c r="I173" i="1" s="1"/>
  <c r="K170" i="1"/>
  <c r="H173" i="1" s="1"/>
  <c r="L170" i="1"/>
  <c r="H174" i="1" s="1"/>
  <c r="N171" i="1"/>
  <c r="I176" i="1" s="1"/>
  <c r="N174" i="1"/>
  <c r="L176" i="1" s="1"/>
  <c r="L169" i="1"/>
  <c r="G174" i="1" s="1"/>
  <c r="M174" i="1"/>
  <c r="L175" i="1" s="1"/>
  <c r="L172" i="1"/>
  <c r="J174" i="1" s="1"/>
  <c r="L171" i="1"/>
  <c r="I174" i="1" s="1"/>
  <c r="O172" i="1"/>
  <c r="J177" i="1" s="1"/>
  <c r="I170" i="1"/>
  <c r="H171" i="1" s="1"/>
  <c r="C147" i="1"/>
  <c r="I169" i="1"/>
  <c r="G171" i="1" s="1"/>
  <c r="N175" i="1"/>
  <c r="M176" i="1" s="1"/>
  <c r="M172" i="1"/>
  <c r="J175" i="1" s="1"/>
  <c r="D184" i="3"/>
  <c r="C178" i="3"/>
  <c r="U170" i="3"/>
  <c r="U173" i="3" s="1"/>
  <c r="AM138" i="3"/>
  <c r="AI138" i="3"/>
  <c r="AE138" i="3"/>
  <c r="AA138" i="3"/>
  <c r="S138" i="3"/>
  <c r="O138" i="3"/>
  <c r="K138" i="3"/>
  <c r="G138" i="3"/>
  <c r="C138" i="3"/>
  <c r="AM137" i="3"/>
  <c r="AI137" i="3"/>
  <c r="AE137" i="3"/>
  <c r="AA137" i="3"/>
  <c r="S137" i="3"/>
  <c r="O137" i="3"/>
  <c r="K137" i="3"/>
  <c r="G137" i="3"/>
  <c r="C137" i="3"/>
  <c r="AM136" i="3"/>
  <c r="AI136" i="3"/>
  <c r="AE136" i="3"/>
  <c r="AA136" i="3"/>
  <c r="S136" i="3"/>
  <c r="O136" i="3"/>
  <c r="K136" i="3"/>
  <c r="G136" i="3"/>
  <c r="C136" i="3"/>
  <c r="AM135" i="3"/>
  <c r="AI135" i="3"/>
  <c r="AE135" i="3"/>
  <c r="AA135" i="3"/>
  <c r="S135" i="3"/>
  <c r="O135" i="3"/>
  <c r="K135" i="3"/>
  <c r="G135" i="3"/>
  <c r="C135" i="3"/>
  <c r="AM134" i="3"/>
  <c r="AI134" i="3"/>
  <c r="AE134" i="3"/>
  <c r="AA134" i="3"/>
  <c r="S134" i="3"/>
  <c r="O134" i="3"/>
  <c r="K134" i="3"/>
  <c r="G134" i="3"/>
  <c r="C134" i="3"/>
  <c r="AM133" i="3"/>
  <c r="AI133" i="3"/>
  <c r="AE133" i="3"/>
  <c r="AA133" i="3"/>
  <c r="S133" i="3"/>
  <c r="O133" i="3"/>
  <c r="K133" i="3"/>
  <c r="G133" i="3"/>
  <c r="C133" i="3"/>
  <c r="AM132" i="3"/>
  <c r="AI132" i="3"/>
  <c r="AE132" i="3"/>
  <c r="AA132" i="3"/>
  <c r="S132" i="3"/>
  <c r="O132" i="3"/>
  <c r="K132" i="3"/>
  <c r="G132" i="3"/>
  <c r="C132" i="3"/>
  <c r="AM131" i="3"/>
  <c r="AI131" i="3"/>
  <c r="AE131" i="3"/>
  <c r="AA131" i="3"/>
  <c r="S131" i="3"/>
  <c r="O131" i="3"/>
  <c r="K131" i="3"/>
  <c r="G131" i="3"/>
  <c r="C131" i="3"/>
  <c r="AM130" i="3"/>
  <c r="AI130" i="3"/>
  <c r="AE130" i="3"/>
  <c r="AA130" i="3"/>
  <c r="S130" i="3"/>
  <c r="O130" i="3"/>
  <c r="K130" i="3"/>
  <c r="G130" i="3"/>
  <c r="C130" i="3"/>
  <c r="AM129" i="3"/>
  <c r="AI129" i="3"/>
  <c r="AE129" i="3"/>
  <c r="AA129" i="3"/>
  <c r="S129" i="3"/>
  <c r="O129" i="3"/>
  <c r="K129" i="3"/>
  <c r="G129" i="3"/>
  <c r="C129" i="3"/>
  <c r="AM128" i="3"/>
  <c r="AI128" i="3"/>
  <c r="AE128" i="3"/>
  <c r="AA128" i="3"/>
  <c r="S128" i="3"/>
  <c r="O128" i="3"/>
  <c r="K128" i="3"/>
  <c r="G128" i="3"/>
  <c r="C128" i="3"/>
  <c r="AM127" i="3"/>
  <c r="AI127" i="3"/>
  <c r="AE127" i="3"/>
  <c r="AA127" i="3"/>
  <c r="S127" i="3"/>
  <c r="O127" i="3"/>
  <c r="K127" i="3"/>
  <c r="G127" i="3"/>
  <c r="C127" i="3"/>
  <c r="AM126" i="3"/>
  <c r="AI126" i="3"/>
  <c r="AE126" i="3"/>
  <c r="AA126" i="3"/>
  <c r="S126" i="3"/>
  <c r="O126" i="3"/>
  <c r="K126" i="3"/>
  <c r="G126" i="3"/>
  <c r="C126" i="3"/>
  <c r="AM125" i="3"/>
  <c r="AI125" i="3"/>
  <c r="AE125" i="3"/>
  <c r="AA125" i="3"/>
  <c r="S125" i="3"/>
  <c r="O125" i="3"/>
  <c r="K125" i="3"/>
  <c r="G125" i="3"/>
  <c r="C125" i="3"/>
  <c r="AM124" i="3"/>
  <c r="AI124" i="3"/>
  <c r="AE124" i="3"/>
  <c r="AA124" i="3"/>
  <c r="S124" i="3"/>
  <c r="O124" i="3"/>
  <c r="K124" i="3"/>
  <c r="G124" i="3"/>
  <c r="C124" i="3"/>
  <c r="AM123" i="3"/>
  <c r="AI123" i="3"/>
  <c r="AE123" i="3"/>
  <c r="AA123" i="3"/>
  <c r="S123" i="3"/>
  <c r="O123" i="3"/>
  <c r="K123" i="3"/>
  <c r="G123" i="3"/>
  <c r="C123" i="3"/>
  <c r="AM122" i="3"/>
  <c r="AI122" i="3"/>
  <c r="AE122" i="3"/>
  <c r="AA122" i="3"/>
  <c r="S122" i="3"/>
  <c r="O122" i="3"/>
  <c r="K122" i="3"/>
  <c r="G122" i="3"/>
  <c r="C122" i="3"/>
  <c r="AM121" i="3"/>
  <c r="AI121" i="3"/>
  <c r="AE121" i="3"/>
  <c r="AA121" i="3"/>
  <c r="S121" i="3"/>
  <c r="O121" i="3"/>
  <c r="K121" i="3"/>
  <c r="G121" i="3"/>
  <c r="C121" i="3"/>
  <c r="AM120" i="3"/>
  <c r="AI120" i="3"/>
  <c r="AE120" i="3"/>
  <c r="AA120" i="3"/>
  <c r="S120" i="3"/>
  <c r="O120" i="3"/>
  <c r="K120" i="3"/>
  <c r="G120" i="3"/>
  <c r="C120" i="3"/>
  <c r="AM119" i="3"/>
  <c r="AI119" i="3"/>
  <c r="AE119" i="3"/>
  <c r="AA119" i="3"/>
  <c r="S119" i="3"/>
  <c r="O119" i="3"/>
  <c r="K119" i="3"/>
  <c r="G119" i="3"/>
  <c r="C119" i="3"/>
  <c r="AM118" i="3"/>
  <c r="AI118" i="3"/>
  <c r="AE118" i="3"/>
  <c r="AA118" i="3"/>
  <c r="S118" i="3"/>
  <c r="O118" i="3"/>
  <c r="K118" i="3"/>
  <c r="G118" i="3"/>
  <c r="C118" i="3"/>
  <c r="AM117" i="3"/>
  <c r="AI117" i="3"/>
  <c r="AE117" i="3"/>
  <c r="AA117" i="3"/>
  <c r="S117" i="3"/>
  <c r="O117" i="3"/>
  <c r="K117" i="3"/>
  <c r="G117" i="3"/>
  <c r="C117" i="3"/>
  <c r="AM116" i="3"/>
  <c r="AI116" i="3"/>
  <c r="AE116" i="3"/>
  <c r="AA116" i="3"/>
  <c r="S116" i="3"/>
  <c r="O116" i="3"/>
  <c r="K116" i="3"/>
  <c r="G116" i="3"/>
  <c r="C116" i="3"/>
  <c r="AM115" i="3"/>
  <c r="AI115" i="3"/>
  <c r="AE115" i="3"/>
  <c r="AA115" i="3"/>
  <c r="S115" i="3"/>
  <c r="O115" i="3"/>
  <c r="K115" i="3"/>
  <c r="G115" i="3"/>
  <c r="C115" i="3"/>
  <c r="AM114" i="3"/>
  <c r="AI114" i="3"/>
  <c r="AE114" i="3"/>
  <c r="AA114" i="3"/>
  <c r="S114" i="3"/>
  <c r="O114" i="3"/>
  <c r="K114" i="3"/>
  <c r="G114" i="3"/>
  <c r="C114" i="3"/>
  <c r="AM113" i="3"/>
  <c r="AI113" i="3"/>
  <c r="AE113" i="3"/>
  <c r="AA113" i="3"/>
  <c r="S113" i="3"/>
  <c r="O113" i="3"/>
  <c r="K113" i="3"/>
  <c r="G113" i="3"/>
  <c r="C113" i="3"/>
  <c r="AM112" i="3"/>
  <c r="AI112" i="3"/>
  <c r="AE112" i="3"/>
  <c r="AA112" i="3"/>
  <c r="S112" i="3"/>
  <c r="O112" i="3"/>
  <c r="K112" i="3"/>
  <c r="G112" i="3"/>
  <c r="C112" i="3"/>
  <c r="AM111" i="3"/>
  <c r="AI111" i="3"/>
  <c r="AE111" i="3"/>
  <c r="AA111" i="3"/>
  <c r="S111" i="3"/>
  <c r="O111" i="3"/>
  <c r="K111" i="3"/>
  <c r="G111" i="3"/>
  <c r="C111" i="3"/>
  <c r="AM110" i="3"/>
  <c r="AI110" i="3"/>
  <c r="AE110" i="3"/>
  <c r="AA110" i="3"/>
  <c r="S110" i="3"/>
  <c r="O110" i="3"/>
  <c r="K110" i="3"/>
  <c r="G110" i="3"/>
  <c r="C110" i="3"/>
  <c r="AM109" i="3"/>
  <c r="AI109" i="3"/>
  <c r="AE109" i="3"/>
  <c r="AA109" i="3"/>
  <c r="S109" i="3"/>
  <c r="O109" i="3"/>
  <c r="K109" i="3"/>
  <c r="G109" i="3"/>
  <c r="C109" i="3"/>
  <c r="AM108" i="3"/>
  <c r="AI108" i="3"/>
  <c r="AE108" i="3"/>
  <c r="AA108" i="3"/>
  <c r="S108" i="3"/>
  <c r="O108" i="3"/>
  <c r="K108" i="3"/>
  <c r="G108" i="3"/>
  <c r="C108" i="3"/>
  <c r="AM107" i="3"/>
  <c r="AI107" i="3"/>
  <c r="AE107" i="3"/>
  <c r="AA107" i="3"/>
  <c r="S107" i="3"/>
  <c r="O107" i="3"/>
  <c r="K107" i="3"/>
  <c r="G107" i="3"/>
  <c r="C107" i="3"/>
  <c r="AM106" i="3"/>
  <c r="AI106" i="3"/>
  <c r="AE106" i="3"/>
  <c r="AA106" i="3"/>
  <c r="S106" i="3"/>
  <c r="O106" i="3"/>
  <c r="K106" i="3"/>
  <c r="G106" i="3"/>
  <c r="C106" i="3"/>
  <c r="AM105" i="3"/>
  <c r="AI105" i="3"/>
  <c r="AE105" i="3"/>
  <c r="AA105" i="3"/>
  <c r="S105" i="3"/>
  <c r="O105" i="3"/>
  <c r="K105" i="3"/>
  <c r="G105" i="3"/>
  <c r="C105" i="3"/>
  <c r="AM104" i="3"/>
  <c r="AI104" i="3"/>
  <c r="AE104" i="3"/>
  <c r="AA104" i="3"/>
  <c r="S104" i="3"/>
  <c r="O104" i="3"/>
  <c r="K104" i="3"/>
  <c r="G104" i="3"/>
  <c r="C104" i="3"/>
  <c r="AM103" i="3"/>
  <c r="AI103" i="3"/>
  <c r="AE103" i="3"/>
  <c r="AA103" i="3"/>
  <c r="S103" i="3"/>
  <c r="O103" i="3"/>
  <c r="K103" i="3"/>
  <c r="G103" i="3"/>
  <c r="C103" i="3"/>
  <c r="AM102" i="3"/>
  <c r="AI102" i="3"/>
  <c r="AE102" i="3"/>
  <c r="AA102" i="3"/>
  <c r="S102" i="3"/>
  <c r="O102" i="3"/>
  <c r="K102" i="3"/>
  <c r="G102" i="3"/>
  <c r="C102" i="3"/>
  <c r="AM101" i="3"/>
  <c r="AI101" i="3"/>
  <c r="AE101" i="3"/>
  <c r="AA101" i="3"/>
  <c r="S101" i="3"/>
  <c r="O101" i="3"/>
  <c r="K101" i="3"/>
  <c r="G101" i="3"/>
  <c r="C101" i="3"/>
  <c r="AM100" i="3"/>
  <c r="AI100" i="3"/>
  <c r="AE100" i="3"/>
  <c r="AA100" i="3"/>
  <c r="S100" i="3"/>
  <c r="O100" i="3"/>
  <c r="K100" i="3"/>
  <c r="G100" i="3"/>
  <c r="C100" i="3"/>
  <c r="AM99" i="3"/>
  <c r="AI99" i="3"/>
  <c r="AE99" i="3"/>
  <c r="AA99" i="3"/>
  <c r="S99" i="3"/>
  <c r="O99" i="3"/>
  <c r="K99" i="3"/>
  <c r="G99" i="3"/>
  <c r="C99" i="3"/>
  <c r="AM98" i="3"/>
  <c r="AI98" i="3"/>
  <c r="AE98" i="3"/>
  <c r="AA98" i="3"/>
  <c r="S98" i="3"/>
  <c r="O98" i="3"/>
  <c r="K98" i="3"/>
  <c r="G98" i="3"/>
  <c r="C98" i="3"/>
  <c r="AM97" i="3"/>
  <c r="AI97" i="3"/>
  <c r="AE97" i="3"/>
  <c r="AA97" i="3"/>
  <c r="S97" i="3"/>
  <c r="O97" i="3"/>
  <c r="K97" i="3"/>
  <c r="G97" i="3"/>
  <c r="C97" i="3"/>
  <c r="AM96" i="3"/>
  <c r="AI96" i="3"/>
  <c r="AE96" i="3"/>
  <c r="AA96" i="3"/>
  <c r="S96" i="3"/>
  <c r="O96" i="3"/>
  <c r="K96" i="3"/>
  <c r="G96" i="3"/>
  <c r="C96" i="3"/>
  <c r="AM95" i="3"/>
  <c r="AI95" i="3"/>
  <c r="AE95" i="3"/>
  <c r="AA95" i="3"/>
  <c r="S95" i="3"/>
  <c r="O95" i="3"/>
  <c r="K95" i="3"/>
  <c r="G95" i="3"/>
  <c r="C95" i="3"/>
  <c r="AM94" i="3"/>
  <c r="AI94" i="3"/>
  <c r="AE94" i="3"/>
  <c r="AA94" i="3"/>
  <c r="S94" i="3"/>
  <c r="O94" i="3"/>
  <c r="K94" i="3"/>
  <c r="G94" i="3"/>
  <c r="C94" i="3"/>
  <c r="AM93" i="3"/>
  <c r="AI93" i="3"/>
  <c r="AE93" i="3"/>
  <c r="AA93" i="3"/>
  <c r="S93" i="3"/>
  <c r="O93" i="3"/>
  <c r="K93" i="3"/>
  <c r="G93" i="3"/>
  <c r="C93" i="3"/>
  <c r="AM92" i="3"/>
  <c r="AI92" i="3"/>
  <c r="AE92" i="3"/>
  <c r="AA92" i="3"/>
  <c r="S92" i="3"/>
  <c r="O92" i="3"/>
  <c r="K92" i="3"/>
  <c r="G92" i="3"/>
  <c r="C92" i="3"/>
  <c r="AM91" i="3"/>
  <c r="AI91" i="3"/>
  <c r="AE91" i="3"/>
  <c r="AA91" i="3"/>
  <c r="S91" i="3"/>
  <c r="O91" i="3"/>
  <c r="K91" i="3"/>
  <c r="G91" i="3"/>
  <c r="C91" i="3"/>
  <c r="AM90" i="3"/>
  <c r="AI90" i="3"/>
  <c r="AE90" i="3"/>
  <c r="AA90" i="3"/>
  <c r="S90" i="3"/>
  <c r="O90" i="3"/>
  <c r="K90" i="3"/>
  <c r="G90" i="3"/>
  <c r="C90" i="3"/>
  <c r="AM89" i="3"/>
  <c r="AI89" i="3"/>
  <c r="AE89" i="3"/>
  <c r="AA89" i="3"/>
  <c r="S89" i="3"/>
  <c r="O89" i="3"/>
  <c r="K89" i="3"/>
  <c r="G89" i="3"/>
  <c r="C89" i="3"/>
  <c r="AM88" i="3"/>
  <c r="AI88" i="3"/>
  <c r="AE88" i="3"/>
  <c r="AA88" i="3"/>
  <c r="S88" i="3"/>
  <c r="O88" i="3"/>
  <c r="K88" i="3"/>
  <c r="G88" i="3"/>
  <c r="C88" i="3"/>
  <c r="AM87" i="3"/>
  <c r="AI87" i="3"/>
  <c r="AE87" i="3"/>
  <c r="AA87" i="3"/>
  <c r="S87" i="3"/>
  <c r="O87" i="3"/>
  <c r="K87" i="3"/>
  <c r="G87" i="3"/>
  <c r="C87" i="3"/>
  <c r="AM86" i="3"/>
  <c r="AI86" i="3"/>
  <c r="AE86" i="3"/>
  <c r="AA86" i="3"/>
  <c r="S86" i="3"/>
  <c r="O86" i="3"/>
  <c r="K86" i="3"/>
  <c r="G86" i="3"/>
  <c r="C86" i="3"/>
  <c r="AM85" i="3"/>
  <c r="AI85" i="3"/>
  <c r="AE85" i="3"/>
  <c r="AA85" i="3"/>
  <c r="S85" i="3"/>
  <c r="O85" i="3"/>
  <c r="K85" i="3"/>
  <c r="G85" i="3"/>
  <c r="C85" i="3"/>
  <c r="AM84" i="3"/>
  <c r="AI84" i="3"/>
  <c r="AE84" i="3"/>
  <c r="AA84" i="3"/>
  <c r="S84" i="3"/>
  <c r="O84" i="3"/>
  <c r="K84" i="3"/>
  <c r="G84" i="3"/>
  <c r="C84" i="3"/>
  <c r="AM83" i="3"/>
  <c r="AI83" i="3"/>
  <c r="AE83" i="3"/>
  <c r="AA83" i="3"/>
  <c r="S83" i="3"/>
  <c r="O83" i="3"/>
  <c r="K83" i="3"/>
  <c r="G83" i="3"/>
  <c r="C83" i="3"/>
  <c r="AM82" i="3"/>
  <c r="AI82" i="3"/>
  <c r="AE82" i="3"/>
  <c r="AA82" i="3"/>
  <c r="S82" i="3"/>
  <c r="O82" i="3"/>
  <c r="K82" i="3"/>
  <c r="G82" i="3"/>
  <c r="C82" i="3"/>
  <c r="AM81" i="3"/>
  <c r="AI81" i="3"/>
  <c r="AE81" i="3"/>
  <c r="AA81" i="3"/>
  <c r="S81" i="3"/>
  <c r="O81" i="3"/>
  <c r="K81" i="3"/>
  <c r="G81" i="3"/>
  <c r="C81" i="3"/>
  <c r="AM80" i="3"/>
  <c r="AI80" i="3"/>
  <c r="AE80" i="3"/>
  <c r="AA80" i="3"/>
  <c r="S80" i="3"/>
  <c r="O80" i="3"/>
  <c r="K80" i="3"/>
  <c r="G80" i="3"/>
  <c r="C80" i="3"/>
  <c r="AM79" i="3"/>
  <c r="AI79" i="3"/>
  <c r="AE79" i="3"/>
  <c r="AA79" i="3"/>
  <c r="S79" i="3"/>
  <c r="O79" i="3"/>
  <c r="K79" i="3"/>
  <c r="G79" i="3"/>
  <c r="C79" i="3"/>
  <c r="AM78" i="3"/>
  <c r="AI78" i="3"/>
  <c r="AE78" i="3"/>
  <c r="AA78" i="3"/>
  <c r="S78" i="3"/>
  <c r="O78" i="3"/>
  <c r="K78" i="3"/>
  <c r="G78" i="3"/>
  <c r="C78" i="3"/>
  <c r="AM77" i="3"/>
  <c r="AI77" i="3"/>
  <c r="AE77" i="3"/>
  <c r="AA77" i="3"/>
  <c r="S77" i="3"/>
  <c r="O77" i="3"/>
  <c r="K77" i="3"/>
  <c r="G77" i="3"/>
  <c r="C77" i="3"/>
  <c r="AM76" i="3"/>
  <c r="AI76" i="3"/>
  <c r="AE76" i="3"/>
  <c r="AA76" i="3"/>
  <c r="S76" i="3"/>
  <c r="O76" i="3"/>
  <c r="K76" i="3"/>
  <c r="G76" i="3"/>
  <c r="C76" i="3"/>
  <c r="AM75" i="3"/>
  <c r="AI75" i="3"/>
  <c r="AE75" i="3"/>
  <c r="AA75" i="3"/>
  <c r="W75" i="3"/>
  <c r="S75" i="3"/>
  <c r="O75" i="3"/>
  <c r="K75" i="3"/>
  <c r="G75" i="3"/>
  <c r="C75" i="3"/>
  <c r="AM74" i="3"/>
  <c r="AI74" i="3"/>
  <c r="AE74" i="3"/>
  <c r="AA74" i="3"/>
  <c r="W74" i="3"/>
  <c r="S74" i="3"/>
  <c r="O74" i="3"/>
  <c r="K74" i="3"/>
  <c r="G74" i="3"/>
  <c r="C74" i="3"/>
  <c r="AM73" i="3"/>
  <c r="AI73" i="3"/>
  <c r="AE73" i="3"/>
  <c r="AA73" i="3"/>
  <c r="W73" i="3"/>
  <c r="S73" i="3"/>
  <c r="O73" i="3"/>
  <c r="K73" i="3"/>
  <c r="G73" i="3"/>
  <c r="C73" i="3"/>
  <c r="AM72" i="3"/>
  <c r="AI72" i="3"/>
  <c r="AE72" i="3"/>
  <c r="AA72" i="3"/>
  <c r="W72" i="3"/>
  <c r="S72" i="3"/>
  <c r="O72" i="3"/>
  <c r="K72" i="3"/>
  <c r="G72" i="3"/>
  <c r="C72" i="3"/>
  <c r="AM71" i="3"/>
  <c r="AI71" i="3"/>
  <c r="AE71" i="3"/>
  <c r="AA71" i="3"/>
  <c r="W71" i="3"/>
  <c r="S71" i="3"/>
  <c r="O71" i="3"/>
  <c r="K71" i="3"/>
  <c r="G71" i="3"/>
  <c r="C71" i="3"/>
  <c r="AM70" i="3"/>
  <c r="AI70" i="3"/>
  <c r="AE70" i="3"/>
  <c r="AA70" i="3"/>
  <c r="W70" i="3"/>
  <c r="S70" i="3"/>
  <c r="O70" i="3"/>
  <c r="K70" i="3"/>
  <c r="G70" i="3"/>
  <c r="C70" i="3"/>
  <c r="AM69" i="3"/>
  <c r="AI69" i="3"/>
  <c r="AE69" i="3"/>
  <c r="AA69" i="3"/>
  <c r="W69" i="3"/>
  <c r="S69" i="3"/>
  <c r="O69" i="3"/>
  <c r="K69" i="3"/>
  <c r="G69" i="3"/>
  <c r="C69" i="3"/>
  <c r="AM68" i="3"/>
  <c r="AI68" i="3"/>
  <c r="AE68" i="3"/>
  <c r="AA68" i="3"/>
  <c r="W68" i="3"/>
  <c r="S68" i="3"/>
  <c r="O68" i="3"/>
  <c r="K68" i="3"/>
  <c r="G68" i="3"/>
  <c r="C68" i="3"/>
  <c r="AM67" i="3"/>
  <c r="AI67" i="3"/>
  <c r="AE67" i="3"/>
  <c r="AA67" i="3"/>
  <c r="W67" i="3"/>
  <c r="S67" i="3"/>
  <c r="O67" i="3"/>
  <c r="K67" i="3"/>
  <c r="G67" i="3"/>
  <c r="C67" i="3"/>
  <c r="AM66" i="3"/>
  <c r="AI66" i="3"/>
  <c r="AE66" i="3"/>
  <c r="AA66" i="3"/>
  <c r="W66" i="3"/>
  <c r="S66" i="3"/>
  <c r="O66" i="3"/>
  <c r="K66" i="3"/>
  <c r="G66" i="3"/>
  <c r="C66" i="3"/>
  <c r="AM65" i="3"/>
  <c r="AI65" i="3"/>
  <c r="AE65" i="3"/>
  <c r="AA65" i="3"/>
  <c r="W65" i="3"/>
  <c r="S65" i="3"/>
  <c r="O65" i="3"/>
  <c r="K65" i="3"/>
  <c r="G65" i="3"/>
  <c r="C65" i="3"/>
  <c r="AM64" i="3"/>
  <c r="AI64" i="3"/>
  <c r="AE64" i="3"/>
  <c r="AA64" i="3"/>
  <c r="W64" i="3"/>
  <c r="S64" i="3"/>
  <c r="O64" i="3"/>
  <c r="K64" i="3"/>
  <c r="G64" i="3"/>
  <c r="C64" i="3"/>
  <c r="AM63" i="3"/>
  <c r="AI63" i="3"/>
  <c r="AE63" i="3"/>
  <c r="AA63" i="3"/>
  <c r="W63" i="3"/>
  <c r="S63" i="3"/>
  <c r="O63" i="3"/>
  <c r="K63" i="3"/>
  <c r="G63" i="3"/>
  <c r="C63" i="3"/>
  <c r="AM62" i="3"/>
  <c r="AI62" i="3"/>
  <c r="AE62" i="3"/>
  <c r="AA62" i="3"/>
  <c r="W62" i="3"/>
  <c r="S62" i="3"/>
  <c r="O62" i="3"/>
  <c r="K62" i="3"/>
  <c r="G62" i="3"/>
  <c r="C62" i="3"/>
  <c r="AM61" i="3"/>
  <c r="AI61" i="3"/>
  <c r="AE61" i="3"/>
  <c r="AA61" i="3"/>
  <c r="W61" i="3"/>
  <c r="S61" i="3"/>
  <c r="O61" i="3"/>
  <c r="K61" i="3"/>
  <c r="G61" i="3"/>
  <c r="C61" i="3"/>
  <c r="AM60" i="3"/>
  <c r="AI60" i="3"/>
  <c r="AE60" i="3"/>
  <c r="AA60" i="3"/>
  <c r="W60" i="3"/>
  <c r="S60" i="3"/>
  <c r="O60" i="3"/>
  <c r="K60" i="3"/>
  <c r="G60" i="3"/>
  <c r="C60" i="3"/>
  <c r="AM59" i="3"/>
  <c r="AI59" i="3"/>
  <c r="AE59" i="3"/>
  <c r="AA59" i="3"/>
  <c r="W59" i="3"/>
  <c r="S59" i="3"/>
  <c r="O59" i="3"/>
  <c r="K59" i="3"/>
  <c r="G59" i="3"/>
  <c r="C59" i="3"/>
  <c r="AM58" i="3"/>
  <c r="AI58" i="3"/>
  <c r="AE58" i="3"/>
  <c r="AA58" i="3"/>
  <c r="W58" i="3"/>
  <c r="S58" i="3"/>
  <c r="O58" i="3"/>
  <c r="K58" i="3"/>
  <c r="G58" i="3"/>
  <c r="C58" i="3"/>
  <c r="AM57" i="3"/>
  <c r="AI57" i="3"/>
  <c r="AE57" i="3"/>
  <c r="AA57" i="3"/>
  <c r="W57" i="3"/>
  <c r="S57" i="3"/>
  <c r="O57" i="3"/>
  <c r="K57" i="3"/>
  <c r="G57" i="3"/>
  <c r="C57" i="3"/>
  <c r="AM56" i="3"/>
  <c r="AI56" i="3"/>
  <c r="AE56" i="3"/>
  <c r="AA56" i="3"/>
  <c r="W56" i="3"/>
  <c r="S56" i="3"/>
  <c r="O56" i="3"/>
  <c r="K56" i="3"/>
  <c r="G56" i="3"/>
  <c r="C56" i="3"/>
  <c r="AM55" i="3"/>
  <c r="AI55" i="3"/>
  <c r="AE55" i="3"/>
  <c r="AA55" i="3"/>
  <c r="W55" i="3"/>
  <c r="S55" i="3"/>
  <c r="O55" i="3"/>
  <c r="K55" i="3"/>
  <c r="G55" i="3"/>
  <c r="C55" i="3"/>
  <c r="AM54" i="3"/>
  <c r="AI54" i="3"/>
  <c r="AE54" i="3"/>
  <c r="AA54" i="3"/>
  <c r="W54" i="3"/>
  <c r="S54" i="3"/>
  <c r="O54" i="3"/>
  <c r="K54" i="3"/>
  <c r="G54" i="3"/>
  <c r="C54" i="3"/>
  <c r="AM53" i="3"/>
  <c r="AI53" i="3"/>
  <c r="AE53" i="3"/>
  <c r="AA53" i="3"/>
  <c r="W53" i="3"/>
  <c r="S53" i="3"/>
  <c r="O53" i="3"/>
  <c r="K53" i="3"/>
  <c r="G53" i="3"/>
  <c r="C53" i="3"/>
  <c r="AM52" i="3"/>
  <c r="AI52" i="3"/>
  <c r="AE52" i="3"/>
  <c r="AA52" i="3"/>
  <c r="W52" i="3"/>
  <c r="S52" i="3"/>
  <c r="O52" i="3"/>
  <c r="K52" i="3"/>
  <c r="G52" i="3"/>
  <c r="C52" i="3"/>
  <c r="AM51" i="3"/>
  <c r="AI51" i="3"/>
  <c r="AE51" i="3"/>
  <c r="AA51" i="3"/>
  <c r="W51" i="3"/>
  <c r="S51" i="3"/>
  <c r="O51" i="3"/>
  <c r="K51" i="3"/>
  <c r="G51" i="3"/>
  <c r="C51" i="3"/>
  <c r="AM50" i="3"/>
  <c r="AI50" i="3"/>
  <c r="AE50" i="3"/>
  <c r="AA50" i="3"/>
  <c r="W50" i="3"/>
  <c r="S50" i="3"/>
  <c r="O50" i="3"/>
  <c r="K50" i="3"/>
  <c r="G50" i="3"/>
  <c r="C50" i="3"/>
  <c r="AM49" i="3"/>
  <c r="AI49" i="3"/>
  <c r="AE49" i="3"/>
  <c r="AA49" i="3"/>
  <c r="W49" i="3"/>
  <c r="S49" i="3"/>
  <c r="O49" i="3"/>
  <c r="K49" i="3"/>
  <c r="G49" i="3"/>
  <c r="C49" i="3"/>
  <c r="AM48" i="3"/>
  <c r="AI48" i="3"/>
  <c r="AE48" i="3"/>
  <c r="AA48" i="3"/>
  <c r="W48" i="3"/>
  <c r="S48" i="3"/>
  <c r="O48" i="3"/>
  <c r="K48" i="3"/>
  <c r="G48" i="3"/>
  <c r="C48" i="3"/>
  <c r="AM47" i="3"/>
  <c r="AI47" i="3"/>
  <c r="AE47" i="3"/>
  <c r="AA47" i="3"/>
  <c r="W47" i="3"/>
  <c r="S47" i="3"/>
  <c r="O47" i="3"/>
  <c r="K47" i="3"/>
  <c r="G47" i="3"/>
  <c r="C47" i="3"/>
  <c r="AM46" i="3"/>
  <c r="AI46" i="3"/>
  <c r="AE46" i="3"/>
  <c r="AA46" i="3"/>
  <c r="W46" i="3"/>
  <c r="S46" i="3"/>
  <c r="O46" i="3"/>
  <c r="K46" i="3"/>
  <c r="G46" i="3"/>
  <c r="C46" i="3"/>
  <c r="AM45" i="3"/>
  <c r="AI45" i="3"/>
  <c r="AE45" i="3"/>
  <c r="AA45" i="3"/>
  <c r="W45" i="3"/>
  <c r="S45" i="3"/>
  <c r="O45" i="3"/>
  <c r="K45" i="3"/>
  <c r="G45" i="3"/>
  <c r="C45" i="3"/>
  <c r="AM44" i="3"/>
  <c r="AI44" i="3"/>
  <c r="AE44" i="3"/>
  <c r="AA44" i="3"/>
  <c r="W44" i="3"/>
  <c r="S44" i="3"/>
  <c r="O44" i="3"/>
  <c r="K44" i="3"/>
  <c r="G44" i="3"/>
  <c r="C44" i="3"/>
  <c r="AM43" i="3"/>
  <c r="AI43" i="3"/>
  <c r="AE43" i="3"/>
  <c r="AA43" i="3"/>
  <c r="W43" i="3"/>
  <c r="S43" i="3"/>
  <c r="O43" i="3"/>
  <c r="K43" i="3"/>
  <c r="G43" i="3"/>
  <c r="C43" i="3"/>
  <c r="AM42" i="3"/>
  <c r="AI42" i="3"/>
  <c r="AE42" i="3"/>
  <c r="AA42" i="3"/>
  <c r="W42" i="3"/>
  <c r="S42" i="3"/>
  <c r="O42" i="3"/>
  <c r="K42" i="3"/>
  <c r="G42" i="3"/>
  <c r="C42" i="3"/>
  <c r="AM41" i="3"/>
  <c r="AI41" i="3"/>
  <c r="AE41" i="3"/>
  <c r="AA41" i="3"/>
  <c r="W41" i="3"/>
  <c r="S41" i="3"/>
  <c r="O41" i="3"/>
  <c r="K41" i="3"/>
  <c r="G41" i="3"/>
  <c r="C41" i="3"/>
  <c r="AM40" i="3"/>
  <c r="AI40" i="3"/>
  <c r="AE40" i="3"/>
  <c r="AA40" i="3"/>
  <c r="W40" i="3"/>
  <c r="S40" i="3"/>
  <c r="O40" i="3"/>
  <c r="K40" i="3"/>
  <c r="G40" i="3"/>
  <c r="C40" i="3"/>
  <c r="AM39" i="3"/>
  <c r="AI39" i="3"/>
  <c r="AE39" i="3"/>
  <c r="AA39" i="3"/>
  <c r="W39" i="3"/>
  <c r="S39" i="3"/>
  <c r="O39" i="3"/>
  <c r="K39" i="3"/>
  <c r="G39" i="3"/>
  <c r="C39" i="3"/>
  <c r="AM38" i="3"/>
  <c r="AI38" i="3"/>
  <c r="AE38" i="3"/>
  <c r="AA38" i="3"/>
  <c r="W38" i="3"/>
  <c r="S38" i="3"/>
  <c r="O38" i="3"/>
  <c r="K38" i="3"/>
  <c r="G38" i="3"/>
  <c r="C38" i="3"/>
  <c r="AM37" i="3"/>
  <c r="AI37" i="3"/>
  <c r="AE37" i="3"/>
  <c r="AA37" i="3"/>
  <c r="W37" i="3"/>
  <c r="S37" i="3"/>
  <c r="O37" i="3"/>
  <c r="K37" i="3"/>
  <c r="G37" i="3"/>
  <c r="C37" i="3"/>
  <c r="AM36" i="3"/>
  <c r="AI36" i="3"/>
  <c r="AE36" i="3"/>
  <c r="AA36" i="3"/>
  <c r="W36" i="3"/>
  <c r="S36" i="3"/>
  <c r="O36" i="3"/>
  <c r="K36" i="3"/>
  <c r="G36" i="3"/>
  <c r="C36" i="3"/>
  <c r="AM35" i="3"/>
  <c r="AI35" i="3"/>
  <c r="AE35" i="3"/>
  <c r="AA35" i="3"/>
  <c r="W35" i="3"/>
  <c r="S35" i="3"/>
  <c r="O35" i="3"/>
  <c r="K35" i="3"/>
  <c r="G35" i="3"/>
  <c r="C35" i="3"/>
  <c r="AM34" i="3"/>
  <c r="AI34" i="3"/>
  <c r="AE34" i="3"/>
  <c r="AA34" i="3"/>
  <c r="W34" i="3"/>
  <c r="S34" i="3"/>
  <c r="O34" i="3"/>
  <c r="K34" i="3"/>
  <c r="G34" i="3"/>
  <c r="C34" i="3"/>
  <c r="AM33" i="3"/>
  <c r="AI33" i="3"/>
  <c r="AE33" i="3"/>
  <c r="AA33" i="3"/>
  <c r="W33" i="3"/>
  <c r="S33" i="3"/>
  <c r="O33" i="3"/>
  <c r="K33" i="3"/>
  <c r="G33" i="3"/>
  <c r="C33" i="3"/>
  <c r="AM32" i="3"/>
  <c r="AI32" i="3"/>
  <c r="AE32" i="3"/>
  <c r="AA32" i="3"/>
  <c r="W32" i="3"/>
  <c r="S32" i="3"/>
  <c r="O32" i="3"/>
  <c r="K32" i="3"/>
  <c r="G32" i="3"/>
  <c r="C32" i="3"/>
  <c r="AM31" i="3"/>
  <c r="AI31" i="3"/>
  <c r="AE31" i="3"/>
  <c r="AA31" i="3"/>
  <c r="W31" i="3"/>
  <c r="S31" i="3"/>
  <c r="O31" i="3"/>
  <c r="K31" i="3"/>
  <c r="G31" i="3"/>
  <c r="C31" i="3"/>
  <c r="O171" i="3" l="1"/>
  <c r="I177" i="3" s="1"/>
  <c r="O169" i="3"/>
  <c r="G177" i="3" s="1"/>
  <c r="M174" i="3"/>
  <c r="L175" i="3" s="1"/>
  <c r="W147" i="3"/>
  <c r="O173" i="3"/>
  <c r="K177" i="3" s="1"/>
  <c r="L170" i="3"/>
  <c r="H174" i="3" s="1"/>
  <c r="M173" i="3"/>
  <c r="K175" i="3" s="1"/>
  <c r="M170" i="3"/>
  <c r="H175" i="3" s="1"/>
  <c r="J170" i="3"/>
  <c r="H172" i="3" s="1"/>
  <c r="O175" i="3"/>
  <c r="M177" i="3" s="1"/>
  <c r="N170" i="3"/>
  <c r="H176" i="3" s="1"/>
  <c r="N169" i="3"/>
  <c r="G176" i="3" s="1"/>
  <c r="K172" i="3"/>
  <c r="J173" i="3" s="1"/>
  <c r="O176" i="3"/>
  <c r="N177" i="3" s="1"/>
  <c r="L172" i="3"/>
  <c r="J174" i="3" s="1"/>
  <c r="P172" i="2"/>
  <c r="G147" i="2"/>
  <c r="G151" i="2" s="1"/>
  <c r="G169" i="2"/>
  <c r="P169" i="2" s="1"/>
  <c r="AI147" i="2"/>
  <c r="N176" i="2"/>
  <c r="P176" i="2" s="1"/>
  <c r="AE147" i="2"/>
  <c r="M175" i="2"/>
  <c r="P175" i="2" s="1"/>
  <c r="O154" i="2"/>
  <c r="P170" i="2"/>
  <c r="AI151" i="2"/>
  <c r="AI154" i="2"/>
  <c r="AA154" i="2"/>
  <c r="S151" i="2"/>
  <c r="S154" i="2"/>
  <c r="K154" i="2"/>
  <c r="K151" i="2"/>
  <c r="AE154" i="2"/>
  <c r="AE151" i="2"/>
  <c r="P177" i="2"/>
  <c r="O147" i="2"/>
  <c r="O151" i="2" s="1"/>
  <c r="I171" i="2"/>
  <c r="P171" i="2" s="1"/>
  <c r="AM151" i="2"/>
  <c r="AM154" i="2"/>
  <c r="L174" i="2"/>
  <c r="P174" i="2" s="1"/>
  <c r="AA147" i="2"/>
  <c r="AA151" i="2" s="1"/>
  <c r="G154" i="2"/>
  <c r="W154" i="2"/>
  <c r="W151" i="2"/>
  <c r="P173" i="2"/>
  <c r="AA154" i="1"/>
  <c r="K147" i="1"/>
  <c r="H170" i="1"/>
  <c r="P170" i="1" s="1"/>
  <c r="G154" i="1"/>
  <c r="P177" i="1"/>
  <c r="O147" i="1"/>
  <c r="I171" i="1"/>
  <c r="P171" i="1" s="1"/>
  <c r="S151" i="1"/>
  <c r="S154" i="1"/>
  <c r="AE154" i="1"/>
  <c r="S147" i="1"/>
  <c r="K173" i="1"/>
  <c r="P173" i="1" s="1"/>
  <c r="J172" i="1"/>
  <c r="P172" i="1" s="1"/>
  <c r="AM151" i="1"/>
  <c r="AM154" i="1"/>
  <c r="AE147" i="1"/>
  <c r="AE151" i="1" s="1"/>
  <c r="M175" i="1"/>
  <c r="P175" i="1" s="1"/>
  <c r="AI151" i="1"/>
  <c r="AI154" i="1"/>
  <c r="G147" i="1"/>
  <c r="G151" i="1" s="1"/>
  <c r="G169" i="1"/>
  <c r="P169" i="1" s="1"/>
  <c r="P176" i="1"/>
  <c r="O151" i="1"/>
  <c r="O154" i="1"/>
  <c r="L174" i="1"/>
  <c r="P174" i="1" s="1"/>
  <c r="AA147" i="1"/>
  <c r="AA151" i="1" s="1"/>
  <c r="K151" i="1"/>
  <c r="K154" i="1"/>
  <c r="W154" i="1"/>
  <c r="W151" i="1"/>
  <c r="N172" i="3"/>
  <c r="J176" i="3" s="1"/>
  <c r="O170" i="3"/>
  <c r="H177" i="3" s="1"/>
  <c r="N173" i="3"/>
  <c r="K176" i="3" s="1"/>
  <c r="C147" i="3"/>
  <c r="AA147" i="3"/>
  <c r="M171" i="3"/>
  <c r="I175" i="3" s="1"/>
  <c r="O172" i="3"/>
  <c r="J177" i="3" s="1"/>
  <c r="O177" i="3"/>
  <c r="AM147" i="3"/>
  <c r="K173" i="3"/>
  <c r="J172" i="3"/>
  <c r="S147" i="3"/>
  <c r="L174" i="3"/>
  <c r="H169" i="3"/>
  <c r="G170" i="3" s="1"/>
  <c r="M172" i="3"/>
  <c r="J175" i="3" s="1"/>
  <c r="N174" i="3"/>
  <c r="L176" i="3" s="1"/>
  <c r="J171" i="3"/>
  <c r="I172" i="3" s="1"/>
  <c r="I169" i="3"/>
  <c r="G171" i="3" s="1"/>
  <c r="O174" i="3"/>
  <c r="L177" i="3" s="1"/>
  <c r="L169" i="3"/>
  <c r="G174" i="3" s="1"/>
  <c r="I170" i="3"/>
  <c r="H171" i="3" s="1"/>
  <c r="J169" i="3"/>
  <c r="G172" i="3" s="1"/>
  <c r="K169" i="3"/>
  <c r="G173" i="3" s="1"/>
  <c r="N175" i="3"/>
  <c r="M176" i="3" s="1"/>
  <c r="L173" i="3"/>
  <c r="K174" i="3" s="1"/>
  <c r="K171" i="3"/>
  <c r="I173" i="3" s="1"/>
  <c r="K170" i="3"/>
  <c r="H173" i="3" s="1"/>
  <c r="N171" i="3"/>
  <c r="I176" i="3" s="1"/>
  <c r="M169" i="3"/>
  <c r="G175" i="3" s="1"/>
  <c r="L171" i="3"/>
  <c r="I174" i="3" s="1"/>
  <c r="L178" i="2" l="1"/>
  <c r="L180" i="2" s="1"/>
  <c r="L187" i="2" s="1"/>
  <c r="C180" i="2"/>
  <c r="L182" i="2"/>
  <c r="L178" i="1"/>
  <c r="L180" i="1" s="1"/>
  <c r="L187" i="1" s="1"/>
  <c r="C180" i="1"/>
  <c r="L182" i="1"/>
  <c r="P177" i="3"/>
  <c r="P172" i="3"/>
  <c r="P174" i="3"/>
  <c r="AE154" i="3"/>
  <c r="AE147" i="3"/>
  <c r="AE151" i="3" s="1"/>
  <c r="M175" i="3"/>
  <c r="P175" i="3" s="1"/>
  <c r="AA154" i="3"/>
  <c r="AA151" i="3"/>
  <c r="AI147" i="3"/>
  <c r="AI151" i="3" s="1"/>
  <c r="N176" i="3"/>
  <c r="P176" i="3"/>
  <c r="S151" i="3"/>
  <c r="S154" i="3"/>
  <c r="I171" i="3"/>
  <c r="P171" i="3" s="1"/>
  <c r="O147" i="3"/>
  <c r="O151" i="3" s="1"/>
  <c r="K147" i="3"/>
  <c r="K151" i="3" s="1"/>
  <c r="H170" i="3"/>
  <c r="P170" i="3" s="1"/>
  <c r="G154" i="3"/>
  <c r="AI154" i="3"/>
  <c r="K154" i="3"/>
  <c r="O154" i="3"/>
  <c r="W154" i="3"/>
  <c r="W151" i="3"/>
  <c r="G147" i="3"/>
  <c r="G151" i="3" s="1"/>
  <c r="G169" i="3"/>
  <c r="P169" i="3" s="1"/>
  <c r="P173" i="3"/>
  <c r="AM151" i="3"/>
  <c r="AM154" i="3"/>
  <c r="L184" i="1" l="1"/>
  <c r="L184" i="2"/>
  <c r="L191" i="2"/>
  <c r="L189" i="2"/>
  <c r="M187" i="2"/>
  <c r="L191" i="1"/>
  <c r="L189" i="1"/>
  <c r="M187" i="1"/>
  <c r="C180" i="3"/>
  <c r="L182" i="3"/>
  <c r="L178" i="3"/>
  <c r="L180" i="3" s="1"/>
  <c r="L187" i="3" s="1"/>
  <c r="M191" i="2" l="1"/>
  <c r="M189" i="2"/>
  <c r="M191" i="1"/>
  <c r="M189" i="1"/>
  <c r="L184" i="3"/>
  <c r="L191" i="3"/>
  <c r="M187" i="3"/>
  <c r="L189" i="3"/>
  <c r="M191" i="3" l="1"/>
  <c r="M189" i="3"/>
  <c r="D174" i="3" l="1"/>
  <c r="D176" i="3"/>
  <c r="D170" i="3"/>
  <c r="D173" i="3"/>
  <c r="D172" i="3"/>
  <c r="D175" i="3"/>
  <c r="D177" i="3"/>
  <c r="D171" i="3"/>
  <c r="D169" i="3"/>
</calcChain>
</file>

<file path=xl/sharedStrings.xml><?xml version="1.0" encoding="utf-8"?>
<sst xmlns="http://schemas.openxmlformats.org/spreadsheetml/2006/main" count="4803" uniqueCount="583">
  <si>
    <t>ibov</t>
  </si>
  <si>
    <t>seer3</t>
  </si>
  <si>
    <t>itsa4</t>
  </si>
  <si>
    <t>Variancia</t>
  </si>
  <si>
    <t>Desvio padrão</t>
  </si>
  <si>
    <t>prova real desv pad</t>
  </si>
  <si>
    <t>Retorno ibov</t>
  </si>
  <si>
    <t>covariancia seer3 x ibov</t>
  </si>
  <si>
    <t>covariancia itsa4 x ibov</t>
  </si>
  <si>
    <t>correlação</t>
  </si>
  <si>
    <t>Beta</t>
  </si>
  <si>
    <t>Retorno Esperado</t>
  </si>
  <si>
    <t>covariancia seer3 x itsa4</t>
  </si>
  <si>
    <t>MATRIZ DE RISCO DA CARTEIRA</t>
  </si>
  <si>
    <t>Ibov em 12 meses</t>
  </si>
  <si>
    <t>% carteira</t>
  </si>
  <si>
    <t>Valor total</t>
  </si>
  <si>
    <t>AÇÃO</t>
  </si>
  <si>
    <t>Soma</t>
  </si>
  <si>
    <t>Ibov atual</t>
  </si>
  <si>
    <t>Retorno esperado</t>
  </si>
  <si>
    <t>Retorno livre de risco</t>
  </si>
  <si>
    <t>premio de risco</t>
  </si>
  <si>
    <t>Total</t>
  </si>
  <si>
    <t>desvio padrão</t>
  </si>
  <si>
    <t>Quanto menor melhor</t>
  </si>
  <si>
    <t>Relação Risco x retorno</t>
  </si>
  <si>
    <t>Quanto maior melhor</t>
  </si>
  <si>
    <t>anual</t>
  </si>
  <si>
    <t>mensal</t>
  </si>
  <si>
    <t>Volatilidade histórica</t>
  </si>
  <si>
    <t>Obs: Em uma cenário de queda, como já era de se esperar o melhor cenário é repartir apenas entre os ativos de menor risco. Mas como não sabemos quando vai subir ou cair, essa é apenas uma solução ilustrativa.</t>
  </si>
  <si>
    <t>18.06.2017</t>
  </si>
  <si>
    <t>11.06.2017</t>
  </si>
  <si>
    <t>04.06.2017</t>
  </si>
  <si>
    <t>28.05.2017</t>
  </si>
  <si>
    <t>21.05.2017</t>
  </si>
  <si>
    <t>14.05.2017</t>
  </si>
  <si>
    <t>07.05.2017</t>
  </si>
  <si>
    <t>30.04.2017</t>
  </si>
  <si>
    <t>23.04.2017</t>
  </si>
  <si>
    <t>16.04.2017</t>
  </si>
  <si>
    <t>09.04.2017</t>
  </si>
  <si>
    <t>02.04.2017</t>
  </si>
  <si>
    <t>26.03.2017</t>
  </si>
  <si>
    <t>19.03.2017</t>
  </si>
  <si>
    <t>12.03.2017</t>
  </si>
  <si>
    <t>05.03.2017</t>
  </si>
  <si>
    <t>26.02.2017</t>
  </si>
  <si>
    <t>19.02.2017</t>
  </si>
  <si>
    <t>12.02.2017</t>
  </si>
  <si>
    <t>05.02.2017</t>
  </si>
  <si>
    <t>29.01.2017</t>
  </si>
  <si>
    <t>22.01.2017</t>
  </si>
  <si>
    <t>15.01.2017</t>
  </si>
  <si>
    <t>08.01.2017</t>
  </si>
  <si>
    <t>01.01.2017</t>
  </si>
  <si>
    <t>25.12.2016</t>
  </si>
  <si>
    <t>18.12.2016</t>
  </si>
  <si>
    <t>11.12.2016</t>
  </si>
  <si>
    <t>04.12.2016</t>
  </si>
  <si>
    <t>27.11.2016</t>
  </si>
  <si>
    <t>20.11.2016</t>
  </si>
  <si>
    <t>13.11.2016</t>
  </si>
  <si>
    <t>06.11.2016</t>
  </si>
  <si>
    <t>30.10.2016</t>
  </si>
  <si>
    <t>23.10.2016</t>
  </si>
  <si>
    <t>16.10.2016</t>
  </si>
  <si>
    <t>09.10.2016</t>
  </si>
  <si>
    <t>02.10.2016</t>
  </si>
  <si>
    <t>25.09.2016</t>
  </si>
  <si>
    <t>18.09.2016</t>
  </si>
  <si>
    <t>11.09.2016</t>
  </si>
  <si>
    <t>04.09.2016</t>
  </si>
  <si>
    <t>28.08.2016</t>
  </si>
  <si>
    <t>21.08.2016</t>
  </si>
  <si>
    <t>14.08.2016</t>
  </si>
  <si>
    <t>07.08.2016</t>
  </si>
  <si>
    <t>31.07.2016</t>
  </si>
  <si>
    <t>24.07.2016</t>
  </si>
  <si>
    <t>17.07.2016</t>
  </si>
  <si>
    <t>10.07.2016</t>
  </si>
  <si>
    <t>03.07.2016</t>
  </si>
  <si>
    <t>26.06.2016</t>
  </si>
  <si>
    <t>19.06.2016</t>
  </si>
  <si>
    <t>12.06.2016</t>
  </si>
  <si>
    <t>05.06.2016</t>
  </si>
  <si>
    <t>29.05.2016</t>
  </si>
  <si>
    <t>22.05.2016</t>
  </si>
  <si>
    <t>15.05.2016</t>
  </si>
  <si>
    <t>08.05.2016</t>
  </si>
  <si>
    <t>01.05.2016</t>
  </si>
  <si>
    <t>24.04.2016</t>
  </si>
  <si>
    <t>17.04.2016</t>
  </si>
  <si>
    <t>10.04.2016</t>
  </si>
  <si>
    <t>03.04.2016</t>
  </si>
  <si>
    <t>27.03.2016</t>
  </si>
  <si>
    <t>20.03.2016</t>
  </si>
  <si>
    <t>13.03.2016</t>
  </si>
  <si>
    <t>06.03.2016</t>
  </si>
  <si>
    <t>28.02.2016</t>
  </si>
  <si>
    <t>21.02.2016</t>
  </si>
  <si>
    <t>14.02.2016</t>
  </si>
  <si>
    <t>07.02.2016</t>
  </si>
  <si>
    <t>31.01.2016</t>
  </si>
  <si>
    <t>24.01.2016</t>
  </si>
  <si>
    <t>17.01.2016</t>
  </si>
  <si>
    <t>10.01.2016</t>
  </si>
  <si>
    <t>03.01.2016</t>
  </si>
  <si>
    <t>27.12.2015</t>
  </si>
  <si>
    <t>20.12.2015</t>
  </si>
  <si>
    <t>13.12.2015</t>
  </si>
  <si>
    <t>06.12.2015</t>
  </si>
  <si>
    <t>29.11.2015</t>
  </si>
  <si>
    <t>22.11.2015</t>
  </si>
  <si>
    <t>15.11.2015</t>
  </si>
  <si>
    <t>08.11.2015</t>
  </si>
  <si>
    <t>01.11.2015</t>
  </si>
  <si>
    <t>25.10.2015</t>
  </si>
  <si>
    <t>18.10.2015</t>
  </si>
  <si>
    <t>11.10.2015</t>
  </si>
  <si>
    <t>04.10.2015</t>
  </si>
  <si>
    <t>27.09.2015</t>
  </si>
  <si>
    <t>20.09.2015</t>
  </si>
  <si>
    <t>13.09.2015</t>
  </si>
  <si>
    <t>06.09.2015</t>
  </si>
  <si>
    <t>30.08.2015</t>
  </si>
  <si>
    <t>23.08.2015</t>
  </si>
  <si>
    <t>16.08.2015</t>
  </si>
  <si>
    <t>09.08.2015</t>
  </si>
  <si>
    <t>02.08.2015</t>
  </si>
  <si>
    <t>26.07.2015</t>
  </si>
  <si>
    <t>19.07.2015</t>
  </si>
  <si>
    <t>12.07.2015</t>
  </si>
  <si>
    <t>05.07.2015</t>
  </si>
  <si>
    <t>28.06.2015</t>
  </si>
  <si>
    <t>21.06.2015</t>
  </si>
  <si>
    <t>14.06.2015</t>
  </si>
  <si>
    <t>07.06.2015</t>
  </si>
  <si>
    <t>31.05.2015</t>
  </si>
  <si>
    <t>24.05.2015</t>
  </si>
  <si>
    <t>dirr3</t>
  </si>
  <si>
    <t>alup11</t>
  </si>
  <si>
    <t>sbsp3</t>
  </si>
  <si>
    <t>klbn4</t>
  </si>
  <si>
    <t>abcb4</t>
  </si>
  <si>
    <t>covariancia abcb4 x ibov</t>
  </si>
  <si>
    <t>covariancia itsa4 x abcb4</t>
  </si>
  <si>
    <t>covariancia seer3 x abcb4</t>
  </si>
  <si>
    <t>covariancia dirr3 x ibov</t>
  </si>
  <si>
    <t>covariancia seer3 x dirr3</t>
  </si>
  <si>
    <t>covariancia dirr3 x itsa4</t>
  </si>
  <si>
    <t>covariancia dirr3 x abcb4</t>
  </si>
  <si>
    <t>covariancia alup11 x ibov</t>
  </si>
  <si>
    <t>covariancia dirr3 x alup11</t>
  </si>
  <si>
    <t>covariancia alup11 x itsa4</t>
  </si>
  <si>
    <t>covariancia seer3 x alup11</t>
  </si>
  <si>
    <t>covariancia alup11 x abcb4</t>
  </si>
  <si>
    <t>sbsp4</t>
  </si>
  <si>
    <t>covariancia sbsp4 x ibov</t>
  </si>
  <si>
    <t>covariancia itsa4 x sbsp4</t>
  </si>
  <si>
    <t>covariancia alup11 x sbsp4</t>
  </si>
  <si>
    <t>covariancia sbsp4 x abcb4</t>
  </si>
  <si>
    <t>covariancia dirr3 x sbsp4</t>
  </si>
  <si>
    <t>covariancia seer3 x sbsp4</t>
  </si>
  <si>
    <t>covariancia klbn4 x ibov</t>
  </si>
  <si>
    <t>covariancia sbsp4 x klbn4</t>
  </si>
  <si>
    <t>covariancia klbn4 x abcb4</t>
  </si>
  <si>
    <t>covariancia itsa4 x klbn4</t>
  </si>
  <si>
    <t>covariancia alup11 x klbn4</t>
  </si>
  <si>
    <t>covariancia dirr3 x klbn4</t>
  </si>
  <si>
    <t>covariancia seer3 x klbn4</t>
  </si>
  <si>
    <t>Jul 16, 2017</t>
  </si>
  <si>
    <t>Jul 09, 2017</t>
  </si>
  <si>
    <t>Jul 02, 2017</t>
  </si>
  <si>
    <t>Jun 25, 2017</t>
  </si>
  <si>
    <t>vale3</t>
  </si>
  <si>
    <t>28.62</t>
  </si>
  <si>
    <t>2.18%</t>
  </si>
  <si>
    <t>29.00</t>
  </si>
  <si>
    <t>Jun 18, 2017</t>
  </si>
  <si>
    <t>Jun 11, 2017</t>
  </si>
  <si>
    <t>Jun 04, 2017</t>
  </si>
  <si>
    <t>May 28, 2017</t>
  </si>
  <si>
    <t>May 21, 2017</t>
  </si>
  <si>
    <t>May 14, 2017</t>
  </si>
  <si>
    <t>May 07, 2017</t>
  </si>
  <si>
    <t>Apr 30, 2017</t>
  </si>
  <si>
    <t>Apr 23, 2017</t>
  </si>
  <si>
    <t>1.22%</t>
  </si>
  <si>
    <t>Apr 16, 2017</t>
  </si>
  <si>
    <t>Apr 09, 2017</t>
  </si>
  <si>
    <t>28.20</t>
  </si>
  <si>
    <t>Apr 02, 2017</t>
  </si>
  <si>
    <t>Mar 26, 2017</t>
  </si>
  <si>
    <t>Mar 19, 2017</t>
  </si>
  <si>
    <t>Mar 12, 2017</t>
  </si>
  <si>
    <t>33.84</t>
  </si>
  <si>
    <t>Mar 05, 2017</t>
  </si>
  <si>
    <t>Feb 26, 2017</t>
  </si>
  <si>
    <t>Feb 19, 2017</t>
  </si>
  <si>
    <t>Feb 12, 2017</t>
  </si>
  <si>
    <t>Feb 05, 2017</t>
  </si>
  <si>
    <t>Jan 29, 2017</t>
  </si>
  <si>
    <t>Jan 22, 2017</t>
  </si>
  <si>
    <t>32.19</t>
  </si>
  <si>
    <t>Jan 15, 2017</t>
  </si>
  <si>
    <t>31.20</t>
  </si>
  <si>
    <t>32.69</t>
  </si>
  <si>
    <t>30.35</t>
  </si>
  <si>
    <t>Jan 08, 2017</t>
  </si>
  <si>
    <t>Jan 01, 2017</t>
  </si>
  <si>
    <t>Dec 25, 2016</t>
  </si>
  <si>
    <t>Dec 18, 2016</t>
  </si>
  <si>
    <t>Dec 11, 2016</t>
  </si>
  <si>
    <t>Dec 04, 2016</t>
  </si>
  <si>
    <t>Nov 27, 2016</t>
  </si>
  <si>
    <t>Nov 20, 2016</t>
  </si>
  <si>
    <t>Nov 13, 2016</t>
  </si>
  <si>
    <t>Nov 06, 2016</t>
  </si>
  <si>
    <t>Oct 30, 2016</t>
  </si>
  <si>
    <t>Oct 23, 2016</t>
  </si>
  <si>
    <t>Oct 16, 2016</t>
  </si>
  <si>
    <t>Oct 09, 2016</t>
  </si>
  <si>
    <t>18.02</t>
  </si>
  <si>
    <t>18.24</t>
  </si>
  <si>
    <t>17.70</t>
  </si>
  <si>
    <t>0.11%</t>
  </si>
  <si>
    <t>Oct 02, 2016</t>
  </si>
  <si>
    <t>18.00</t>
  </si>
  <si>
    <t>17.85</t>
  </si>
  <si>
    <t>17.56</t>
  </si>
  <si>
    <t>Sep 25, 2016</t>
  </si>
  <si>
    <t>Sep 18, 2016</t>
  </si>
  <si>
    <t>17.65</t>
  </si>
  <si>
    <t>Sep 11, 2016</t>
  </si>
  <si>
    <t>16.16</t>
  </si>
  <si>
    <t>Sep 04, 2016</t>
  </si>
  <si>
    <t>16.86</t>
  </si>
  <si>
    <t>Aug 28, 2016</t>
  </si>
  <si>
    <t>Aug 21, 2016</t>
  </si>
  <si>
    <t>Aug 14, 2016</t>
  </si>
  <si>
    <t>18.08</t>
  </si>
  <si>
    <t>18.01</t>
  </si>
  <si>
    <t>Aug 07, 2016</t>
  </si>
  <si>
    <t>17.77</t>
  </si>
  <si>
    <t>Jul 31, 2016</t>
  </si>
  <si>
    <t>18.80</t>
  </si>
  <si>
    <t>Jul 24, 2016</t>
  </si>
  <si>
    <t>Jul 17, 2016</t>
  </si>
  <si>
    <t>17.35</t>
  </si>
  <si>
    <t>17.60</t>
  </si>
  <si>
    <t>Jul 10, 2016</t>
  </si>
  <si>
    <t>Jul 03, 2016</t>
  </si>
  <si>
    <t>Jun 26, 2016</t>
  </si>
  <si>
    <t>Jun 19, 2016</t>
  </si>
  <si>
    <t>Jun 12, 2016</t>
  </si>
  <si>
    <t>Jun 05, 2016</t>
  </si>
  <si>
    <t>May 29, 2016</t>
  </si>
  <si>
    <t>May 22, 2016</t>
  </si>
  <si>
    <t>May 15, 2016</t>
  </si>
  <si>
    <t>May 08, 2016</t>
  </si>
  <si>
    <t>May 01, 2016</t>
  </si>
  <si>
    <t>Apr 24, 2016</t>
  </si>
  <si>
    <t>Apr 17, 2016</t>
  </si>
  <si>
    <t>Apr 10, 2016</t>
  </si>
  <si>
    <t>18.60</t>
  </si>
  <si>
    <t>Apr 03, 2016</t>
  </si>
  <si>
    <t>Mar 27, 2016</t>
  </si>
  <si>
    <t>Mar 20, 2016</t>
  </si>
  <si>
    <t>Mar 13, 2016</t>
  </si>
  <si>
    <t>Mar 06, 2016</t>
  </si>
  <si>
    <t>Feb 28, 2016</t>
  </si>
  <si>
    <t>Feb 21, 2016</t>
  </si>
  <si>
    <t>10.89</t>
  </si>
  <si>
    <t>Feb 14, 2016</t>
  </si>
  <si>
    <t>Feb 07, 2016</t>
  </si>
  <si>
    <t>10.25</t>
  </si>
  <si>
    <t>Jan 31, 2016</t>
  </si>
  <si>
    <t>Jan 24, 2016</t>
  </si>
  <si>
    <t>Jan 17, 2016</t>
  </si>
  <si>
    <t>Jan 10, 2016</t>
  </si>
  <si>
    <t>Jan 03, 2016</t>
  </si>
  <si>
    <t>Dec 27, 2015</t>
  </si>
  <si>
    <t>-1.44%</t>
  </si>
  <si>
    <t>Dec 20, 2015</t>
  </si>
  <si>
    <t>Dec 13, 2015</t>
  </si>
  <si>
    <t>Dec 06, 2015</t>
  </si>
  <si>
    <t>Nov 29, 2015</t>
  </si>
  <si>
    <t>Nov 22, 2015</t>
  </si>
  <si>
    <t>Nov 15, 2015</t>
  </si>
  <si>
    <t>Nov 08, 2015</t>
  </si>
  <si>
    <t>15.37</t>
  </si>
  <si>
    <t>Nov 01, 2015</t>
  </si>
  <si>
    <t>17.25</t>
  </si>
  <si>
    <t>18.35</t>
  </si>
  <si>
    <t>Oct 25, 2015</t>
  </si>
  <si>
    <t>Oct 18, 2015</t>
  </si>
  <si>
    <t>Oct 11, 2015</t>
  </si>
  <si>
    <t>Oct 04, 2015</t>
  </si>
  <si>
    <t>Sep 27, 2015</t>
  </si>
  <si>
    <t>Sep 20, 2015</t>
  </si>
  <si>
    <t>Sep 13, 2015</t>
  </si>
  <si>
    <t>18.16</t>
  </si>
  <si>
    <t>Sep 06, 2015</t>
  </si>
  <si>
    <t>18.26</t>
  </si>
  <si>
    <t>Aug 30, 2015</t>
  </si>
  <si>
    <t>Aug 23, 2015</t>
  </si>
  <si>
    <t>Aug 16, 2015</t>
  </si>
  <si>
    <t>Aug 09, 2015</t>
  </si>
  <si>
    <t>Aug 02, 2015</t>
  </si>
  <si>
    <t>Jul 26, 2015</t>
  </si>
  <si>
    <t>16.42</t>
  </si>
  <si>
    <t>Jul 19, 2015</t>
  </si>
  <si>
    <t>Jul 12, 2015</t>
  </si>
  <si>
    <t>17.11</t>
  </si>
  <si>
    <t>Jul 05, 2015</t>
  </si>
  <si>
    <t>Jun 28, 2015</t>
  </si>
  <si>
    <t>17.33</t>
  </si>
  <si>
    <t>Jun 21, 2015</t>
  </si>
  <si>
    <t>Jun 14, 2015</t>
  </si>
  <si>
    <t>Jun 07, 2015</t>
  </si>
  <si>
    <t>2.72%</t>
  </si>
  <si>
    <t>May 31, 2015</t>
  </si>
  <si>
    <t>May 24, 2015</t>
  </si>
  <si>
    <t>Vale3</t>
  </si>
  <si>
    <t>covariancia Vale3 x ibov</t>
  </si>
  <si>
    <t>covariancia Vale3 x seer3</t>
  </si>
  <si>
    <t>covariancia Vale3 x dirr3</t>
  </si>
  <si>
    <t>covariancia Vale3 x alup11</t>
  </si>
  <si>
    <t>covariancia Vale3 x itsa4</t>
  </si>
  <si>
    <t>covariancia Vale3 x sbsp4</t>
  </si>
  <si>
    <t>covariancia Vale3 x klbn4</t>
  </si>
  <si>
    <t>covariancia Vale3 x abcb4</t>
  </si>
  <si>
    <t>Sep 17, 2017</t>
  </si>
  <si>
    <t>Sep 10, 2017</t>
  </si>
  <si>
    <t>Sep 03, 2017</t>
  </si>
  <si>
    <t>Aug 27, 2017</t>
  </si>
  <si>
    <t>Aug 20, 2017</t>
  </si>
  <si>
    <t>Aug 13, 2017</t>
  </si>
  <si>
    <t>Aug 06, 2017</t>
  </si>
  <si>
    <t>Jul 30, 2017</t>
  </si>
  <si>
    <t>Jul 23, 2017</t>
  </si>
  <si>
    <t>34.80</t>
  </si>
  <si>
    <t>33.30</t>
  </si>
  <si>
    <t>31.60</t>
  </si>
  <si>
    <t>-1.01%</t>
  </si>
  <si>
    <t>Dec 17, 2017</t>
  </si>
  <si>
    <t>-</t>
  </si>
  <si>
    <t>Dec 10, 2017</t>
  </si>
  <si>
    <t>Dec 03, 2017</t>
  </si>
  <si>
    <t>Nov 26, 2017</t>
  </si>
  <si>
    <t>Nov 19, 2017</t>
  </si>
  <si>
    <t>Nov 12, 2017</t>
  </si>
  <si>
    <t>Nov 05, 2017</t>
  </si>
  <si>
    <t>Oct 29, 2017</t>
  </si>
  <si>
    <t>Oct 22, 2017</t>
  </si>
  <si>
    <t>Oct 15, 2017</t>
  </si>
  <si>
    <t>Oct 08, 2017</t>
  </si>
  <si>
    <t>Oct 01, 2017</t>
  </si>
  <si>
    <t>Sep 24, 2017</t>
  </si>
  <si>
    <t>petr4</t>
  </si>
  <si>
    <t>16.12</t>
  </si>
  <si>
    <t>15.90</t>
  </si>
  <si>
    <t>16.08</t>
  </si>
  <si>
    <t>15.15</t>
  </si>
  <si>
    <t>0.44%</t>
  </si>
  <si>
    <t>-4.22%</t>
  </si>
  <si>
    <t>0.92%</t>
  </si>
  <si>
    <t>0.19%</t>
  </si>
  <si>
    <t>15.62</t>
  </si>
  <si>
    <t>16.00</t>
  </si>
  <si>
    <t>16.25</t>
  </si>
  <si>
    <t>18.49</t>
  </si>
  <si>
    <t>11.10</t>
  </si>
  <si>
    <t>11.15</t>
  </si>
  <si>
    <t>11.02</t>
  </si>
  <si>
    <t>10.36</t>
  </si>
  <si>
    <t>10.55</t>
  </si>
  <si>
    <t>11.40</t>
  </si>
  <si>
    <t>covariancia petr4 x ibov</t>
  </si>
  <si>
    <t>covariancia petr4 x Vale3</t>
  </si>
  <si>
    <t>covariancia petr4 x seer3</t>
  </si>
  <si>
    <t>covariancia petr4 x dirr3</t>
  </si>
  <si>
    <t>covariancia petr4 x alup11</t>
  </si>
  <si>
    <t>covariancia petr4 x itsa4</t>
  </si>
  <si>
    <t>covariancia petr4 x sbsp4</t>
  </si>
  <si>
    <t>covariancia petr4 x klbn4</t>
  </si>
  <si>
    <t>covariancia petr4 x abcb4</t>
  </si>
  <si>
    <t>0.00%</t>
  </si>
  <si>
    <t>33.54</t>
  </si>
  <si>
    <t>32.25</t>
  </si>
  <si>
    <t>3.75%</t>
  </si>
  <si>
    <t>-0.84%</t>
  </si>
  <si>
    <t>17.31</t>
  </si>
  <si>
    <t>-0.34%</t>
  </si>
  <si>
    <t>17.76</t>
  </si>
  <si>
    <t>17.93</t>
  </si>
  <si>
    <t>3.32M</t>
  </si>
  <si>
    <t>0.68%</t>
  </si>
  <si>
    <t>17.64</t>
  </si>
  <si>
    <t>1.98M</t>
  </si>
  <si>
    <t>1.38%</t>
  </si>
  <si>
    <t>17.50</t>
  </si>
  <si>
    <t>3.31M</t>
  </si>
  <si>
    <t>-0.91%</t>
  </si>
  <si>
    <t>3.33M</t>
  </si>
  <si>
    <t>-0.23%</t>
  </si>
  <si>
    <t>17.90</t>
  </si>
  <si>
    <t>17.41</t>
  </si>
  <si>
    <t>1.81M</t>
  </si>
  <si>
    <t>18.25</t>
  </si>
  <si>
    <t>3.43M</t>
  </si>
  <si>
    <t>-1.66%</t>
  </si>
  <si>
    <t>18.15</t>
  </si>
  <si>
    <t>2.31M</t>
  </si>
  <si>
    <t>-0.33%</t>
  </si>
  <si>
    <t>1.42M</t>
  </si>
  <si>
    <t>-1.41%</t>
  </si>
  <si>
    <t>18.76</t>
  </si>
  <si>
    <t>18.20</t>
  </si>
  <si>
    <t>3.27M</t>
  </si>
  <si>
    <t>-0.70%</t>
  </si>
  <si>
    <t>18.90</t>
  </si>
  <si>
    <t>3.00M</t>
  </si>
  <si>
    <t>18.78</t>
  </si>
  <si>
    <t>18.91</t>
  </si>
  <si>
    <t>3.97M</t>
  </si>
  <si>
    <t>10.95</t>
  </si>
  <si>
    <t>10.61</t>
  </si>
  <si>
    <t>3.79%</t>
  </si>
  <si>
    <t>10.58</t>
  </si>
  <si>
    <t>10.75</t>
  </si>
  <si>
    <t>10.35</t>
  </si>
  <si>
    <t>0.29%</t>
  </si>
  <si>
    <t>10.72</t>
  </si>
  <si>
    <t>10.26</t>
  </si>
  <si>
    <t>0.57%</t>
  </si>
  <si>
    <t>10.59</t>
  </si>
  <si>
    <t>-1.51%</t>
  </si>
  <si>
    <t>10.91</t>
  </si>
  <si>
    <t>10.60</t>
  </si>
  <si>
    <t>10.45</t>
  </si>
  <si>
    <t>10.67</t>
  </si>
  <si>
    <t>10.30</t>
  </si>
  <si>
    <t>1.24%</t>
  </si>
  <si>
    <t>-0.29%</t>
  </si>
  <si>
    <t>11.14</t>
  </si>
  <si>
    <t>-5.83%</t>
  </si>
  <si>
    <t>11.38</t>
  </si>
  <si>
    <t>10.83</t>
  </si>
  <si>
    <t>11.01</t>
  </si>
  <si>
    <t>-1.76%</t>
  </si>
  <si>
    <t>11.32</t>
  </si>
  <si>
    <t>11.45</t>
  </si>
  <si>
    <t>0.18%</t>
  </si>
  <si>
    <t>11.55</t>
  </si>
  <si>
    <t>34.49</t>
  </si>
  <si>
    <t>32.82</t>
  </si>
  <si>
    <t>32.98</t>
  </si>
  <si>
    <t>33.86</t>
  </si>
  <si>
    <t>5.98M</t>
  </si>
  <si>
    <t>1.70%</t>
  </si>
  <si>
    <t>32.34</t>
  </si>
  <si>
    <t>6.48M</t>
  </si>
  <si>
    <t>1.66%</t>
  </si>
  <si>
    <t>34.25</t>
  </si>
  <si>
    <t>31.83</t>
  </si>
  <si>
    <t>10.42M</t>
  </si>
  <si>
    <t>-2.58%</t>
  </si>
  <si>
    <t>33.96</t>
  </si>
  <si>
    <t>31.17</t>
  </si>
  <si>
    <t>8.64M</t>
  </si>
  <si>
    <t>7.42%</t>
  </si>
  <si>
    <t>6.10M</t>
  </si>
  <si>
    <t>6.90%</t>
  </si>
  <si>
    <t>29.50</t>
  </si>
  <si>
    <t>29.75</t>
  </si>
  <si>
    <t>8.36M</t>
  </si>
  <si>
    <t>-1.69%</t>
  </si>
  <si>
    <t>30.49</t>
  </si>
  <si>
    <t>30.70</t>
  </si>
  <si>
    <t>29.11</t>
  </si>
  <si>
    <t>11.28M</t>
  </si>
  <si>
    <t>-2.96%</t>
  </si>
  <si>
    <t>30.76</t>
  </si>
  <si>
    <t>29.86</t>
  </si>
  <si>
    <t>6.41M</t>
  </si>
  <si>
    <t>-1.14%</t>
  </si>
  <si>
    <t>7.93M</t>
  </si>
  <si>
    <t>-5.12%</t>
  </si>
  <si>
    <t>32.41</t>
  </si>
  <si>
    <t>35.27</t>
  </si>
  <si>
    <t>6.51M</t>
  </si>
  <si>
    <t>-4.17%</t>
  </si>
  <si>
    <t>33.50</t>
  </si>
  <si>
    <t>34.73</t>
  </si>
  <si>
    <t>33.01</t>
  </si>
  <si>
    <t>5.83M</t>
  </si>
  <si>
    <t>1.62%</t>
  </si>
  <si>
    <t>3.05</t>
  </si>
  <si>
    <t>3.18</t>
  </si>
  <si>
    <t>3.62%</t>
  </si>
  <si>
    <t>3.13</t>
  </si>
  <si>
    <t>3.20</t>
  </si>
  <si>
    <t>3.02</t>
  </si>
  <si>
    <t>477.50K</t>
  </si>
  <si>
    <t>-2.88%</t>
  </si>
  <si>
    <t>3.25</t>
  </si>
  <si>
    <t>3.31</t>
  </si>
  <si>
    <t>3.09</t>
  </si>
  <si>
    <t>639.10K</t>
  </si>
  <si>
    <t>-3.69%</t>
  </si>
  <si>
    <t>3.23</t>
  </si>
  <si>
    <t>3.40</t>
  </si>
  <si>
    <t>3.17</t>
  </si>
  <si>
    <t>670.30K</t>
  </si>
  <si>
    <t>-0.31%</t>
  </si>
  <si>
    <t>3.35</t>
  </si>
  <si>
    <t>3.41</t>
  </si>
  <si>
    <t>409.10K</t>
  </si>
  <si>
    <t>-2.69%</t>
  </si>
  <si>
    <t>3.36</t>
  </si>
  <si>
    <t>3.39</t>
  </si>
  <si>
    <t>3.21</t>
  </si>
  <si>
    <t>352.30K</t>
  </si>
  <si>
    <t>1.52%</t>
  </si>
  <si>
    <t>3.46</t>
  </si>
  <si>
    <t>3.48</t>
  </si>
  <si>
    <t>3.27</t>
  </si>
  <si>
    <t>621.50K</t>
  </si>
  <si>
    <t>-4.62%</t>
  </si>
  <si>
    <t>3.47</t>
  </si>
  <si>
    <t>3.51</t>
  </si>
  <si>
    <t>3.34</t>
  </si>
  <si>
    <t>726.20K</t>
  </si>
  <si>
    <t>3.67</t>
  </si>
  <si>
    <t>3.74</t>
  </si>
  <si>
    <t>3.28</t>
  </si>
  <si>
    <t>1.18M</t>
  </si>
  <si>
    <t>-4.14%</t>
  </si>
  <si>
    <t>3.62</t>
  </si>
  <si>
    <t>3.43</t>
  </si>
  <si>
    <t>3.37</t>
  </si>
  <si>
    <t>546.70K</t>
  </si>
  <si>
    <t>5.54%</t>
  </si>
  <si>
    <t>3.45</t>
  </si>
  <si>
    <t>264.70K</t>
  </si>
  <si>
    <t>-1.15%</t>
  </si>
  <si>
    <t>3.32</t>
  </si>
  <si>
    <t>567.10K</t>
  </si>
  <si>
    <t>4.83%</t>
  </si>
  <si>
    <t>15.60</t>
  </si>
  <si>
    <t>2.79M</t>
  </si>
  <si>
    <t>-3.26%</t>
  </si>
  <si>
    <t>2.74M</t>
  </si>
  <si>
    <t>16.60</t>
  </si>
  <si>
    <t>16.80</t>
  </si>
  <si>
    <t>1.79M</t>
  </si>
  <si>
    <t>16.49</t>
  </si>
  <si>
    <t>16.20</t>
  </si>
  <si>
    <t>1.57M</t>
  </si>
  <si>
    <t>16.44</t>
  </si>
  <si>
    <t>15.71</t>
  </si>
  <si>
    <t>2.14M</t>
  </si>
  <si>
    <t>16.91</t>
  </si>
  <si>
    <t>16.93</t>
  </si>
  <si>
    <t>3.41M</t>
  </si>
  <si>
    <t>-3.85%</t>
  </si>
  <si>
    <t>16.59</t>
  </si>
  <si>
    <t>2.20M</t>
  </si>
  <si>
    <t>-6.63%</t>
  </si>
  <si>
    <t>18.13</t>
  </si>
  <si>
    <t>18.54</t>
  </si>
  <si>
    <t>17.36</t>
  </si>
  <si>
    <t>2.36M</t>
  </si>
  <si>
    <t>0.28%</t>
  </si>
  <si>
    <t>17.66</t>
  </si>
  <si>
    <t>1.35M</t>
  </si>
  <si>
    <t>1.69%</t>
  </si>
  <si>
    <t>1.69M</t>
  </si>
  <si>
    <t>2.30M</t>
  </si>
  <si>
    <t>1.47%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</si>
</sst>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0.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333333"/>
      <name val="Inherit"/>
    </font>
    <font>
      <sz val="9"/>
      <color rgb="FF333333"/>
      <name val="Inherit"/>
    </font>
    <font>
      <b/>
      <sz val="9"/>
      <color rgb="FF0EA600"/>
      <name val="Inherit"/>
    </font>
    <font>
      <b/>
      <sz val="9"/>
      <color rgb="FFFF0000"/>
      <name val="Inherit"/>
    </font>
    <font>
      <sz val="9"/>
      <name val="Inherit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333333"/>
      <name val="Inherit"/>
    </font>
    <font>
      <sz val="12"/>
      <name val="Inherit"/>
    </font>
    <font>
      <sz val="12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F4F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rgb="FFBABABA"/>
      </top>
      <bottom/>
      <diagonal/>
    </border>
    <border>
      <left/>
      <right/>
      <top style="medium">
        <color rgb="FFDADADA"/>
      </top>
      <bottom/>
      <diagonal/>
    </border>
    <border>
      <left style="medium">
        <color rgb="FFBABABA"/>
      </left>
      <right/>
      <top style="medium">
        <color rgb="FFBABABA"/>
      </top>
      <bottom/>
      <diagonal/>
    </border>
    <border>
      <left/>
      <right/>
      <top style="medium">
        <color rgb="FFBABABA"/>
      </top>
      <bottom/>
      <diagonal/>
    </border>
    <border>
      <left/>
      <right style="medium">
        <color rgb="FFBABABA"/>
      </right>
      <top style="medium">
        <color rgb="FFBABABA"/>
      </top>
      <bottom/>
      <diagonal/>
    </border>
    <border>
      <left style="medium">
        <color rgb="FFBABABA"/>
      </left>
      <right/>
      <top style="medium">
        <color rgb="FFDADADA"/>
      </top>
      <bottom/>
      <diagonal/>
    </border>
    <border>
      <left/>
      <right style="medium">
        <color rgb="FFBABABA"/>
      </right>
      <top style="medium">
        <color rgb="FFDADADA"/>
      </top>
      <bottom/>
      <diagonal/>
    </border>
    <border>
      <left/>
      <right style="medium">
        <color rgb="FFBABABA"/>
      </right>
      <top/>
      <bottom/>
      <diagonal/>
    </border>
    <border>
      <left style="medium">
        <color rgb="FFBABABA"/>
      </left>
      <right/>
      <top style="thick">
        <color rgb="FFBABABA"/>
      </top>
      <bottom/>
      <diagonal/>
    </border>
    <border>
      <left/>
      <right style="medium">
        <color rgb="FFBABABA"/>
      </right>
      <top style="thick">
        <color rgb="FFBABABA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4" fontId="0" fillId="0" borderId="0" xfId="0" applyNumberFormat="1" applyAlignment="1">
      <alignment vertical="center" wrapText="1"/>
    </xf>
    <xf numFmtId="10" fontId="0" fillId="0" borderId="0" xfId="2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10" fontId="3" fillId="0" borderId="0" xfId="2" applyNumberFormat="1" applyFont="1"/>
    <xf numFmtId="10" fontId="0" fillId="0" borderId="0" xfId="2" applyNumberFormat="1" applyFont="1"/>
    <xf numFmtId="0" fontId="4" fillId="0" borderId="0" xfId="0" applyFont="1"/>
    <xf numFmtId="0" fontId="5" fillId="2" borderId="0" xfId="0" applyFont="1" applyFill="1"/>
    <xf numFmtId="0" fontId="0" fillId="2" borderId="0" xfId="0" applyFill="1"/>
    <xf numFmtId="164" fontId="5" fillId="2" borderId="1" xfId="0" applyNumberFormat="1" applyFont="1" applyFill="1" applyBorder="1"/>
    <xf numFmtId="164" fontId="0" fillId="2" borderId="0" xfId="0" applyNumberFormat="1" applyFill="1"/>
    <xf numFmtId="10" fontId="5" fillId="2" borderId="1" xfId="2" applyNumberFormat="1" applyFont="1" applyFill="1" applyBorder="1"/>
    <xf numFmtId="10" fontId="5" fillId="2" borderId="0" xfId="2" applyNumberFormat="1" applyFont="1" applyFill="1"/>
    <xf numFmtId="0" fontId="6" fillId="3" borderId="2" xfId="0" applyFont="1" applyFill="1" applyBorder="1" applyAlignment="1"/>
    <xf numFmtId="0" fontId="5" fillId="4" borderId="1" xfId="0" applyFont="1" applyFill="1" applyBorder="1"/>
    <xf numFmtId="0" fontId="0" fillId="4" borderId="1" xfId="0" applyFill="1" applyBorder="1"/>
    <xf numFmtId="0" fontId="7" fillId="5" borderId="1" xfId="0" applyFont="1" applyFill="1" applyBorder="1"/>
    <xf numFmtId="0" fontId="8" fillId="5" borderId="1" xfId="0" applyFont="1" applyFill="1" applyBorder="1"/>
    <xf numFmtId="0" fontId="8" fillId="3" borderId="1" xfId="0" applyFont="1" applyFill="1" applyBorder="1"/>
    <xf numFmtId="4" fontId="0" fillId="4" borderId="1" xfId="0" applyNumberFormat="1" applyFill="1" applyBorder="1"/>
    <xf numFmtId="0" fontId="9" fillId="5" borderId="1" xfId="0" applyFont="1" applyFill="1" applyBorder="1"/>
    <xf numFmtId="165" fontId="9" fillId="5" borderId="1" xfId="0" applyNumberFormat="1" applyFont="1" applyFill="1" applyBorder="1"/>
    <xf numFmtId="44" fontId="10" fillId="5" borderId="1" xfId="0" applyNumberFormat="1" applyFont="1" applyFill="1" applyBorder="1"/>
    <xf numFmtId="10" fontId="0" fillId="4" borderId="1" xfId="2" applyNumberFormat="1" applyFont="1" applyFill="1" applyBorder="1"/>
    <xf numFmtId="0" fontId="5" fillId="0" borderId="0" xfId="0" applyFont="1" applyFill="1" applyBorder="1"/>
    <xf numFmtId="0" fontId="0" fillId="0" borderId="0" xfId="0" applyFill="1" applyBorder="1"/>
    <xf numFmtId="10" fontId="0" fillId="4" borderId="1" xfId="0" applyNumberFormat="1" applyFill="1" applyBorder="1"/>
    <xf numFmtId="0" fontId="0" fillId="3" borderId="1" xfId="0" applyFill="1" applyBorder="1"/>
    <xf numFmtId="10" fontId="0" fillId="0" borderId="0" xfId="2" applyNumberFormat="1" applyFont="1" applyFill="1" applyBorder="1"/>
    <xf numFmtId="9" fontId="9" fillId="5" borderId="1" xfId="0" applyNumberFormat="1" applyFont="1" applyFill="1" applyBorder="1"/>
    <xf numFmtId="44" fontId="10" fillId="5" borderId="1" xfId="1" applyFont="1" applyFill="1" applyBorder="1"/>
    <xf numFmtId="0" fontId="11" fillId="0" borderId="0" xfId="0" applyFont="1"/>
    <xf numFmtId="10" fontId="0" fillId="0" borderId="0" xfId="0" applyNumberFormat="1" applyFill="1" applyBorder="1"/>
    <xf numFmtId="0" fontId="11" fillId="6" borderId="0" xfId="0" applyFont="1" applyFill="1"/>
    <xf numFmtId="0" fontId="0" fillId="6" borderId="0" xfId="0" applyFill="1"/>
    <xf numFmtId="10" fontId="11" fillId="6" borderId="0" xfId="2" applyNumberFormat="1" applyFont="1" applyFill="1"/>
    <xf numFmtId="0" fontId="11" fillId="7" borderId="0" xfId="0" applyFont="1" applyFill="1"/>
    <xf numFmtId="0" fontId="0" fillId="7" borderId="0" xfId="0" applyFill="1"/>
    <xf numFmtId="10" fontId="11" fillId="7" borderId="0" xfId="0" applyNumberFormat="1" applyFont="1" applyFill="1"/>
    <xf numFmtId="0" fontId="12" fillId="8" borderId="0" xfId="0" applyFont="1" applyFill="1"/>
    <xf numFmtId="0" fontId="0" fillId="8" borderId="0" xfId="0" applyFill="1"/>
    <xf numFmtId="0" fontId="5" fillId="8" borderId="0" xfId="0" applyFont="1" applyFill="1"/>
    <xf numFmtId="0" fontId="8" fillId="9" borderId="0" xfId="0" applyFont="1" applyFill="1"/>
    <xf numFmtId="9" fontId="5" fillId="0" borderId="0" xfId="0" applyNumberFormat="1" applyFont="1"/>
    <xf numFmtId="0" fontId="5" fillId="0" borderId="0" xfId="0" applyFont="1"/>
    <xf numFmtId="0" fontId="12" fillId="0" borderId="0" xfId="0" applyFont="1"/>
    <xf numFmtId="0" fontId="9" fillId="5" borderId="0" xfId="0" applyFont="1" applyFill="1" applyBorder="1"/>
    <xf numFmtId="0" fontId="8" fillId="5" borderId="0" xfId="0" applyFont="1" applyFill="1"/>
    <xf numFmtId="0" fontId="0" fillId="10" borderId="0" xfId="0" applyFill="1"/>
    <xf numFmtId="0" fontId="14" fillId="10" borderId="3" xfId="0" applyFont="1" applyFill="1" applyBorder="1" applyAlignment="1">
      <alignment horizontal="right" vertical="center" wrapText="1" readingOrder="1"/>
    </xf>
    <xf numFmtId="0" fontId="14" fillId="10" borderId="4" xfId="0" applyFont="1" applyFill="1" applyBorder="1" applyAlignment="1">
      <alignment horizontal="right" vertical="center" wrapText="1" readingOrder="1"/>
    </xf>
    <xf numFmtId="0" fontId="13" fillId="10" borderId="5" xfId="0" applyFont="1" applyFill="1" applyBorder="1" applyAlignment="1">
      <alignment horizontal="left" vertical="center" indent="1" readingOrder="1"/>
    </xf>
    <xf numFmtId="0" fontId="14" fillId="10" borderId="6" xfId="0" applyFont="1" applyFill="1" applyBorder="1" applyAlignment="1">
      <alignment horizontal="right" vertical="center" wrapText="1" readingOrder="1"/>
    </xf>
    <xf numFmtId="0" fontId="15" fillId="10" borderId="7" xfId="0" applyFont="1" applyFill="1" applyBorder="1" applyAlignment="1">
      <alignment horizontal="right" vertical="center" wrapText="1" indent="1" readingOrder="1"/>
    </xf>
    <xf numFmtId="0" fontId="13" fillId="10" borderId="8" xfId="0" applyFont="1" applyFill="1" applyBorder="1" applyAlignment="1">
      <alignment horizontal="left" vertical="center" indent="1" readingOrder="1"/>
    </xf>
    <xf numFmtId="0" fontId="16" fillId="10" borderId="9" xfId="0" applyFont="1" applyFill="1" applyBorder="1" applyAlignment="1">
      <alignment horizontal="right" vertical="center" wrapText="1" indent="1" readingOrder="1"/>
    </xf>
    <xf numFmtId="0" fontId="15" fillId="10" borderId="9" xfId="0" applyFont="1" applyFill="1" applyBorder="1" applyAlignment="1">
      <alignment horizontal="right" vertical="center" wrapText="1" indent="1" readingOrder="1"/>
    </xf>
    <xf numFmtId="0" fontId="13" fillId="11" borderId="8" xfId="0" applyFont="1" applyFill="1" applyBorder="1" applyAlignment="1">
      <alignment horizontal="left" vertical="center" indent="1" readingOrder="1"/>
    </xf>
    <xf numFmtId="0" fontId="0" fillId="10" borderId="10" xfId="0" applyFill="1" applyBorder="1"/>
    <xf numFmtId="0" fontId="0" fillId="10" borderId="5" xfId="0" applyFill="1" applyBorder="1"/>
    <xf numFmtId="0" fontId="0" fillId="10" borderId="6" xfId="0" applyFill="1" applyBorder="1"/>
    <xf numFmtId="0" fontId="0" fillId="10" borderId="7" xfId="0" applyFill="1" applyBorder="1"/>
    <xf numFmtId="0" fontId="13" fillId="10" borderId="11" xfId="0" applyFont="1" applyFill="1" applyBorder="1" applyAlignment="1">
      <alignment horizontal="left" vertical="center" indent="1" readingOrder="1"/>
    </xf>
    <xf numFmtId="0" fontId="15" fillId="10" borderId="12" xfId="0" applyFont="1" applyFill="1" applyBorder="1" applyAlignment="1">
      <alignment horizontal="right" vertical="center" wrapText="1" indent="1" readingOrder="1"/>
    </xf>
    <xf numFmtId="0" fontId="17" fillId="10" borderId="3" xfId="0" applyFont="1" applyFill="1" applyBorder="1" applyAlignment="1">
      <alignment horizontal="right" vertical="center" wrapText="1" readingOrder="1"/>
    </xf>
    <xf numFmtId="0" fontId="17" fillId="10" borderId="4" xfId="0" applyFont="1" applyFill="1" applyBorder="1" applyAlignment="1">
      <alignment horizontal="right" vertical="center" wrapText="1" readingOrder="1"/>
    </xf>
    <xf numFmtId="0" fontId="17" fillId="11" borderId="4" xfId="0" applyFont="1" applyFill="1" applyBorder="1" applyAlignment="1">
      <alignment horizontal="right" vertical="center" wrapText="1" readingOrder="1"/>
    </xf>
    <xf numFmtId="0" fontId="18" fillId="0" borderId="0" xfId="0" applyFont="1"/>
    <xf numFmtId="0" fontId="18" fillId="10" borderId="6" xfId="0" applyFont="1" applyFill="1" applyBorder="1"/>
    <xf numFmtId="0" fontId="17" fillId="10" borderId="6" xfId="0" applyFont="1" applyFill="1" applyBorder="1" applyAlignment="1">
      <alignment horizontal="right" vertical="center" wrapText="1" readingOrder="1"/>
    </xf>
    <xf numFmtId="0" fontId="16" fillId="10" borderId="12" xfId="0" applyFont="1" applyFill="1" applyBorder="1" applyAlignment="1">
      <alignment horizontal="right" vertical="center" wrapText="1" indent="1" readingOrder="1"/>
    </xf>
    <xf numFmtId="0" fontId="19" fillId="0" borderId="0" xfId="0" applyFont="1"/>
    <xf numFmtId="0" fontId="20" fillId="10" borderId="11" xfId="0" applyFont="1" applyFill="1" applyBorder="1" applyAlignment="1">
      <alignment horizontal="left" vertical="center" indent="1" readingOrder="1"/>
    </xf>
    <xf numFmtId="0" fontId="21" fillId="10" borderId="3" xfId="0" applyFont="1" applyFill="1" applyBorder="1" applyAlignment="1">
      <alignment horizontal="right" vertical="center" wrapText="1" readingOrder="1"/>
    </xf>
    <xf numFmtId="10" fontId="19" fillId="0" borderId="0" xfId="2" applyNumberFormat="1" applyFont="1" applyAlignment="1">
      <alignment vertical="center" wrapText="1"/>
    </xf>
    <xf numFmtId="0" fontId="21" fillId="10" borderId="6" xfId="0" applyFont="1" applyFill="1" applyBorder="1" applyAlignment="1">
      <alignment horizontal="right" vertical="center" wrapText="1" readingOrder="1"/>
    </xf>
    <xf numFmtId="0" fontId="20" fillId="10" borderId="8" xfId="0" applyFont="1" applyFill="1" applyBorder="1" applyAlignment="1">
      <alignment horizontal="left" vertical="center" indent="1" readingOrder="1"/>
    </xf>
    <xf numFmtId="0" fontId="21" fillId="10" borderId="4" xfId="0" applyFont="1" applyFill="1" applyBorder="1" applyAlignment="1">
      <alignment horizontal="right" vertical="center" wrapText="1" readingOrder="1"/>
    </xf>
    <xf numFmtId="0" fontId="20" fillId="11" borderId="8" xfId="0" applyFont="1" applyFill="1" applyBorder="1" applyAlignment="1">
      <alignment horizontal="left" vertical="center" indent="1" readingOrder="1"/>
    </xf>
    <xf numFmtId="0" fontId="21" fillId="11" borderId="4" xfId="0" applyFont="1" applyFill="1" applyBorder="1" applyAlignment="1">
      <alignment horizontal="right" vertical="center" wrapText="1" readingOrder="1"/>
    </xf>
    <xf numFmtId="0" fontId="19" fillId="0" borderId="0" xfId="0" applyFont="1" applyAlignment="1">
      <alignment vertical="center" wrapText="1"/>
    </xf>
    <xf numFmtId="3" fontId="19" fillId="0" borderId="0" xfId="0" applyNumberFormat="1" applyFont="1" applyAlignment="1">
      <alignment vertical="center" wrapText="1"/>
    </xf>
    <xf numFmtId="4" fontId="19" fillId="0" borderId="0" xfId="0" applyNumberFormat="1" applyFont="1" applyAlignment="1">
      <alignment vertical="center" wrapText="1"/>
    </xf>
    <xf numFmtId="0" fontId="22" fillId="0" borderId="0" xfId="0" applyFont="1"/>
    <xf numFmtId="10" fontId="19" fillId="0" borderId="0" xfId="2" applyNumberFormat="1" applyFont="1"/>
    <xf numFmtId="0" fontId="12" fillId="2" borderId="0" xfId="0" applyFont="1" applyFill="1"/>
    <xf numFmtId="0" fontId="19" fillId="2" borderId="0" xfId="0" applyFont="1" applyFill="1"/>
    <xf numFmtId="164" fontId="12" fillId="2" borderId="1" xfId="0" applyNumberFormat="1" applyFont="1" applyFill="1" applyBorder="1"/>
    <xf numFmtId="164" fontId="19" fillId="2" borderId="0" xfId="0" applyNumberFormat="1" applyFont="1" applyFill="1"/>
    <xf numFmtId="10" fontId="12" fillId="2" borderId="1" xfId="2" applyNumberFormat="1" applyFont="1" applyFill="1" applyBorder="1"/>
    <xf numFmtId="10" fontId="12" fillId="2" borderId="0" xfId="2" applyNumberFormat="1" applyFont="1" applyFill="1"/>
    <xf numFmtId="0" fontId="8" fillId="0" borderId="0" xfId="0" applyFont="1"/>
    <xf numFmtId="10" fontId="19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carteira menor risco</c:v>
          </c:tx>
          <c:cat>
            <c:strRef>
              <c:f>'Menor risco'!$AK$5:$AK$139</c:f>
              <c:strCache>
                <c:ptCount val="135"/>
                <c:pt idx="0">
                  <c:v>Dec 17, 2017</c:v>
                </c:pt>
                <c:pt idx="1">
                  <c:v>Dec 10, 2017</c:v>
                </c:pt>
                <c:pt idx="2">
                  <c:v>Dec 03, 2017</c:v>
                </c:pt>
                <c:pt idx="3">
                  <c:v>Nov 26, 2017</c:v>
                </c:pt>
                <c:pt idx="4">
                  <c:v>Nov 19, 2017</c:v>
                </c:pt>
                <c:pt idx="5">
                  <c:v>Nov 12, 2017</c:v>
                </c:pt>
                <c:pt idx="6">
                  <c:v>Nov 05, 2017</c:v>
                </c:pt>
                <c:pt idx="7">
                  <c:v>Oct 29, 2017</c:v>
                </c:pt>
                <c:pt idx="8">
                  <c:v>Oct 22, 2017</c:v>
                </c:pt>
                <c:pt idx="9">
                  <c:v>Oct 15, 2017</c:v>
                </c:pt>
                <c:pt idx="10">
                  <c:v>Oct 08, 2017</c:v>
                </c:pt>
                <c:pt idx="11">
                  <c:v>Oct 01, 2017</c:v>
                </c:pt>
                <c:pt idx="12">
                  <c:v>Sep 24, 2017</c:v>
                </c:pt>
                <c:pt idx="13">
                  <c:v>Sep 17, 2017</c:v>
                </c:pt>
                <c:pt idx="14">
                  <c:v>Sep 10, 2017</c:v>
                </c:pt>
                <c:pt idx="15">
                  <c:v>Sep 03, 2017</c:v>
                </c:pt>
                <c:pt idx="16">
                  <c:v>Aug 27, 2017</c:v>
                </c:pt>
                <c:pt idx="17">
                  <c:v>Aug 20, 2017</c:v>
                </c:pt>
                <c:pt idx="18">
                  <c:v>Aug 13, 2017</c:v>
                </c:pt>
                <c:pt idx="19">
                  <c:v>Aug 06, 2017</c:v>
                </c:pt>
                <c:pt idx="20">
                  <c:v>Jul 30, 2017</c:v>
                </c:pt>
                <c:pt idx="21">
                  <c:v>Jul 23, 2017</c:v>
                </c:pt>
                <c:pt idx="22">
                  <c:v>Jul 16, 2017</c:v>
                </c:pt>
                <c:pt idx="23">
                  <c:v>Jul 09, 2017</c:v>
                </c:pt>
                <c:pt idx="24">
                  <c:v>Jul 02, 2017</c:v>
                </c:pt>
                <c:pt idx="25">
                  <c:v>Jun 25, 2017</c:v>
                </c:pt>
                <c:pt idx="26">
                  <c:v>18.06.2017</c:v>
                </c:pt>
                <c:pt idx="27">
                  <c:v>11.06.2017</c:v>
                </c:pt>
                <c:pt idx="28">
                  <c:v>04.06.2017</c:v>
                </c:pt>
                <c:pt idx="29">
                  <c:v>28.05.2017</c:v>
                </c:pt>
                <c:pt idx="30">
                  <c:v>21.05.2017</c:v>
                </c:pt>
                <c:pt idx="31">
                  <c:v>14.05.2017</c:v>
                </c:pt>
                <c:pt idx="32">
                  <c:v>07.05.2017</c:v>
                </c:pt>
                <c:pt idx="33">
                  <c:v>30.04.2017</c:v>
                </c:pt>
                <c:pt idx="34">
                  <c:v>23.04.2017</c:v>
                </c:pt>
                <c:pt idx="35">
                  <c:v>16.04.2017</c:v>
                </c:pt>
                <c:pt idx="36">
                  <c:v>09.04.2017</c:v>
                </c:pt>
                <c:pt idx="37">
                  <c:v>02.04.2017</c:v>
                </c:pt>
                <c:pt idx="38">
                  <c:v>26.03.2017</c:v>
                </c:pt>
                <c:pt idx="39">
                  <c:v>19.03.2017</c:v>
                </c:pt>
                <c:pt idx="40">
                  <c:v>12.03.2017</c:v>
                </c:pt>
                <c:pt idx="41">
                  <c:v>05.03.2017</c:v>
                </c:pt>
                <c:pt idx="42">
                  <c:v>26.02.2017</c:v>
                </c:pt>
                <c:pt idx="43">
                  <c:v>19.02.2017</c:v>
                </c:pt>
                <c:pt idx="44">
                  <c:v>12.02.2017</c:v>
                </c:pt>
                <c:pt idx="45">
                  <c:v>05.02.2017</c:v>
                </c:pt>
                <c:pt idx="46">
                  <c:v>29.01.2017</c:v>
                </c:pt>
                <c:pt idx="47">
                  <c:v>22.01.2017</c:v>
                </c:pt>
                <c:pt idx="48">
                  <c:v>15.01.2017</c:v>
                </c:pt>
                <c:pt idx="49">
                  <c:v>08.01.2017</c:v>
                </c:pt>
                <c:pt idx="50">
                  <c:v>01.01.2017</c:v>
                </c:pt>
                <c:pt idx="51">
                  <c:v>25.12.2016</c:v>
                </c:pt>
                <c:pt idx="52">
                  <c:v>18.12.2016</c:v>
                </c:pt>
                <c:pt idx="53">
                  <c:v>11.12.2016</c:v>
                </c:pt>
                <c:pt idx="54">
                  <c:v>04.12.2016</c:v>
                </c:pt>
                <c:pt idx="55">
                  <c:v>27.11.2016</c:v>
                </c:pt>
                <c:pt idx="56">
                  <c:v>20.11.2016</c:v>
                </c:pt>
                <c:pt idx="57">
                  <c:v>13.11.2016</c:v>
                </c:pt>
                <c:pt idx="58">
                  <c:v>06.11.2016</c:v>
                </c:pt>
                <c:pt idx="59">
                  <c:v>30.10.2016</c:v>
                </c:pt>
                <c:pt idx="60">
                  <c:v>23.10.2016</c:v>
                </c:pt>
                <c:pt idx="61">
                  <c:v>16.10.2016</c:v>
                </c:pt>
                <c:pt idx="62">
                  <c:v>09.10.2016</c:v>
                </c:pt>
                <c:pt idx="63">
                  <c:v>02.10.2016</c:v>
                </c:pt>
                <c:pt idx="64">
                  <c:v>25.09.2016</c:v>
                </c:pt>
                <c:pt idx="65">
                  <c:v>18.09.2016</c:v>
                </c:pt>
                <c:pt idx="66">
                  <c:v>11.09.2016</c:v>
                </c:pt>
                <c:pt idx="67">
                  <c:v>04.09.2016</c:v>
                </c:pt>
                <c:pt idx="68">
                  <c:v>28.08.2016</c:v>
                </c:pt>
                <c:pt idx="69">
                  <c:v>21.08.2016</c:v>
                </c:pt>
                <c:pt idx="70">
                  <c:v>14.08.2016</c:v>
                </c:pt>
                <c:pt idx="71">
                  <c:v>07.08.2016</c:v>
                </c:pt>
                <c:pt idx="72">
                  <c:v>31.07.2016</c:v>
                </c:pt>
                <c:pt idx="73">
                  <c:v>24.07.2016</c:v>
                </c:pt>
                <c:pt idx="74">
                  <c:v>17.07.2016</c:v>
                </c:pt>
                <c:pt idx="75">
                  <c:v>10.07.2016</c:v>
                </c:pt>
                <c:pt idx="76">
                  <c:v>03.07.2016</c:v>
                </c:pt>
                <c:pt idx="77">
                  <c:v>26.06.2016</c:v>
                </c:pt>
                <c:pt idx="78">
                  <c:v>19.06.2016</c:v>
                </c:pt>
                <c:pt idx="79">
                  <c:v>12.06.2016</c:v>
                </c:pt>
                <c:pt idx="80">
                  <c:v>05.06.2016</c:v>
                </c:pt>
                <c:pt idx="81">
                  <c:v>29.05.2016</c:v>
                </c:pt>
                <c:pt idx="82">
                  <c:v>22.05.2016</c:v>
                </c:pt>
                <c:pt idx="83">
                  <c:v>15.05.2016</c:v>
                </c:pt>
                <c:pt idx="84">
                  <c:v>08.05.2016</c:v>
                </c:pt>
                <c:pt idx="85">
                  <c:v>01.05.2016</c:v>
                </c:pt>
                <c:pt idx="86">
                  <c:v>24.04.2016</c:v>
                </c:pt>
                <c:pt idx="87">
                  <c:v>17.04.2016</c:v>
                </c:pt>
                <c:pt idx="88">
                  <c:v>10.04.2016</c:v>
                </c:pt>
                <c:pt idx="89">
                  <c:v>03.04.2016</c:v>
                </c:pt>
                <c:pt idx="90">
                  <c:v>27.03.2016</c:v>
                </c:pt>
                <c:pt idx="91">
                  <c:v>20.03.2016</c:v>
                </c:pt>
                <c:pt idx="92">
                  <c:v>13.03.2016</c:v>
                </c:pt>
                <c:pt idx="93">
                  <c:v>06.03.2016</c:v>
                </c:pt>
                <c:pt idx="94">
                  <c:v>28.02.2016</c:v>
                </c:pt>
                <c:pt idx="95">
                  <c:v>21.02.2016</c:v>
                </c:pt>
                <c:pt idx="96">
                  <c:v>14.02.2016</c:v>
                </c:pt>
                <c:pt idx="97">
                  <c:v>07.02.2016</c:v>
                </c:pt>
                <c:pt idx="98">
                  <c:v>31.01.2016</c:v>
                </c:pt>
                <c:pt idx="99">
                  <c:v>24.01.2016</c:v>
                </c:pt>
                <c:pt idx="100">
                  <c:v>17.01.2016</c:v>
                </c:pt>
                <c:pt idx="101">
                  <c:v>10.01.2016</c:v>
                </c:pt>
                <c:pt idx="102">
                  <c:v>03.01.2016</c:v>
                </c:pt>
                <c:pt idx="103">
                  <c:v>27.12.2015</c:v>
                </c:pt>
                <c:pt idx="104">
                  <c:v>20.12.2015</c:v>
                </c:pt>
                <c:pt idx="105">
                  <c:v>13.12.2015</c:v>
                </c:pt>
                <c:pt idx="106">
                  <c:v>06.12.2015</c:v>
                </c:pt>
                <c:pt idx="107">
                  <c:v>29.11.2015</c:v>
                </c:pt>
                <c:pt idx="108">
                  <c:v>22.11.2015</c:v>
                </c:pt>
                <c:pt idx="109">
                  <c:v>15.11.2015</c:v>
                </c:pt>
                <c:pt idx="110">
                  <c:v>08.11.2015</c:v>
                </c:pt>
                <c:pt idx="111">
                  <c:v>01.11.2015</c:v>
                </c:pt>
                <c:pt idx="112">
                  <c:v>25.10.2015</c:v>
                </c:pt>
                <c:pt idx="113">
                  <c:v>18.10.2015</c:v>
                </c:pt>
                <c:pt idx="114">
                  <c:v>11.10.2015</c:v>
                </c:pt>
                <c:pt idx="115">
                  <c:v>04.10.2015</c:v>
                </c:pt>
                <c:pt idx="116">
                  <c:v>27.09.2015</c:v>
                </c:pt>
                <c:pt idx="117">
                  <c:v>20.09.2015</c:v>
                </c:pt>
                <c:pt idx="118">
                  <c:v>13.09.2015</c:v>
                </c:pt>
                <c:pt idx="119">
                  <c:v>06.09.2015</c:v>
                </c:pt>
                <c:pt idx="120">
                  <c:v>30.08.2015</c:v>
                </c:pt>
                <c:pt idx="121">
                  <c:v>23.08.2015</c:v>
                </c:pt>
                <c:pt idx="122">
                  <c:v>16.08.2015</c:v>
                </c:pt>
                <c:pt idx="123">
                  <c:v>09.08.2015</c:v>
                </c:pt>
                <c:pt idx="124">
                  <c:v>02.08.2015</c:v>
                </c:pt>
                <c:pt idx="125">
                  <c:v>26.07.2015</c:v>
                </c:pt>
                <c:pt idx="126">
                  <c:v>19.07.2015</c:v>
                </c:pt>
                <c:pt idx="127">
                  <c:v>12.07.2015</c:v>
                </c:pt>
                <c:pt idx="128">
                  <c:v>05.07.2015</c:v>
                </c:pt>
                <c:pt idx="129">
                  <c:v>28.06.2015</c:v>
                </c:pt>
                <c:pt idx="130">
                  <c:v>21.06.2015</c:v>
                </c:pt>
                <c:pt idx="131">
                  <c:v>14.06.2015</c:v>
                </c:pt>
                <c:pt idx="132">
                  <c:v>07.06.2015</c:v>
                </c:pt>
                <c:pt idx="133">
                  <c:v>31.05.2015</c:v>
                </c:pt>
                <c:pt idx="134">
                  <c:v>24.05.2015</c:v>
                </c:pt>
              </c:strCache>
            </c:strRef>
          </c:cat>
          <c:val>
            <c:numRef>
              <c:f>'Menor risco'!$AO$5:$AO$138</c:f>
              <c:numCache>
                <c:formatCode>0.00%</c:formatCode>
                <c:ptCount val="134"/>
                <c:pt idx="0">
                  <c:v>2.9099935066112196E-2</c:v>
                </c:pt>
                <c:pt idx="1">
                  <c:v>-5.4835031361953959E-3</c:v>
                </c:pt>
                <c:pt idx="2">
                  <c:v>-7.7856299455026159E-3</c:v>
                </c:pt>
                <c:pt idx="3">
                  <c:v>-1.1487353347617002E-2</c:v>
                </c:pt>
                <c:pt idx="4">
                  <c:v>1.913222893939735E-3</c:v>
                </c:pt>
                <c:pt idx="5">
                  <c:v>1.9282739927631468E-2</c:v>
                </c:pt>
                <c:pt idx="6">
                  <c:v>-2.3531311188911407E-2</c:v>
                </c:pt>
                <c:pt idx="7">
                  <c:v>-2.7354216560645263E-2</c:v>
                </c:pt>
                <c:pt idx="8">
                  <c:v>-1.9497798851459473E-2</c:v>
                </c:pt>
                <c:pt idx="9">
                  <c:v>3.852107844086496E-3</c:v>
                </c:pt>
                <c:pt idx="10">
                  <c:v>-1.1613208091092585E-2</c:v>
                </c:pt>
                <c:pt idx="11">
                  <c:v>2.9689635694083383E-2</c:v>
                </c:pt>
                <c:pt idx="12">
                  <c:v>-2.5256027510170562E-2</c:v>
                </c:pt>
                <c:pt idx="13">
                  <c:v>7.9326944457137477E-3</c:v>
                </c:pt>
                <c:pt idx="14">
                  <c:v>4.034510238310221E-2</c:v>
                </c:pt>
                <c:pt idx="15">
                  <c:v>2.9048246666265234E-2</c:v>
                </c:pt>
                <c:pt idx="16">
                  <c:v>3.9540376156786006E-3</c:v>
                </c:pt>
                <c:pt idx="17">
                  <c:v>3.7278324474220484E-2</c:v>
                </c:pt>
                <c:pt idx="18">
                  <c:v>9.6415390714048553E-3</c:v>
                </c:pt>
                <c:pt idx="19">
                  <c:v>-1.1482008582173301E-3</c:v>
                </c:pt>
                <c:pt idx="20">
                  <c:v>1.9374985983671354E-2</c:v>
                </c:pt>
                <c:pt idx="21">
                  <c:v>-1.9808272791628254E-2</c:v>
                </c:pt>
                <c:pt idx="22">
                  <c:v>1.5021120834753481E-2</c:v>
                </c:pt>
                <c:pt idx="23">
                  <c:v>3.4719590122571115E-2</c:v>
                </c:pt>
                <c:pt idx="24">
                  <c:v>-8.4152040385901249E-3</c:v>
                </c:pt>
                <c:pt idx="25">
                  <c:v>1.8512859075667402E-2</c:v>
                </c:pt>
                <c:pt idx="26">
                  <c:v>-2.756006813895746E-2</c:v>
                </c:pt>
                <c:pt idx="27">
                  <c:v>2.6756442371471224E-2</c:v>
                </c:pt>
                <c:pt idx="28">
                  <c:v>5.4390897297357556E-3</c:v>
                </c:pt>
                <c:pt idx="29">
                  <c:v>-3.0639201157312793E-2</c:v>
                </c:pt>
                <c:pt idx="30">
                  <c:v>2.5845975175617628E-2</c:v>
                </c:pt>
                <c:pt idx="31">
                  <c:v>-6.6200094203425694E-2</c:v>
                </c:pt>
                <c:pt idx="32">
                  <c:v>8.4253204453151615E-3</c:v>
                </c:pt>
                <c:pt idx="33">
                  <c:v>1.5072655727215969E-2</c:v>
                </c:pt>
                <c:pt idx="34">
                  <c:v>2.845687273634118E-2</c:v>
                </c:pt>
                <c:pt idx="35">
                  <c:v>1.8258197396493177E-3</c:v>
                </c:pt>
                <c:pt idx="36">
                  <c:v>-1.8637481354229522E-2</c:v>
                </c:pt>
                <c:pt idx="37">
                  <c:v>7.4941077245393095E-3</c:v>
                </c:pt>
                <c:pt idx="38">
                  <c:v>2.9586334200471017E-2</c:v>
                </c:pt>
                <c:pt idx="39">
                  <c:v>-2.8460805153333352E-2</c:v>
                </c:pt>
                <c:pt idx="40">
                  <c:v>6.5126943569273812E-3</c:v>
                </c:pt>
                <c:pt idx="41">
                  <c:v>-3.4196062031478E-2</c:v>
                </c:pt>
                <c:pt idx="42">
                  <c:v>-1.1725201344302527E-2</c:v>
                </c:pt>
                <c:pt idx="43">
                  <c:v>-7.0206393755545358E-3</c:v>
                </c:pt>
                <c:pt idx="44">
                  <c:v>3.5310962213077814E-2</c:v>
                </c:pt>
                <c:pt idx="45">
                  <c:v>6.8328371187664841E-3</c:v>
                </c:pt>
                <c:pt idx="46">
                  <c:v>1.2679067850480698E-3</c:v>
                </c:pt>
                <c:pt idx="47">
                  <c:v>7.4680872351051116E-3</c:v>
                </c:pt>
                <c:pt idx="48">
                  <c:v>1.5309444046745084E-2</c:v>
                </c:pt>
                <c:pt idx="49">
                  <c:v>2.2663117880144797E-2</c:v>
                </c:pt>
                <c:pt idx="50">
                  <c:v>1.2970218187609956E-2</c:v>
                </c:pt>
                <c:pt idx="51">
                  <c:v>4.590364205736934E-2</c:v>
                </c:pt>
                <c:pt idx="52">
                  <c:v>-9.2065583927813961E-3</c:v>
                </c:pt>
                <c:pt idx="53">
                  <c:v>-5.0346122773362485E-3</c:v>
                </c:pt>
                <c:pt idx="54">
                  <c:v>2.0440298762704479E-2</c:v>
                </c:pt>
                <c:pt idx="55">
                  <c:v>-3.3155971399134183E-2</c:v>
                </c:pt>
                <c:pt idx="56">
                  <c:v>1.6713572834464107E-3</c:v>
                </c:pt>
                <c:pt idx="57">
                  <c:v>5.5671129210475368E-3</c:v>
                </c:pt>
                <c:pt idx="58">
                  <c:v>-4.8179150876506947E-2</c:v>
                </c:pt>
                <c:pt idx="59">
                  <c:v>-3.4662756730408285E-2</c:v>
                </c:pt>
                <c:pt idx="60">
                  <c:v>3.4007974782648255E-2</c:v>
                </c:pt>
                <c:pt idx="61">
                  <c:v>1.337052216555535E-2</c:v>
                </c:pt>
                <c:pt idx="62">
                  <c:v>1.4774048751730103E-2</c:v>
                </c:pt>
                <c:pt idx="63">
                  <c:v>1.8720663157578886E-2</c:v>
                </c:pt>
                <c:pt idx="64">
                  <c:v>-6.3477541885414903E-3</c:v>
                </c:pt>
                <c:pt idx="65">
                  <c:v>3.4496867751293396E-2</c:v>
                </c:pt>
                <c:pt idx="66">
                  <c:v>2.0449548329855328E-3</c:v>
                </c:pt>
                <c:pt idx="67">
                  <c:v>-3.2790408552086141E-2</c:v>
                </c:pt>
                <c:pt idx="68">
                  <c:v>2.7913135049004171E-2</c:v>
                </c:pt>
                <c:pt idx="69">
                  <c:v>-2.2654110953238469E-2</c:v>
                </c:pt>
                <c:pt idx="70">
                  <c:v>1.6764062138904912E-2</c:v>
                </c:pt>
                <c:pt idx="71">
                  <c:v>1.7037614746601544E-2</c:v>
                </c:pt>
                <c:pt idx="72">
                  <c:v>-1.3504188727961802E-2</c:v>
                </c:pt>
                <c:pt idx="73">
                  <c:v>-1.8123346654718757E-2</c:v>
                </c:pt>
                <c:pt idx="74">
                  <c:v>6.7444054354127939E-2</c:v>
                </c:pt>
                <c:pt idx="75">
                  <c:v>3.3146120198563403E-2</c:v>
                </c:pt>
                <c:pt idx="76">
                  <c:v>-3.3603255655346225E-3</c:v>
                </c:pt>
                <c:pt idx="77">
                  <c:v>4.1050247474939419E-2</c:v>
                </c:pt>
                <c:pt idx="78">
                  <c:v>-2.7501622263020754E-2</c:v>
                </c:pt>
                <c:pt idx="79">
                  <c:v>-1.7014436257657417E-2</c:v>
                </c:pt>
                <c:pt idx="80">
                  <c:v>-1.1838737805232882E-2</c:v>
                </c:pt>
                <c:pt idx="81">
                  <c:v>-8.2540070278209121E-4</c:v>
                </c:pt>
                <c:pt idx="82">
                  <c:v>-3.1678076693246952E-2</c:v>
                </c:pt>
                <c:pt idx="83">
                  <c:v>7.2423673103186531E-4</c:v>
                </c:pt>
                <c:pt idx="84">
                  <c:v>8.1212459708686971E-3</c:v>
                </c:pt>
                <c:pt idx="85">
                  <c:v>-1.6139050530846435E-2</c:v>
                </c:pt>
                <c:pt idx="86">
                  <c:v>-7.7402318635951166E-3</c:v>
                </c:pt>
                <c:pt idx="87">
                  <c:v>1.5236331308309571E-2</c:v>
                </c:pt>
                <c:pt idx="88">
                  <c:v>2.6106790569165792E-2</c:v>
                </c:pt>
                <c:pt idx="89">
                  <c:v>-2.5728024838269064E-2</c:v>
                </c:pt>
                <c:pt idx="90">
                  <c:v>-3.1617666436714417E-2</c:v>
                </c:pt>
                <c:pt idx="91">
                  <c:v>-3.1811925832857441E-2</c:v>
                </c:pt>
                <c:pt idx="92">
                  <c:v>1.9912086621166888E-2</c:v>
                </c:pt>
                <c:pt idx="93">
                  <c:v>1.6439561116157009E-2</c:v>
                </c:pt>
                <c:pt idx="94">
                  <c:v>7.0741582512527337E-2</c:v>
                </c:pt>
                <c:pt idx="95">
                  <c:v>9.6391493990995274E-3</c:v>
                </c:pt>
                <c:pt idx="96">
                  <c:v>2.5664774137367619E-2</c:v>
                </c:pt>
                <c:pt idx="97">
                  <c:v>-1.8421267464596585E-2</c:v>
                </c:pt>
                <c:pt idx="98">
                  <c:v>-3.6908416862058271E-2</c:v>
                </c:pt>
                <c:pt idx="99">
                  <c:v>6.807702445395851E-2</c:v>
                </c:pt>
                <c:pt idx="100">
                  <c:v>3.3592620172946154E-2</c:v>
                </c:pt>
                <c:pt idx="101">
                  <c:v>-3.7761290732219926E-2</c:v>
                </c:pt>
                <c:pt idx="102">
                  <c:v>-5.8682171976154628E-2</c:v>
                </c:pt>
                <c:pt idx="103">
                  <c:v>-7.9043885687265017E-4</c:v>
                </c:pt>
                <c:pt idx="104">
                  <c:v>2.2638645133392043E-2</c:v>
                </c:pt>
                <c:pt idx="105">
                  <c:v>-5.7040796772993473E-2</c:v>
                </c:pt>
                <c:pt idx="106">
                  <c:v>-6.9777412496406883E-3</c:v>
                </c:pt>
                <c:pt idx="107">
                  <c:v>6.942115080642625E-3</c:v>
                </c:pt>
                <c:pt idx="108">
                  <c:v>-2.970199440325089E-2</c:v>
                </c:pt>
                <c:pt idx="109">
                  <c:v>2.9309396142702174E-2</c:v>
                </c:pt>
                <c:pt idx="110">
                  <c:v>3.9119149917987732E-3</c:v>
                </c:pt>
                <c:pt idx="111">
                  <c:v>1.0124453630977248E-2</c:v>
                </c:pt>
                <c:pt idx="112">
                  <c:v>-2.8467514007675457E-2</c:v>
                </c:pt>
                <c:pt idx="113">
                  <c:v>6.4323544257007641E-3</c:v>
                </c:pt>
                <c:pt idx="114">
                  <c:v>-3.6554696671344061E-2</c:v>
                </c:pt>
                <c:pt idx="115">
                  <c:v>3.1597812507402651E-2</c:v>
                </c:pt>
                <c:pt idx="116">
                  <c:v>5.0809508499396215E-2</c:v>
                </c:pt>
                <c:pt idx="117">
                  <c:v>-3.1979215439493204E-2</c:v>
                </c:pt>
                <c:pt idx="118">
                  <c:v>2.0712054392622324E-2</c:v>
                </c:pt>
                <c:pt idx="119">
                  <c:v>8.9366717228256381E-3</c:v>
                </c:pt>
                <c:pt idx="120">
                  <c:v>-6.493164579592362E-3</c:v>
                </c:pt>
                <c:pt idx="121">
                  <c:v>3.4616374447939156E-2</c:v>
                </c:pt>
                <c:pt idx="122">
                  <c:v>-4.0906294286142404E-2</c:v>
                </c:pt>
                <c:pt idx="123">
                  <c:v>-1.8569000690830298E-2</c:v>
                </c:pt>
                <c:pt idx="124">
                  <c:v>-4.7203088058719339E-2</c:v>
                </c:pt>
                <c:pt idx="125">
                  <c:v>1.4613319557106982E-2</c:v>
                </c:pt>
                <c:pt idx="126">
                  <c:v>-1.8486569264782267E-2</c:v>
                </c:pt>
                <c:pt idx="127">
                  <c:v>1.9486017273246354E-2</c:v>
                </c:pt>
                <c:pt idx="128">
                  <c:v>1.1893826410650177E-2</c:v>
                </c:pt>
                <c:pt idx="129">
                  <c:v>1.3912103136088507E-2</c:v>
                </c:pt>
                <c:pt idx="130">
                  <c:v>-3.8225692447992313E-3</c:v>
                </c:pt>
                <c:pt idx="131">
                  <c:v>-8.8548576406858991E-3</c:v>
                </c:pt>
                <c:pt idx="132">
                  <c:v>-1.3146281566493842E-2</c:v>
                </c:pt>
                <c:pt idx="133">
                  <c:v>-1.6194801786698451E-2</c:v>
                </c:pt>
              </c:numCache>
            </c:numRef>
          </c:val>
          <c:smooth val="0"/>
        </c:ser>
        <c:ser>
          <c:idx val="1"/>
          <c:order val="1"/>
          <c:tx>
            <c:v>Vale3</c:v>
          </c:tx>
          <c:cat>
            <c:strRef>
              <c:f>'Menor risco'!$AK$5:$AK$139</c:f>
              <c:strCache>
                <c:ptCount val="135"/>
                <c:pt idx="0">
                  <c:v>Dec 17, 2017</c:v>
                </c:pt>
                <c:pt idx="1">
                  <c:v>Dec 10, 2017</c:v>
                </c:pt>
                <c:pt idx="2">
                  <c:v>Dec 03, 2017</c:v>
                </c:pt>
                <c:pt idx="3">
                  <c:v>Nov 26, 2017</c:v>
                </c:pt>
                <c:pt idx="4">
                  <c:v>Nov 19, 2017</c:v>
                </c:pt>
                <c:pt idx="5">
                  <c:v>Nov 12, 2017</c:v>
                </c:pt>
                <c:pt idx="6">
                  <c:v>Nov 05, 2017</c:v>
                </c:pt>
                <c:pt idx="7">
                  <c:v>Oct 29, 2017</c:v>
                </c:pt>
                <c:pt idx="8">
                  <c:v>Oct 22, 2017</c:v>
                </c:pt>
                <c:pt idx="9">
                  <c:v>Oct 15, 2017</c:v>
                </c:pt>
                <c:pt idx="10">
                  <c:v>Oct 08, 2017</c:v>
                </c:pt>
                <c:pt idx="11">
                  <c:v>Oct 01, 2017</c:v>
                </c:pt>
                <c:pt idx="12">
                  <c:v>Sep 24, 2017</c:v>
                </c:pt>
                <c:pt idx="13">
                  <c:v>Sep 17, 2017</c:v>
                </c:pt>
                <c:pt idx="14">
                  <c:v>Sep 10, 2017</c:v>
                </c:pt>
                <c:pt idx="15">
                  <c:v>Sep 03, 2017</c:v>
                </c:pt>
                <c:pt idx="16">
                  <c:v>Aug 27, 2017</c:v>
                </c:pt>
                <c:pt idx="17">
                  <c:v>Aug 20, 2017</c:v>
                </c:pt>
                <c:pt idx="18">
                  <c:v>Aug 13, 2017</c:v>
                </c:pt>
                <c:pt idx="19">
                  <c:v>Aug 06, 2017</c:v>
                </c:pt>
                <c:pt idx="20">
                  <c:v>Jul 30, 2017</c:v>
                </c:pt>
                <c:pt idx="21">
                  <c:v>Jul 23, 2017</c:v>
                </c:pt>
                <c:pt idx="22">
                  <c:v>Jul 16, 2017</c:v>
                </c:pt>
                <c:pt idx="23">
                  <c:v>Jul 09, 2017</c:v>
                </c:pt>
                <c:pt idx="24">
                  <c:v>Jul 02, 2017</c:v>
                </c:pt>
                <c:pt idx="25">
                  <c:v>Jun 25, 2017</c:v>
                </c:pt>
                <c:pt idx="26">
                  <c:v>18.06.2017</c:v>
                </c:pt>
                <c:pt idx="27">
                  <c:v>11.06.2017</c:v>
                </c:pt>
                <c:pt idx="28">
                  <c:v>04.06.2017</c:v>
                </c:pt>
                <c:pt idx="29">
                  <c:v>28.05.2017</c:v>
                </c:pt>
                <c:pt idx="30">
                  <c:v>21.05.2017</c:v>
                </c:pt>
                <c:pt idx="31">
                  <c:v>14.05.2017</c:v>
                </c:pt>
                <c:pt idx="32">
                  <c:v>07.05.2017</c:v>
                </c:pt>
                <c:pt idx="33">
                  <c:v>30.04.2017</c:v>
                </c:pt>
                <c:pt idx="34">
                  <c:v>23.04.2017</c:v>
                </c:pt>
                <c:pt idx="35">
                  <c:v>16.04.2017</c:v>
                </c:pt>
                <c:pt idx="36">
                  <c:v>09.04.2017</c:v>
                </c:pt>
                <c:pt idx="37">
                  <c:v>02.04.2017</c:v>
                </c:pt>
                <c:pt idx="38">
                  <c:v>26.03.2017</c:v>
                </c:pt>
                <c:pt idx="39">
                  <c:v>19.03.2017</c:v>
                </c:pt>
                <c:pt idx="40">
                  <c:v>12.03.2017</c:v>
                </c:pt>
                <c:pt idx="41">
                  <c:v>05.03.2017</c:v>
                </c:pt>
                <c:pt idx="42">
                  <c:v>26.02.2017</c:v>
                </c:pt>
                <c:pt idx="43">
                  <c:v>19.02.2017</c:v>
                </c:pt>
                <c:pt idx="44">
                  <c:v>12.02.2017</c:v>
                </c:pt>
                <c:pt idx="45">
                  <c:v>05.02.2017</c:v>
                </c:pt>
                <c:pt idx="46">
                  <c:v>29.01.2017</c:v>
                </c:pt>
                <c:pt idx="47">
                  <c:v>22.01.2017</c:v>
                </c:pt>
                <c:pt idx="48">
                  <c:v>15.01.2017</c:v>
                </c:pt>
                <c:pt idx="49">
                  <c:v>08.01.2017</c:v>
                </c:pt>
                <c:pt idx="50">
                  <c:v>01.01.2017</c:v>
                </c:pt>
                <c:pt idx="51">
                  <c:v>25.12.2016</c:v>
                </c:pt>
                <c:pt idx="52">
                  <c:v>18.12.2016</c:v>
                </c:pt>
                <c:pt idx="53">
                  <c:v>11.12.2016</c:v>
                </c:pt>
                <c:pt idx="54">
                  <c:v>04.12.2016</c:v>
                </c:pt>
                <c:pt idx="55">
                  <c:v>27.11.2016</c:v>
                </c:pt>
                <c:pt idx="56">
                  <c:v>20.11.2016</c:v>
                </c:pt>
                <c:pt idx="57">
                  <c:v>13.11.2016</c:v>
                </c:pt>
                <c:pt idx="58">
                  <c:v>06.11.2016</c:v>
                </c:pt>
                <c:pt idx="59">
                  <c:v>30.10.2016</c:v>
                </c:pt>
                <c:pt idx="60">
                  <c:v>23.10.2016</c:v>
                </c:pt>
                <c:pt idx="61">
                  <c:v>16.10.2016</c:v>
                </c:pt>
                <c:pt idx="62">
                  <c:v>09.10.2016</c:v>
                </c:pt>
                <c:pt idx="63">
                  <c:v>02.10.2016</c:v>
                </c:pt>
                <c:pt idx="64">
                  <c:v>25.09.2016</c:v>
                </c:pt>
                <c:pt idx="65">
                  <c:v>18.09.2016</c:v>
                </c:pt>
                <c:pt idx="66">
                  <c:v>11.09.2016</c:v>
                </c:pt>
                <c:pt idx="67">
                  <c:v>04.09.2016</c:v>
                </c:pt>
                <c:pt idx="68">
                  <c:v>28.08.2016</c:v>
                </c:pt>
                <c:pt idx="69">
                  <c:v>21.08.2016</c:v>
                </c:pt>
                <c:pt idx="70">
                  <c:v>14.08.2016</c:v>
                </c:pt>
                <c:pt idx="71">
                  <c:v>07.08.2016</c:v>
                </c:pt>
                <c:pt idx="72">
                  <c:v>31.07.2016</c:v>
                </c:pt>
                <c:pt idx="73">
                  <c:v>24.07.2016</c:v>
                </c:pt>
                <c:pt idx="74">
                  <c:v>17.07.2016</c:v>
                </c:pt>
                <c:pt idx="75">
                  <c:v>10.07.2016</c:v>
                </c:pt>
                <c:pt idx="76">
                  <c:v>03.07.2016</c:v>
                </c:pt>
                <c:pt idx="77">
                  <c:v>26.06.2016</c:v>
                </c:pt>
                <c:pt idx="78">
                  <c:v>19.06.2016</c:v>
                </c:pt>
                <c:pt idx="79">
                  <c:v>12.06.2016</c:v>
                </c:pt>
                <c:pt idx="80">
                  <c:v>05.06.2016</c:v>
                </c:pt>
                <c:pt idx="81">
                  <c:v>29.05.2016</c:v>
                </c:pt>
                <c:pt idx="82">
                  <c:v>22.05.2016</c:v>
                </c:pt>
                <c:pt idx="83">
                  <c:v>15.05.2016</c:v>
                </c:pt>
                <c:pt idx="84">
                  <c:v>08.05.2016</c:v>
                </c:pt>
                <c:pt idx="85">
                  <c:v>01.05.2016</c:v>
                </c:pt>
                <c:pt idx="86">
                  <c:v>24.04.2016</c:v>
                </c:pt>
                <c:pt idx="87">
                  <c:v>17.04.2016</c:v>
                </c:pt>
                <c:pt idx="88">
                  <c:v>10.04.2016</c:v>
                </c:pt>
                <c:pt idx="89">
                  <c:v>03.04.2016</c:v>
                </c:pt>
                <c:pt idx="90">
                  <c:v>27.03.2016</c:v>
                </c:pt>
                <c:pt idx="91">
                  <c:v>20.03.2016</c:v>
                </c:pt>
                <c:pt idx="92">
                  <c:v>13.03.2016</c:v>
                </c:pt>
                <c:pt idx="93">
                  <c:v>06.03.2016</c:v>
                </c:pt>
                <c:pt idx="94">
                  <c:v>28.02.2016</c:v>
                </c:pt>
                <c:pt idx="95">
                  <c:v>21.02.2016</c:v>
                </c:pt>
                <c:pt idx="96">
                  <c:v>14.02.2016</c:v>
                </c:pt>
                <c:pt idx="97">
                  <c:v>07.02.2016</c:v>
                </c:pt>
                <c:pt idx="98">
                  <c:v>31.01.2016</c:v>
                </c:pt>
                <c:pt idx="99">
                  <c:v>24.01.2016</c:v>
                </c:pt>
                <c:pt idx="100">
                  <c:v>17.01.2016</c:v>
                </c:pt>
                <c:pt idx="101">
                  <c:v>10.01.2016</c:v>
                </c:pt>
                <c:pt idx="102">
                  <c:v>03.01.2016</c:v>
                </c:pt>
                <c:pt idx="103">
                  <c:v>27.12.2015</c:v>
                </c:pt>
                <c:pt idx="104">
                  <c:v>20.12.2015</c:v>
                </c:pt>
                <c:pt idx="105">
                  <c:v>13.12.2015</c:v>
                </c:pt>
                <c:pt idx="106">
                  <c:v>06.12.2015</c:v>
                </c:pt>
                <c:pt idx="107">
                  <c:v>29.11.2015</c:v>
                </c:pt>
                <c:pt idx="108">
                  <c:v>22.11.2015</c:v>
                </c:pt>
                <c:pt idx="109">
                  <c:v>15.11.2015</c:v>
                </c:pt>
                <c:pt idx="110">
                  <c:v>08.11.2015</c:v>
                </c:pt>
                <c:pt idx="111">
                  <c:v>01.11.2015</c:v>
                </c:pt>
                <c:pt idx="112">
                  <c:v>25.10.2015</c:v>
                </c:pt>
                <c:pt idx="113">
                  <c:v>18.10.2015</c:v>
                </c:pt>
                <c:pt idx="114">
                  <c:v>11.10.2015</c:v>
                </c:pt>
                <c:pt idx="115">
                  <c:v>04.10.2015</c:v>
                </c:pt>
                <c:pt idx="116">
                  <c:v>27.09.2015</c:v>
                </c:pt>
                <c:pt idx="117">
                  <c:v>20.09.2015</c:v>
                </c:pt>
                <c:pt idx="118">
                  <c:v>13.09.2015</c:v>
                </c:pt>
                <c:pt idx="119">
                  <c:v>06.09.2015</c:v>
                </c:pt>
                <c:pt idx="120">
                  <c:v>30.08.2015</c:v>
                </c:pt>
                <c:pt idx="121">
                  <c:v>23.08.2015</c:v>
                </c:pt>
                <c:pt idx="122">
                  <c:v>16.08.2015</c:v>
                </c:pt>
                <c:pt idx="123">
                  <c:v>09.08.2015</c:v>
                </c:pt>
                <c:pt idx="124">
                  <c:v>02.08.2015</c:v>
                </c:pt>
                <c:pt idx="125">
                  <c:v>26.07.2015</c:v>
                </c:pt>
                <c:pt idx="126">
                  <c:v>19.07.2015</c:v>
                </c:pt>
                <c:pt idx="127">
                  <c:v>12.07.2015</c:v>
                </c:pt>
                <c:pt idx="128">
                  <c:v>05.07.2015</c:v>
                </c:pt>
                <c:pt idx="129">
                  <c:v>28.06.2015</c:v>
                </c:pt>
                <c:pt idx="130">
                  <c:v>21.06.2015</c:v>
                </c:pt>
                <c:pt idx="131">
                  <c:v>14.06.2015</c:v>
                </c:pt>
                <c:pt idx="132">
                  <c:v>07.06.2015</c:v>
                </c:pt>
                <c:pt idx="133">
                  <c:v>31.05.2015</c:v>
                </c:pt>
                <c:pt idx="134">
                  <c:v>24.05.2015</c:v>
                </c:pt>
              </c:strCache>
            </c:strRef>
          </c:cat>
          <c:val>
            <c:numRef>
              <c:f>'Menor risco'!$AP$5:$AP$138</c:f>
              <c:numCache>
                <c:formatCode>0.00%</c:formatCode>
                <c:ptCount val="134"/>
                <c:pt idx="0">
                  <c:v>7.4166058217923186E-2</c:v>
                </c:pt>
                <c:pt idx="1">
                  <c:v>3.8971354167205596E-2</c:v>
                </c:pt>
                <c:pt idx="2">
                  <c:v>0</c:v>
                </c:pt>
                <c:pt idx="3">
                  <c:v>-8.6993673365557099E-3</c:v>
                </c:pt>
                <c:pt idx="4">
                  <c:v>8.3588148969065301E-2</c:v>
                </c:pt>
                <c:pt idx="5">
                  <c:v>4.5669130981457655E-3</c:v>
                </c:pt>
                <c:pt idx="6">
                  <c:v>-2.3225293684339395E-2</c:v>
                </c:pt>
                <c:pt idx="7">
                  <c:v>2.9961387740484697E-2</c:v>
                </c:pt>
                <c:pt idx="8">
                  <c:v>-1.2213892293938189E-2</c:v>
                </c:pt>
                <c:pt idx="9">
                  <c:v>1.2146979932677359E-3</c:v>
                </c:pt>
                <c:pt idx="10">
                  <c:v>2.3675202645881837E-2</c:v>
                </c:pt>
                <c:pt idx="11">
                  <c:v>8.4362318801214781E-3</c:v>
                </c:pt>
                <c:pt idx="12">
                  <c:v>-1.2543118609070977E-3</c:v>
                </c:pt>
                <c:pt idx="13">
                  <c:v>-5.7541362198820917E-2</c:v>
                </c:pt>
                <c:pt idx="14">
                  <c:v>-1.991864330651923E-2</c:v>
                </c:pt>
                <c:pt idx="15">
                  <c:v>-3.3930553575307977E-2</c:v>
                </c:pt>
                <c:pt idx="16">
                  <c:v>5.2962016578183196E-2</c:v>
                </c:pt>
                <c:pt idx="17">
                  <c:v>6.9774393805394935E-2</c:v>
                </c:pt>
                <c:pt idx="18">
                  <c:v>2.4058899007693375E-2</c:v>
                </c:pt>
                <c:pt idx="19">
                  <c:v>-1.386448131545838E-2</c:v>
                </c:pt>
                <c:pt idx="20">
                  <c:v>2.891219737460109E-2</c:v>
                </c:pt>
                <c:pt idx="21">
                  <c:v>6.2562886645781246E-2</c:v>
                </c:pt>
                <c:pt idx="22">
                  <c:v>-3.5163912457666896E-2</c:v>
                </c:pt>
                <c:pt idx="23">
                  <c:v>2.1572485254127763E-2</c:v>
                </c:pt>
                <c:pt idx="24">
                  <c:v>-3.8003155083301664E-3</c:v>
                </c:pt>
                <c:pt idx="25">
                  <c:v>6.2609348705162465E-2</c:v>
                </c:pt>
                <c:pt idx="26">
                  <c:v>6.3657851771977622E-2</c:v>
                </c:pt>
                <c:pt idx="27">
                  <c:v>-6.5858072681580102E-2</c:v>
                </c:pt>
                <c:pt idx="28">
                  <c:v>1.9231361927887592E-2</c:v>
                </c:pt>
                <c:pt idx="29">
                  <c:v>-3.9536628088633188E-2</c:v>
                </c:pt>
                <c:pt idx="30">
                  <c:v>2.2138447242406638E-2</c:v>
                </c:pt>
                <c:pt idx="31">
                  <c:v>5.0424526535234555E-2</c:v>
                </c:pt>
                <c:pt idx="32">
                  <c:v>-5.3887736253572923E-3</c:v>
                </c:pt>
                <c:pt idx="33">
                  <c:v>-5.3076731907806464E-2</c:v>
                </c:pt>
                <c:pt idx="34">
                  <c:v>1.2085845700459447E-2</c:v>
                </c:pt>
                <c:pt idx="35">
                  <c:v>2.2732486257074726E-2</c:v>
                </c:pt>
                <c:pt idx="36">
                  <c:v>-6.1400356864256642E-2</c:v>
                </c:pt>
                <c:pt idx="37">
                  <c:v>-2.1739986636405764E-2</c:v>
                </c:pt>
                <c:pt idx="38">
                  <c:v>2.7071436975995893E-2</c:v>
                </c:pt>
                <c:pt idx="39">
                  <c:v>-0.10927302287179276</c:v>
                </c:pt>
                <c:pt idx="40">
                  <c:v>5.4155972102373204E-2</c:v>
                </c:pt>
                <c:pt idx="41">
                  <c:v>-7.0632897465906383E-2</c:v>
                </c:pt>
                <c:pt idx="42">
                  <c:v>-2.7891488824905414E-2</c:v>
                </c:pt>
                <c:pt idx="43">
                  <c:v>-4.0430719938328905E-2</c:v>
                </c:pt>
                <c:pt idx="44">
                  <c:v>3.7988716282777238E-2</c:v>
                </c:pt>
                <c:pt idx="45">
                  <c:v>6.9101762432776839E-2</c:v>
                </c:pt>
                <c:pt idx="46">
                  <c:v>-9.6171084400994949E-2</c:v>
                </c:pt>
                <c:pt idx="47">
                  <c:v>4.8641807222345866E-2</c:v>
                </c:pt>
                <c:pt idx="48">
                  <c:v>3.5191458336313326E-2</c:v>
                </c:pt>
                <c:pt idx="49">
                  <c:v>0.17672254612499982</c:v>
                </c:pt>
                <c:pt idx="50">
                  <c:v>1.1229546852896694E-2</c:v>
                </c:pt>
                <c:pt idx="51">
                  <c:v>1.9265388457241437E-2</c:v>
                </c:pt>
                <c:pt idx="52">
                  <c:v>-9.6788749827924639E-2</c:v>
                </c:pt>
                <c:pt idx="53">
                  <c:v>-6.4876301921056423E-2</c:v>
                </c:pt>
                <c:pt idx="54">
                  <c:v>4.0609192863150121E-3</c:v>
                </c:pt>
                <c:pt idx="55">
                  <c:v>2.6109349835986683E-2</c:v>
                </c:pt>
                <c:pt idx="56">
                  <c:v>0.16212998772154916</c:v>
                </c:pt>
                <c:pt idx="57">
                  <c:v>-5.5724721838099983E-2</c:v>
                </c:pt>
                <c:pt idx="58">
                  <c:v>0.18441433746708502</c:v>
                </c:pt>
                <c:pt idx="59">
                  <c:v>-2.4374625897706427E-2</c:v>
                </c:pt>
                <c:pt idx="60">
                  <c:v>0.10027477746226546</c:v>
                </c:pt>
                <c:pt idx="61">
                  <c:v>9.973986589591316E-2</c:v>
                </c:pt>
                <c:pt idx="62">
                  <c:v>1.1104942840271153E-3</c:v>
                </c:pt>
                <c:pt idx="63">
                  <c:v>1.0611660594594573E-2</c:v>
                </c:pt>
                <c:pt idx="64">
                  <c:v>9.0243139222646231E-3</c:v>
                </c:pt>
                <c:pt idx="65">
                  <c:v>7.2844878277306208E-2</c:v>
                </c:pt>
                <c:pt idx="66">
                  <c:v>-2.7053047471709838E-2</c:v>
                </c:pt>
                <c:pt idx="67">
                  <c:v>-7.8673032072475862E-2</c:v>
                </c:pt>
                <c:pt idx="68">
                  <c:v>2.948753285144293E-2</c:v>
                </c:pt>
                <c:pt idx="69">
                  <c:v>-7.4511214225398179E-2</c:v>
                </c:pt>
                <c:pt idx="70">
                  <c:v>6.0493603146086719E-2</c:v>
                </c:pt>
                <c:pt idx="71">
                  <c:v>-5.4711721072869202E-2</c:v>
                </c:pt>
                <c:pt idx="72">
                  <c:v>2.5088051862643665E-2</c:v>
                </c:pt>
                <c:pt idx="73">
                  <c:v>7.5772558472330206E-2</c:v>
                </c:pt>
                <c:pt idx="74">
                  <c:v>-1.1017797740446891E-2</c:v>
                </c:pt>
                <c:pt idx="75">
                  <c:v>6.8622203662851891E-2</c:v>
                </c:pt>
                <c:pt idx="76">
                  <c:v>-2.621302173775833E-2</c:v>
                </c:pt>
                <c:pt idx="77">
                  <c:v>8.8653683156100671E-2</c:v>
                </c:pt>
                <c:pt idx="78">
                  <c:v>-4.5916774671728748E-3</c:v>
                </c:pt>
                <c:pt idx="79">
                  <c:v>2.1833483901678941E-2</c:v>
                </c:pt>
                <c:pt idx="80">
                  <c:v>-8.2766034896836371E-2</c:v>
                </c:pt>
                <c:pt idx="81">
                  <c:v>0.12791734279175579</c:v>
                </c:pt>
                <c:pt idx="82">
                  <c:v>1.1259795245339817E-2</c:v>
                </c:pt>
                <c:pt idx="83">
                  <c:v>-3.8185826489933419E-2</c:v>
                </c:pt>
                <c:pt idx="84">
                  <c:v>-0.13964346598144148</c:v>
                </c:pt>
                <c:pt idx="85">
                  <c:v>-0.15398140348322331</c:v>
                </c:pt>
                <c:pt idx="86">
                  <c:v>1.8452599430794841E-2</c:v>
                </c:pt>
                <c:pt idx="87">
                  <c:v>3.8496712501083802E-2</c:v>
                </c:pt>
                <c:pt idx="88">
                  <c:v>0.13568424598562384</c:v>
                </c:pt>
                <c:pt idx="89">
                  <c:v>4.599235754508442E-2</c:v>
                </c:pt>
                <c:pt idx="90">
                  <c:v>3.0106985993562568E-2</c:v>
                </c:pt>
                <c:pt idx="91">
                  <c:v>-1.8433701688838022E-2</c:v>
                </c:pt>
                <c:pt idx="92">
                  <c:v>0.10008345855698263</c:v>
                </c:pt>
                <c:pt idx="93">
                  <c:v>-0.17665786749633178</c:v>
                </c:pt>
                <c:pt idx="94">
                  <c:v>0.40849082902470141</c:v>
                </c:pt>
                <c:pt idx="95">
                  <c:v>-7.2743405191924904E-2</c:v>
                </c:pt>
                <c:pt idx="96">
                  <c:v>0.14336097240587814</c:v>
                </c:pt>
                <c:pt idx="97">
                  <c:v>1.9531256208820701E-3</c:v>
                </c:pt>
                <c:pt idx="98">
                  <c:v>5.1138961491187414E-2</c:v>
                </c:pt>
                <c:pt idx="99">
                  <c:v>7.3633251043453807E-2</c:v>
                </c:pt>
                <c:pt idx="100">
                  <c:v>-3.6960728821436736E-2</c:v>
                </c:pt>
                <c:pt idx="101">
                  <c:v>-0.11766444686288541</c:v>
                </c:pt>
                <c:pt idx="102">
                  <c:v>-0.21207684802353749</c:v>
                </c:pt>
                <c:pt idx="103">
                  <c:v>-1.4476443286786619E-2</c:v>
                </c:pt>
                <c:pt idx="104">
                  <c:v>2.5279017472444217E-2</c:v>
                </c:pt>
                <c:pt idx="105">
                  <c:v>5.4196528828482721E-2</c:v>
                </c:pt>
                <c:pt idx="106">
                  <c:v>-1.1400774951372797E-2</c:v>
                </c:pt>
                <c:pt idx="107">
                  <c:v>-7.410797215372196E-2</c:v>
                </c:pt>
                <c:pt idx="108">
                  <c:v>-9.599347330545735E-2</c:v>
                </c:pt>
                <c:pt idx="109">
                  <c:v>-4.8660049017338856E-2</c:v>
                </c:pt>
                <c:pt idx="110">
                  <c:v>-1.9330498817425042E-2</c:v>
                </c:pt>
                <c:pt idx="111">
                  <c:v>-8.4988485695603577E-2</c:v>
                </c:pt>
                <c:pt idx="112">
                  <c:v>-8.6425038655622718E-2</c:v>
                </c:pt>
                <c:pt idx="113">
                  <c:v>9.7245498919947809E-3</c:v>
                </c:pt>
                <c:pt idx="114">
                  <c:v>-0.10111699696741781</c:v>
                </c:pt>
                <c:pt idx="115">
                  <c:v>0.15406890364861359</c:v>
                </c:pt>
                <c:pt idx="116">
                  <c:v>-6.276768111065761E-3</c:v>
                </c:pt>
                <c:pt idx="117">
                  <c:v>-0.10467768872791559</c:v>
                </c:pt>
                <c:pt idx="118">
                  <c:v>2.3323161372618716E-2</c:v>
                </c:pt>
                <c:pt idx="119">
                  <c:v>6.4433649866959722E-2</c:v>
                </c:pt>
                <c:pt idx="120">
                  <c:v>5.223569049923317E-2</c:v>
                </c:pt>
                <c:pt idx="121">
                  <c:v>3.5996687863091195E-2</c:v>
                </c:pt>
                <c:pt idx="122">
                  <c:v>-8.5992735768819772E-2</c:v>
                </c:pt>
                <c:pt idx="123">
                  <c:v>-1.2256420836975935E-2</c:v>
                </c:pt>
                <c:pt idx="124">
                  <c:v>3.0356462480593992E-2</c:v>
                </c:pt>
                <c:pt idx="125">
                  <c:v>6.2409890259321477E-2</c:v>
                </c:pt>
                <c:pt idx="126">
                  <c:v>-3.8729892655178268E-2</c:v>
                </c:pt>
                <c:pt idx="127">
                  <c:v>2.0071512068984613E-2</c:v>
                </c:pt>
                <c:pt idx="128">
                  <c:v>-3.2847527892397123E-2</c:v>
                </c:pt>
                <c:pt idx="129">
                  <c:v>-0.10403245587317381</c:v>
                </c:pt>
                <c:pt idx="130">
                  <c:v>-3.5252692555763916E-2</c:v>
                </c:pt>
                <c:pt idx="131">
                  <c:v>-4.0339950644928964E-2</c:v>
                </c:pt>
                <c:pt idx="132">
                  <c:v>2.6876770476635049E-2</c:v>
                </c:pt>
                <c:pt idx="133">
                  <c:v>2.6601317605725698E-2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31488"/>
        <c:axId val="794453120"/>
      </c:lineChart>
      <c:catAx>
        <c:axId val="186431488"/>
        <c:scaling>
          <c:orientation val="minMax"/>
        </c:scaling>
        <c:delete val="0"/>
        <c:axPos val="b"/>
        <c:majorTickMark val="out"/>
        <c:minorTickMark val="none"/>
        <c:tickLblPos val="nextTo"/>
        <c:crossAx val="794453120"/>
        <c:crosses val="autoZero"/>
        <c:auto val="1"/>
        <c:lblAlgn val="ctr"/>
        <c:lblOffset val="100"/>
        <c:noMultiLvlLbl val="0"/>
      </c:catAx>
      <c:valAx>
        <c:axId val="7944531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86431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1571624</xdr:colOff>
      <xdr:row>97</xdr:row>
      <xdr:rowOff>200024</xdr:rowOff>
    </xdr:from>
    <xdr:to>
      <xdr:col>38</xdr:col>
      <xdr:colOff>123825</xdr:colOff>
      <xdr:row>130</xdr:row>
      <xdr:rowOff>133350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Q195"/>
  <sheetViews>
    <sheetView tabSelected="1" topLeftCell="X97" workbookViewId="0">
      <selection activeCell="AO149" sqref="AO149"/>
    </sheetView>
  </sheetViews>
  <sheetFormatPr defaultRowHeight="15"/>
  <cols>
    <col min="1" max="1" width="18.42578125" bestFit="1" customWidth="1"/>
    <col min="2" max="2" width="10.85546875" bestFit="1" customWidth="1"/>
    <col min="3" max="3" width="12.85546875" customWidth="1"/>
    <col min="4" max="4" width="19.5703125" bestFit="1" customWidth="1"/>
    <col min="5" max="5" width="25" bestFit="1" customWidth="1"/>
    <col min="6" max="6" width="9.28515625" bestFit="1" customWidth="1"/>
    <col min="7" max="7" width="17" bestFit="1" customWidth="1"/>
    <col min="9" max="9" width="24.42578125" bestFit="1" customWidth="1"/>
    <col min="10" max="10" width="9.28515625" bestFit="1" customWidth="1"/>
    <col min="11" max="11" width="15.85546875" customWidth="1"/>
    <col min="12" max="12" width="17.140625" bestFit="1" customWidth="1"/>
    <col min="13" max="13" width="24.5703125" bestFit="1" customWidth="1"/>
    <col min="14" max="14" width="9.28515625" bestFit="1" customWidth="1"/>
    <col min="15" max="15" width="18" bestFit="1" customWidth="1"/>
    <col min="17" max="17" width="25.85546875" bestFit="1" customWidth="1"/>
    <col min="18" max="18" width="9.28515625" bestFit="1" customWidth="1"/>
    <col min="19" max="19" width="12.85546875" bestFit="1" customWidth="1"/>
    <col min="20" max="20" width="26.28515625" bestFit="1" customWidth="1"/>
    <col min="21" max="21" width="25.140625" bestFit="1" customWidth="1"/>
    <col min="22" max="22" width="9.28515625" bestFit="1" customWidth="1"/>
    <col min="23" max="23" width="12.140625" bestFit="1" customWidth="1"/>
    <col min="25" max="25" width="23.7109375" bestFit="1" customWidth="1"/>
    <col min="26" max="26" width="9.28515625" bestFit="1" customWidth="1"/>
    <col min="27" max="27" width="12.140625" bestFit="1" customWidth="1"/>
    <col min="29" max="29" width="25.140625" bestFit="1" customWidth="1"/>
    <col min="30" max="30" width="9.28515625" bestFit="1" customWidth="1"/>
    <col min="31" max="31" width="12.140625" bestFit="1" customWidth="1"/>
    <col min="33" max="33" width="25.28515625" bestFit="1" customWidth="1"/>
    <col min="34" max="34" width="9.28515625" bestFit="1" customWidth="1"/>
    <col min="35" max="35" width="12.140625" bestFit="1" customWidth="1"/>
    <col min="37" max="37" width="23.7109375" bestFit="1" customWidth="1"/>
    <col min="38" max="38" width="9.28515625" bestFit="1" customWidth="1"/>
    <col min="39" max="39" width="12.140625" bestFit="1" customWidth="1"/>
  </cols>
  <sheetData>
    <row r="3" spans="1:42" s="93" customFormat="1" ht="18.75">
      <c r="A3" s="93" t="s">
        <v>0</v>
      </c>
      <c r="E3" s="93" t="s">
        <v>361</v>
      </c>
      <c r="I3" s="93" t="s">
        <v>176</v>
      </c>
      <c r="M3" s="93" t="s">
        <v>1</v>
      </c>
      <c r="Q3" s="93" t="s">
        <v>141</v>
      </c>
      <c r="U3" s="93" t="s">
        <v>142</v>
      </c>
      <c r="Y3" s="93" t="s">
        <v>2</v>
      </c>
      <c r="AC3" s="93" t="s">
        <v>143</v>
      </c>
      <c r="AG3" s="93" t="s">
        <v>144</v>
      </c>
      <c r="AK3" s="93" t="s">
        <v>145</v>
      </c>
    </row>
    <row r="4" spans="1:42" s="73" customFormat="1" ht="16.5" thickBot="1"/>
    <row r="5" spans="1:42" s="73" customFormat="1" ht="17.25" thickTop="1" thickBot="1">
      <c r="A5" s="74" t="s">
        <v>347</v>
      </c>
      <c r="B5" s="75">
        <v>75133.429999999993</v>
      </c>
      <c r="C5" s="76">
        <f t="shared" ref="C5:C17" si="0">LN(B5/B6)</f>
        <v>3.419462272555307E-2</v>
      </c>
      <c r="E5" s="74" t="s">
        <v>347</v>
      </c>
      <c r="F5" s="75">
        <v>15.86</v>
      </c>
      <c r="G5" s="76">
        <f t="shared" ref="G5:G17" si="1">LN(F5/F6)</f>
        <v>5.9088916370006579E-2</v>
      </c>
      <c r="I5" s="74" t="s">
        <v>347</v>
      </c>
      <c r="J5" s="77">
        <v>39.729999999999997</v>
      </c>
      <c r="K5" s="76">
        <f t="shared" ref="K5:K17" si="2">LN(J5/J6)</f>
        <v>7.4166058217923186E-2</v>
      </c>
      <c r="M5" s="74" t="s">
        <v>347</v>
      </c>
      <c r="N5" s="77">
        <v>30.55</v>
      </c>
      <c r="O5" s="76">
        <f t="shared" ref="O5:O17" si="3">LN(N5/N6)</f>
        <v>3.0239885189718176E-2</v>
      </c>
      <c r="Q5" s="74" t="s">
        <v>347</v>
      </c>
      <c r="R5" s="77">
        <v>5.36</v>
      </c>
      <c r="S5" s="76">
        <f t="shared" ref="S5:S26" si="4">LN(R5/R6)</f>
        <v>-7.1973499625089102E-2</v>
      </c>
      <c r="U5" s="74" t="s">
        <v>347</v>
      </c>
      <c r="V5" s="75">
        <v>17.7</v>
      </c>
      <c r="W5" s="76">
        <f t="shared" ref="W5:W17" si="5">LN(V5/V6)</f>
        <v>-3.3840979842406798E-3</v>
      </c>
      <c r="Y5" s="74" t="s">
        <v>347</v>
      </c>
      <c r="Z5" s="77">
        <v>10.95</v>
      </c>
      <c r="AA5" s="76">
        <f t="shared" ref="AA5:AA17" si="6">LN(Z5/Z6)</f>
        <v>3.7213596340434273E-2</v>
      </c>
      <c r="AC5" s="74" t="s">
        <v>347</v>
      </c>
      <c r="AD5" s="75">
        <v>34.270000000000003</v>
      </c>
      <c r="AE5" s="76">
        <f t="shared" ref="AE5:AE17" si="7">LN(AD5/AD6)</f>
        <v>2.1531579491454792E-2</v>
      </c>
      <c r="AG5" s="74" t="s">
        <v>347</v>
      </c>
      <c r="AH5" s="77">
        <v>3.15</v>
      </c>
      <c r="AI5" s="76">
        <f t="shared" ref="AI5:AI17" si="8">LN(AH5/AH6)</f>
        <v>3.5544937419411289E-2</v>
      </c>
      <c r="AK5" s="74" t="s">
        <v>347</v>
      </c>
      <c r="AL5" s="75">
        <v>16.03</v>
      </c>
      <c r="AM5" s="76">
        <f t="shared" ref="AM5:AM17" si="9">LN(AL5/AL6)</f>
        <v>3.6852963277707332E-2</v>
      </c>
      <c r="AO5" s="86">
        <f>0.36*AI5+0.157*AE5+0.344*AA5+0.124*W5+0.013*O5+0.002*K5</f>
        <v>2.9099935066112196E-2</v>
      </c>
      <c r="AP5" s="86">
        <v>7.4166058217923186E-2</v>
      </c>
    </row>
    <row r="6" spans="1:42" s="73" customFormat="1" ht="16.5" thickBot="1">
      <c r="A6" s="78" t="s">
        <v>349</v>
      </c>
      <c r="B6" s="79">
        <v>72607.7</v>
      </c>
      <c r="C6" s="76">
        <f t="shared" si="0"/>
        <v>-1.7082760849367572E-3</v>
      </c>
      <c r="E6" s="78" t="s">
        <v>349</v>
      </c>
      <c r="F6" s="79">
        <v>14.95</v>
      </c>
      <c r="G6" s="76">
        <f t="shared" si="1"/>
        <v>-2.6404174196510737E-2</v>
      </c>
      <c r="I6" s="78" t="s">
        <v>349</v>
      </c>
      <c r="J6" s="79">
        <v>36.89</v>
      </c>
      <c r="K6" s="76">
        <f t="shared" si="2"/>
        <v>3.8971354167205596E-2</v>
      </c>
      <c r="M6" s="78" t="s">
        <v>349</v>
      </c>
      <c r="N6" s="79">
        <v>29.64</v>
      </c>
      <c r="O6" s="76">
        <f t="shared" si="3"/>
        <v>3.6767584185204448E-2</v>
      </c>
      <c r="Q6" s="78" t="s">
        <v>349</v>
      </c>
      <c r="R6" s="79">
        <v>5.76</v>
      </c>
      <c r="S6" s="76">
        <f t="shared" si="4"/>
        <v>4.0749659173556288E-2</v>
      </c>
      <c r="U6" s="78" t="s">
        <v>349</v>
      </c>
      <c r="V6" s="79">
        <v>17.760000000000002</v>
      </c>
      <c r="W6" s="76">
        <f t="shared" si="5"/>
        <v>6.7796869853787691E-3</v>
      </c>
      <c r="Y6" s="78" t="s">
        <v>349</v>
      </c>
      <c r="Z6" s="79">
        <v>10.55</v>
      </c>
      <c r="AA6" s="76">
        <f t="shared" si="6"/>
        <v>2.8476526125119184E-3</v>
      </c>
      <c r="AC6" s="78" t="s">
        <v>349</v>
      </c>
      <c r="AD6" s="79">
        <v>33.54</v>
      </c>
      <c r="AE6" s="76">
        <f t="shared" si="7"/>
        <v>1.6837439263610109E-2</v>
      </c>
      <c r="AG6" s="78" t="s">
        <v>349</v>
      </c>
      <c r="AH6" s="79">
        <v>3.04</v>
      </c>
      <c r="AI6" s="76">
        <f t="shared" si="8"/>
        <v>-2.9175489133931445E-2</v>
      </c>
      <c r="AK6" s="78" t="s">
        <v>349</v>
      </c>
      <c r="AL6" s="79">
        <v>15.45</v>
      </c>
      <c r="AM6" s="76">
        <f t="shared" si="9"/>
        <v>-3.3102958883166667E-2</v>
      </c>
      <c r="AO6" s="86">
        <f t="shared" ref="AO6:AO69" si="10">0.36*AI6+0.157*AE6+0.344*AA6+0.124*W6+0.013*O6+0.002*K6</f>
        <v>-5.4835031361953959E-3</v>
      </c>
      <c r="AP6" s="86">
        <v>3.8971354167205596E-2</v>
      </c>
    </row>
    <row r="7" spans="1:42" s="73" customFormat="1" ht="16.5" thickBot="1">
      <c r="A7" s="78" t="s">
        <v>350</v>
      </c>
      <c r="B7" s="79">
        <v>72731.839999999997</v>
      </c>
      <c r="C7" s="76">
        <f t="shared" si="0"/>
        <v>6.4469459025115437E-3</v>
      </c>
      <c r="E7" s="78" t="s">
        <v>350</v>
      </c>
      <c r="F7" s="79">
        <v>15.35</v>
      </c>
      <c r="G7" s="76">
        <f t="shared" si="1"/>
        <v>-1.6796260494134518E-2</v>
      </c>
      <c r="I7" s="78" t="s">
        <v>350</v>
      </c>
      <c r="J7" s="79">
        <v>35.479999999999997</v>
      </c>
      <c r="K7" s="76">
        <f t="shared" si="2"/>
        <v>0</v>
      </c>
      <c r="M7" s="78" t="s">
        <v>350</v>
      </c>
      <c r="N7" s="79">
        <v>28.57</v>
      </c>
      <c r="O7" s="76">
        <f t="shared" si="3"/>
        <v>-3.8453072532986715E-2</v>
      </c>
      <c r="Q7" s="78" t="s">
        <v>350</v>
      </c>
      <c r="R7" s="79">
        <v>5.53</v>
      </c>
      <c r="S7" s="76">
        <f t="shared" si="4"/>
        <v>-1.8066852249489244E-3</v>
      </c>
      <c r="U7" s="78" t="s">
        <v>350</v>
      </c>
      <c r="V7" s="79">
        <v>17.64</v>
      </c>
      <c r="W7" s="76">
        <f t="shared" si="5"/>
        <v>1.3698844358161927E-2</v>
      </c>
      <c r="Y7" s="78" t="s">
        <v>350</v>
      </c>
      <c r="Z7" s="79">
        <v>10.52</v>
      </c>
      <c r="AA7" s="76">
        <f t="shared" si="6"/>
        <v>5.7197486727869088E-3</v>
      </c>
      <c r="AC7" s="78" t="s">
        <v>350</v>
      </c>
      <c r="AD7" s="79">
        <v>32.979999999999997</v>
      </c>
      <c r="AE7" s="76">
        <f t="shared" si="7"/>
        <v>1.6509087884240645E-2</v>
      </c>
      <c r="AG7" s="78" t="s">
        <v>350</v>
      </c>
      <c r="AH7" s="79">
        <v>3.13</v>
      </c>
      <c r="AI7" s="76">
        <f t="shared" si="8"/>
        <v>-3.7621991789584294E-2</v>
      </c>
      <c r="AK7" s="78" t="s">
        <v>350</v>
      </c>
      <c r="AL7" s="79">
        <v>15.97</v>
      </c>
      <c r="AM7" s="76">
        <f t="shared" si="9"/>
        <v>4.3928530007353341E-3</v>
      </c>
      <c r="AO7" s="86">
        <f t="shared" si="10"/>
        <v>-7.7856299455026159E-3</v>
      </c>
      <c r="AP7" s="86">
        <v>0</v>
      </c>
    </row>
    <row r="8" spans="1:42" s="73" customFormat="1" ht="16.5" thickBot="1">
      <c r="A8" s="78" t="s">
        <v>351</v>
      </c>
      <c r="B8" s="79">
        <v>72264.45</v>
      </c>
      <c r="C8" s="76">
        <f t="shared" si="0"/>
        <v>-2.5857149771614088E-2</v>
      </c>
      <c r="E8" s="78" t="s">
        <v>351</v>
      </c>
      <c r="F8" s="79">
        <v>15.61</v>
      </c>
      <c r="G8" s="76">
        <f t="shared" si="1"/>
        <v>-3.0907537463076777E-2</v>
      </c>
      <c r="I8" s="78" t="s">
        <v>351</v>
      </c>
      <c r="J8" s="79">
        <v>35.479999999999997</v>
      </c>
      <c r="K8" s="76">
        <f t="shared" si="2"/>
        <v>-8.6993673365557099E-3</v>
      </c>
      <c r="M8" s="78" t="s">
        <v>351</v>
      </c>
      <c r="N8" s="79">
        <v>29.69</v>
      </c>
      <c r="O8" s="76">
        <f t="shared" si="3"/>
        <v>7.776877741184217E-3</v>
      </c>
      <c r="Q8" s="78" t="s">
        <v>351</v>
      </c>
      <c r="R8" s="79">
        <v>5.54</v>
      </c>
      <c r="S8" s="76">
        <f t="shared" si="4"/>
        <v>-7.3075980318065906E-2</v>
      </c>
      <c r="U8" s="78" t="s">
        <v>351</v>
      </c>
      <c r="V8" s="79">
        <v>17.399999999999999</v>
      </c>
      <c r="W8" s="76">
        <f t="shared" si="5"/>
        <v>-9.1533819864872482E-3</v>
      </c>
      <c r="Y8" s="78" t="s">
        <v>351</v>
      </c>
      <c r="Z8" s="79">
        <v>10.46</v>
      </c>
      <c r="AA8" s="76">
        <f t="shared" si="6"/>
        <v>-1.5180557177015754E-2</v>
      </c>
      <c r="AC8" s="78" t="s">
        <v>351</v>
      </c>
      <c r="AD8" s="79">
        <v>32.44</v>
      </c>
      <c r="AE8" s="76">
        <f t="shared" si="7"/>
        <v>-2.6165167739185966E-2</v>
      </c>
      <c r="AG8" s="78" t="s">
        <v>351</v>
      </c>
      <c r="AH8" s="79">
        <v>3.25</v>
      </c>
      <c r="AI8" s="76">
        <f t="shared" si="8"/>
        <v>-3.0721990369701403E-3</v>
      </c>
      <c r="AK8" s="78" t="s">
        <v>351</v>
      </c>
      <c r="AL8" s="79">
        <v>15.9</v>
      </c>
      <c r="AM8" s="76">
        <f t="shared" si="9"/>
        <v>-4.3083586136311788E-2</v>
      </c>
      <c r="AO8" s="86">
        <f t="shared" si="10"/>
        <v>-1.1487353347617002E-2</v>
      </c>
      <c r="AP8" s="86">
        <v>-8.6993673365557099E-3</v>
      </c>
    </row>
    <row r="9" spans="1:42" s="73" customFormat="1" ht="16.5" thickBot="1">
      <c r="A9" s="78" t="s">
        <v>352</v>
      </c>
      <c r="B9" s="79">
        <v>74157.37</v>
      </c>
      <c r="C9" s="76">
        <f t="shared" si="0"/>
        <v>9.7577481775119462E-3</v>
      </c>
      <c r="E9" s="78" t="s">
        <v>352</v>
      </c>
      <c r="F9" s="79">
        <v>16.100000000000001</v>
      </c>
      <c r="G9" s="76">
        <f t="shared" si="1"/>
        <v>4.9813303502041616E-3</v>
      </c>
      <c r="I9" s="78" t="s">
        <v>352</v>
      </c>
      <c r="J9" s="79">
        <v>35.79</v>
      </c>
      <c r="K9" s="76">
        <f t="shared" si="2"/>
        <v>8.3588148969065301E-2</v>
      </c>
      <c r="M9" s="78" t="s">
        <v>352</v>
      </c>
      <c r="N9" s="79">
        <v>29.46</v>
      </c>
      <c r="O9" s="76">
        <f t="shared" si="3"/>
        <v>-4.0650462481694452E-3</v>
      </c>
      <c r="Q9" s="78" t="s">
        <v>352</v>
      </c>
      <c r="R9" s="79">
        <v>5.96</v>
      </c>
      <c r="S9" s="76">
        <f t="shared" si="4"/>
        <v>2.2053480714857437E-2</v>
      </c>
      <c r="U9" s="78" t="s">
        <v>352</v>
      </c>
      <c r="V9" s="79">
        <v>17.559999999999999</v>
      </c>
      <c r="W9" s="76">
        <f t="shared" si="5"/>
        <v>-2.2753138371356509E-3</v>
      </c>
      <c r="Y9" s="78" t="s">
        <v>352</v>
      </c>
      <c r="Z9" s="79">
        <v>10.62</v>
      </c>
      <c r="AA9" s="76">
        <f t="shared" si="6"/>
        <v>1.8850146957712041E-3</v>
      </c>
      <c r="AC9" s="78" t="s">
        <v>352</v>
      </c>
      <c r="AD9" s="79">
        <v>33.299999999999997</v>
      </c>
      <c r="AE9" s="76">
        <f t="shared" si="7"/>
        <v>7.1570192501251712E-2</v>
      </c>
      <c r="AG9" s="78" t="s">
        <v>352</v>
      </c>
      <c r="AH9" s="79">
        <v>3.26</v>
      </c>
      <c r="AI9" s="76">
        <f t="shared" si="8"/>
        <v>-2.7233150458358849E-2</v>
      </c>
      <c r="AK9" s="78" t="s">
        <v>352</v>
      </c>
      <c r="AL9" s="79">
        <v>16.600000000000001</v>
      </c>
      <c r="AM9" s="76">
        <f t="shared" si="9"/>
        <v>1.2121360532345041E-2</v>
      </c>
      <c r="AO9" s="86">
        <f t="shared" si="10"/>
        <v>1.913222893939735E-3</v>
      </c>
      <c r="AP9" s="86">
        <v>8.3588148969065301E-2</v>
      </c>
    </row>
    <row r="10" spans="1:42" s="73" customFormat="1" ht="16.5" thickBot="1">
      <c r="A10" s="78" t="s">
        <v>353</v>
      </c>
      <c r="B10" s="79">
        <v>73437.279999999999</v>
      </c>
      <c r="C10" s="76">
        <f t="shared" si="0"/>
        <v>1.7467676244014924E-2</v>
      </c>
      <c r="E10" s="78" t="s">
        <v>353</v>
      </c>
      <c r="F10" s="79">
        <v>16.02</v>
      </c>
      <c r="G10" s="76">
        <f t="shared" si="1"/>
        <v>-4.2767666016342368E-2</v>
      </c>
      <c r="I10" s="78" t="s">
        <v>353</v>
      </c>
      <c r="J10" s="79">
        <v>32.92</v>
      </c>
      <c r="K10" s="76">
        <f t="shared" si="2"/>
        <v>4.5669130981457655E-3</v>
      </c>
      <c r="M10" s="78" t="s">
        <v>353</v>
      </c>
      <c r="N10" s="79">
        <v>29.58</v>
      </c>
      <c r="O10" s="76">
        <f t="shared" si="3"/>
        <v>3.1247177387375081E-2</v>
      </c>
      <c r="Q10" s="78" t="s">
        <v>353</v>
      </c>
      <c r="R10" s="79">
        <v>5.83</v>
      </c>
      <c r="S10" s="76">
        <f t="shared" si="4"/>
        <v>4.2037713195393275E-2</v>
      </c>
      <c r="U10" s="78" t="s">
        <v>353</v>
      </c>
      <c r="V10" s="79">
        <v>17.600000000000001</v>
      </c>
      <c r="W10" s="76">
        <f t="shared" si="5"/>
        <v>-1.0175328041652451E-2</v>
      </c>
      <c r="Y10" s="78" t="s">
        <v>353</v>
      </c>
      <c r="Z10" s="79">
        <v>10.6</v>
      </c>
      <c r="AA10" s="76">
        <f t="shared" si="6"/>
        <v>1.2339976235575876E-2</v>
      </c>
      <c r="AC10" s="78" t="s">
        <v>353</v>
      </c>
      <c r="AD10" s="79">
        <v>31</v>
      </c>
      <c r="AE10" s="76">
        <f t="shared" si="7"/>
        <v>6.6691374498672143E-2</v>
      </c>
      <c r="AG10" s="78" t="s">
        <v>353</v>
      </c>
      <c r="AH10" s="79">
        <v>3.35</v>
      </c>
      <c r="AI10" s="76">
        <f t="shared" si="8"/>
        <v>1.5037877364540502E-2</v>
      </c>
      <c r="AK10" s="78" t="s">
        <v>353</v>
      </c>
      <c r="AL10" s="79">
        <v>16.399999999999999</v>
      </c>
      <c r="AM10" s="76">
        <f t="shared" si="9"/>
        <v>9.1884260544061701E-3</v>
      </c>
      <c r="AO10" s="86">
        <f t="shared" si="10"/>
        <v>1.9282739927631468E-2</v>
      </c>
      <c r="AP10" s="86">
        <v>4.5669130981457655E-3</v>
      </c>
    </row>
    <row r="11" spans="1:42" s="73" customFormat="1" ht="16.5" thickBot="1">
      <c r="A11" s="78" t="s">
        <v>354</v>
      </c>
      <c r="B11" s="79">
        <v>72165.64</v>
      </c>
      <c r="C11" s="76">
        <f t="shared" si="0"/>
        <v>-2.3957569483902857E-2</v>
      </c>
      <c r="E11" s="78" t="s">
        <v>354</v>
      </c>
      <c r="F11" s="79">
        <v>16.72</v>
      </c>
      <c r="G11" s="76">
        <f t="shared" si="1"/>
        <v>-1.3072081567352888E-2</v>
      </c>
      <c r="I11" s="78" t="s">
        <v>354</v>
      </c>
      <c r="J11" s="79">
        <v>32.770000000000003</v>
      </c>
      <c r="K11" s="76">
        <f t="shared" si="2"/>
        <v>-2.3225293684339395E-2</v>
      </c>
      <c r="M11" s="78" t="s">
        <v>354</v>
      </c>
      <c r="N11" s="79">
        <v>28.67</v>
      </c>
      <c r="O11" s="76">
        <f t="shared" si="3"/>
        <v>-5.364490458157193E-2</v>
      </c>
      <c r="Q11" s="78" t="s">
        <v>354</v>
      </c>
      <c r="R11" s="79">
        <v>5.59</v>
      </c>
      <c r="S11" s="76">
        <f t="shared" si="4"/>
        <v>-5.3973063744666039E-2</v>
      </c>
      <c r="U11" s="78" t="s">
        <v>354</v>
      </c>
      <c r="V11" s="79">
        <v>17.78</v>
      </c>
      <c r="W11" s="76">
        <f t="shared" si="5"/>
        <v>-1.6732124878271804E-2</v>
      </c>
      <c r="Y11" s="78" t="s">
        <v>354</v>
      </c>
      <c r="Z11" s="79">
        <v>10.47</v>
      </c>
      <c r="AA11" s="76">
        <f t="shared" si="6"/>
        <v>-2.8612322810321234E-3</v>
      </c>
      <c r="AC11" s="78" t="s">
        <v>354</v>
      </c>
      <c r="AD11" s="79">
        <v>29</v>
      </c>
      <c r="AE11" s="76">
        <f t="shared" si="7"/>
        <v>-1.7094433359300068E-2</v>
      </c>
      <c r="AG11" s="78" t="s">
        <v>354</v>
      </c>
      <c r="AH11" s="79">
        <v>3.3</v>
      </c>
      <c r="AI11" s="76">
        <f t="shared" si="8"/>
        <v>-4.7346120597198428E-2</v>
      </c>
      <c r="AK11" s="78" t="s">
        <v>354</v>
      </c>
      <c r="AL11" s="79">
        <v>16.25</v>
      </c>
      <c r="AM11" s="76">
        <f t="shared" si="9"/>
        <v>-3.9220713153281267E-2</v>
      </c>
      <c r="AO11" s="86">
        <f t="shared" si="10"/>
        <v>-2.3531311188911407E-2</v>
      </c>
      <c r="AP11" s="86">
        <v>-2.3225293684339395E-2</v>
      </c>
    </row>
    <row r="12" spans="1:42" s="73" customFormat="1" ht="16.5" thickBot="1">
      <c r="A12" s="78" t="s">
        <v>355</v>
      </c>
      <c r="B12" s="79">
        <v>73915.429999999993</v>
      </c>
      <c r="C12" s="76">
        <f t="shared" si="0"/>
        <v>-2.7492082109328356E-2</v>
      </c>
      <c r="E12" s="78" t="s">
        <v>355</v>
      </c>
      <c r="F12" s="79">
        <v>16.940000000000001</v>
      </c>
      <c r="G12" s="76">
        <f t="shared" si="1"/>
        <v>-5.2988054506885266E-3</v>
      </c>
      <c r="I12" s="78" t="s">
        <v>355</v>
      </c>
      <c r="J12" s="79">
        <v>33.54</v>
      </c>
      <c r="K12" s="76">
        <f t="shared" si="2"/>
        <v>2.9961387740484697E-2</v>
      </c>
      <c r="M12" s="78" t="s">
        <v>355</v>
      </c>
      <c r="N12" s="79">
        <v>30.25</v>
      </c>
      <c r="O12" s="76">
        <f t="shared" si="3"/>
        <v>-4.4925958422602684E-2</v>
      </c>
      <c r="Q12" s="78" t="s">
        <v>355</v>
      </c>
      <c r="R12" s="79">
        <v>5.9</v>
      </c>
      <c r="S12" s="76">
        <f t="shared" si="4"/>
        <v>-8.4388686458645949E-3</v>
      </c>
      <c r="U12" s="78" t="s">
        <v>355</v>
      </c>
      <c r="V12" s="79">
        <v>18.079999999999998</v>
      </c>
      <c r="W12" s="76">
        <f t="shared" si="5"/>
        <v>-3.3130897229602381E-3</v>
      </c>
      <c r="Y12" s="78" t="s">
        <v>355</v>
      </c>
      <c r="Z12" s="79">
        <v>10.5</v>
      </c>
      <c r="AA12" s="76">
        <f t="shared" si="6"/>
        <v>-6.0064240742650141E-2</v>
      </c>
      <c r="AC12" s="78" t="s">
        <v>355</v>
      </c>
      <c r="AD12" s="79">
        <v>29.5</v>
      </c>
      <c r="AE12" s="76">
        <f t="shared" si="7"/>
        <v>-3.0052345066401823E-2</v>
      </c>
      <c r="AG12" s="78" t="s">
        <v>355</v>
      </c>
      <c r="AH12" s="79">
        <v>3.46</v>
      </c>
      <c r="AI12" s="76">
        <f t="shared" si="8"/>
        <v>-2.8860048891349867E-3</v>
      </c>
      <c r="AK12" s="78" t="s">
        <v>355</v>
      </c>
      <c r="AL12" s="79">
        <v>16.899999999999999</v>
      </c>
      <c r="AM12" s="76">
        <f t="shared" si="9"/>
        <v>-6.8598316342752444E-2</v>
      </c>
      <c r="AO12" s="86">
        <f t="shared" si="10"/>
        <v>-2.7354216560645263E-2</v>
      </c>
      <c r="AP12" s="86">
        <v>2.9961387740484697E-2</v>
      </c>
    </row>
    <row r="13" spans="1:42" s="73" customFormat="1" ht="16.5" thickBot="1">
      <c r="A13" s="78" t="s">
        <v>356</v>
      </c>
      <c r="B13" s="79">
        <v>75975.710000000006</v>
      </c>
      <c r="C13" s="76">
        <f t="shared" si="0"/>
        <v>-5.4447898589829137E-3</v>
      </c>
      <c r="E13" s="78" t="s">
        <v>356</v>
      </c>
      <c r="F13" s="79">
        <v>17.03</v>
      </c>
      <c r="G13" s="76">
        <f t="shared" si="1"/>
        <v>4.8731445987330181E-2</v>
      </c>
      <c r="I13" s="78" t="s">
        <v>356</v>
      </c>
      <c r="J13" s="79">
        <v>32.549999999999997</v>
      </c>
      <c r="K13" s="76">
        <f t="shared" si="2"/>
        <v>-1.2213892293938189E-2</v>
      </c>
      <c r="M13" s="78" t="s">
        <v>356</v>
      </c>
      <c r="N13" s="79">
        <v>31.64</v>
      </c>
      <c r="O13" s="76">
        <f t="shared" si="3"/>
        <v>-5.2035749420195128E-2</v>
      </c>
      <c r="Q13" s="78" t="s">
        <v>356</v>
      </c>
      <c r="R13" s="79">
        <v>5.95</v>
      </c>
      <c r="S13" s="76">
        <f t="shared" si="4"/>
        <v>-5.2385135087290827E-2</v>
      </c>
      <c r="U13" s="78" t="s">
        <v>356</v>
      </c>
      <c r="V13" s="79">
        <v>18.14</v>
      </c>
      <c r="W13" s="76">
        <f t="shared" si="5"/>
        <v>-1.4231219927949252E-2</v>
      </c>
      <c r="Y13" s="78" t="s">
        <v>356</v>
      </c>
      <c r="Z13" s="79">
        <v>11.15</v>
      </c>
      <c r="AA13" s="76">
        <f t="shared" si="6"/>
        <v>0</v>
      </c>
      <c r="AC13" s="78" t="s">
        <v>356</v>
      </c>
      <c r="AD13" s="79">
        <v>30.4</v>
      </c>
      <c r="AE13" s="76">
        <f t="shared" si="7"/>
        <v>-1.1447385840350948E-2</v>
      </c>
      <c r="AG13" s="78" t="s">
        <v>356</v>
      </c>
      <c r="AH13" s="79">
        <v>3.47</v>
      </c>
      <c r="AI13" s="76">
        <f t="shared" si="8"/>
        <v>-4.2319431878911809E-2</v>
      </c>
      <c r="AK13" s="78" t="s">
        <v>356</v>
      </c>
      <c r="AL13" s="79">
        <v>18.100000000000001</v>
      </c>
      <c r="AM13" s="76">
        <f t="shared" si="9"/>
        <v>2.76625349289011E-3</v>
      </c>
      <c r="AO13" s="86">
        <f t="shared" si="10"/>
        <v>-1.9497798851459473E-2</v>
      </c>
      <c r="AP13" s="86">
        <v>-1.2213892293938189E-2</v>
      </c>
    </row>
    <row r="14" spans="1:42" s="73" customFormat="1" ht="16.5" thickBot="1">
      <c r="A14" s="78" t="s">
        <v>357</v>
      </c>
      <c r="B14" s="79">
        <v>76390.509999999995</v>
      </c>
      <c r="C14" s="76">
        <f t="shared" si="0"/>
        <v>-7.8143418617644868E-3</v>
      </c>
      <c r="E14" s="78" t="s">
        <v>357</v>
      </c>
      <c r="F14" s="79">
        <v>16.22</v>
      </c>
      <c r="G14" s="76">
        <f t="shared" si="1"/>
        <v>8.6687849364464852E-3</v>
      </c>
      <c r="I14" s="78" t="s">
        <v>357</v>
      </c>
      <c r="J14" s="79">
        <v>32.950000000000003</v>
      </c>
      <c r="K14" s="76">
        <f t="shared" si="2"/>
        <v>1.2146979932677359E-3</v>
      </c>
      <c r="M14" s="78" t="s">
        <v>357</v>
      </c>
      <c r="N14" s="79">
        <v>33.33</v>
      </c>
      <c r="O14" s="76">
        <f t="shared" si="3"/>
        <v>-2.4304693697150718E-2</v>
      </c>
      <c r="Q14" s="78" t="s">
        <v>357</v>
      </c>
      <c r="R14" s="79">
        <v>6.27</v>
      </c>
      <c r="S14" s="76">
        <f t="shared" si="4"/>
        <v>-7.9428535139368806E-3</v>
      </c>
      <c r="U14" s="78" t="s">
        <v>357</v>
      </c>
      <c r="V14" s="79">
        <v>18.399999999999999</v>
      </c>
      <c r="W14" s="76">
        <f t="shared" si="5"/>
        <v>-7.0403756823286716E-3</v>
      </c>
      <c r="Y14" s="78" t="s">
        <v>357</v>
      </c>
      <c r="Z14" s="79">
        <v>11.15</v>
      </c>
      <c r="AA14" s="76">
        <f t="shared" si="6"/>
        <v>-1.777824602128383E-2</v>
      </c>
      <c r="AC14" s="78" t="s">
        <v>357</v>
      </c>
      <c r="AD14" s="79">
        <v>30.75</v>
      </c>
      <c r="AE14" s="76">
        <f t="shared" si="7"/>
        <v>-5.257702290092902E-2</v>
      </c>
      <c r="AG14" s="78" t="s">
        <v>357</v>
      </c>
      <c r="AH14" s="79">
        <v>3.62</v>
      </c>
      <c r="AI14" s="76">
        <f t="shared" si="8"/>
        <v>5.3913764659831019E-2</v>
      </c>
      <c r="AK14" s="78" t="s">
        <v>357</v>
      </c>
      <c r="AL14" s="79">
        <v>18.05</v>
      </c>
      <c r="AM14" s="76">
        <f t="shared" si="9"/>
        <v>1.6760168857465101E-2</v>
      </c>
      <c r="AO14" s="86">
        <f t="shared" si="10"/>
        <v>3.852107844086496E-3</v>
      </c>
      <c r="AP14" s="86">
        <v>1.2146979932677359E-3</v>
      </c>
    </row>
    <row r="15" spans="1:42" s="73" customFormat="1" ht="16.5" thickBot="1">
      <c r="A15" s="78" t="s">
        <v>358</v>
      </c>
      <c r="B15" s="79">
        <v>76989.789999999994</v>
      </c>
      <c r="C15" s="76">
        <f t="shared" si="0"/>
        <v>1.2219734448593705E-2</v>
      </c>
      <c r="E15" s="78" t="s">
        <v>358</v>
      </c>
      <c r="F15" s="79">
        <v>16.079999999999998</v>
      </c>
      <c r="G15" s="76">
        <f t="shared" si="1"/>
        <v>2.4552697005879087E-2</v>
      </c>
      <c r="I15" s="78" t="s">
        <v>358</v>
      </c>
      <c r="J15" s="79">
        <v>32.909999999999997</v>
      </c>
      <c r="K15" s="76">
        <f t="shared" si="2"/>
        <v>2.3675202645881837E-2</v>
      </c>
      <c r="M15" s="78" t="s">
        <v>358</v>
      </c>
      <c r="N15" s="79">
        <v>34.15</v>
      </c>
      <c r="O15" s="76">
        <f t="shared" si="3"/>
        <v>2.971986938492745E-2</v>
      </c>
      <c r="Q15" s="78" t="s">
        <v>358</v>
      </c>
      <c r="R15" s="79">
        <v>6.32</v>
      </c>
      <c r="S15" s="76">
        <f t="shared" si="4"/>
        <v>5.1959738930711166E-2</v>
      </c>
      <c r="U15" s="78" t="s">
        <v>358</v>
      </c>
      <c r="V15" s="79">
        <v>18.53</v>
      </c>
      <c r="W15" s="76">
        <f t="shared" si="5"/>
        <v>-1.446582953863506E-2</v>
      </c>
      <c r="Y15" s="78" t="s">
        <v>358</v>
      </c>
      <c r="Z15" s="79">
        <v>11.35</v>
      </c>
      <c r="AA15" s="76">
        <f t="shared" si="6"/>
        <v>1.7636688874967138E-3</v>
      </c>
      <c r="AC15" s="78" t="s">
        <v>358</v>
      </c>
      <c r="AD15" s="79">
        <v>32.409999999999997</v>
      </c>
      <c r="AE15" s="76">
        <f t="shared" si="7"/>
        <v>-4.2585326316978311E-2</v>
      </c>
      <c r="AG15" s="78" t="s">
        <v>358</v>
      </c>
      <c r="AH15" s="79">
        <v>3.43</v>
      </c>
      <c r="AI15" s="76">
        <f t="shared" si="8"/>
        <v>-1.1594332780919257E-2</v>
      </c>
      <c r="AK15" s="78" t="s">
        <v>358</v>
      </c>
      <c r="AL15" s="79">
        <v>17.75</v>
      </c>
      <c r="AM15" s="76">
        <f t="shared" si="9"/>
        <v>-8.4151969252844721E-3</v>
      </c>
      <c r="AO15" s="86">
        <f t="shared" si="10"/>
        <v>-1.1613208091092585E-2</v>
      </c>
      <c r="AP15" s="86">
        <v>2.3675202645881837E-2</v>
      </c>
    </row>
    <row r="16" spans="1:42" s="73" customFormat="1" ht="16.5" thickBot="1">
      <c r="A16" s="78" t="s">
        <v>359</v>
      </c>
      <c r="B16" s="79">
        <v>76054.720000000001</v>
      </c>
      <c r="C16" s="76">
        <f t="shared" si="0"/>
        <v>2.3429481888886747E-2</v>
      </c>
      <c r="E16" s="78" t="s">
        <v>359</v>
      </c>
      <c r="F16" s="79">
        <v>15.69</v>
      </c>
      <c r="G16" s="76">
        <f t="shared" si="1"/>
        <v>2.5170738346551355E-2</v>
      </c>
      <c r="I16" s="78" t="s">
        <v>359</v>
      </c>
      <c r="J16" s="79">
        <v>32.14</v>
      </c>
      <c r="K16" s="76">
        <f t="shared" si="2"/>
        <v>8.4362318801214781E-3</v>
      </c>
      <c r="M16" s="78" t="s">
        <v>359</v>
      </c>
      <c r="N16" s="79">
        <v>33.15</v>
      </c>
      <c r="O16" s="76">
        <f t="shared" si="3"/>
        <v>6.062462181643484E-2</v>
      </c>
      <c r="Q16" s="78" t="s">
        <v>359</v>
      </c>
      <c r="R16" s="79">
        <v>6</v>
      </c>
      <c r="S16" s="76">
        <f t="shared" si="4"/>
        <v>2.7028672387919419E-2</v>
      </c>
      <c r="U16" s="78" t="s">
        <v>359</v>
      </c>
      <c r="V16" s="79">
        <v>18.8</v>
      </c>
      <c r="W16" s="76">
        <f t="shared" si="5"/>
        <v>1.0643960557867229E-3</v>
      </c>
      <c r="Y16" s="78" t="s">
        <v>359</v>
      </c>
      <c r="Z16" s="79">
        <v>11.33</v>
      </c>
      <c r="AA16" s="76">
        <f t="shared" si="6"/>
        <v>2.6835241774503849E-2</v>
      </c>
      <c r="AC16" s="78" t="s">
        <v>359</v>
      </c>
      <c r="AD16" s="79">
        <v>33.82</v>
      </c>
      <c r="AE16" s="76">
        <f t="shared" si="7"/>
        <v>1.6095727517426311E-2</v>
      </c>
      <c r="AG16" s="78" t="s">
        <v>359</v>
      </c>
      <c r="AH16" s="79">
        <v>3.47</v>
      </c>
      <c r="AI16" s="76">
        <f t="shared" si="8"/>
        <v>4.7206404569796329E-2</v>
      </c>
      <c r="AK16" s="78" t="s">
        <v>359</v>
      </c>
      <c r="AL16" s="79">
        <v>17.899999999999999</v>
      </c>
      <c r="AM16" s="76">
        <f t="shared" si="9"/>
        <v>1.4631662268064049E-2</v>
      </c>
      <c r="AO16" s="86">
        <f t="shared" si="10"/>
        <v>2.9689635694083383E-2</v>
      </c>
      <c r="AP16" s="86">
        <v>8.4362318801214781E-3</v>
      </c>
    </row>
    <row r="17" spans="1:43" s="73" customFormat="1" ht="16.5" thickBot="1">
      <c r="A17" s="80" t="s">
        <v>360</v>
      </c>
      <c r="B17" s="81">
        <v>74293.509999999995</v>
      </c>
      <c r="C17" s="76">
        <f t="shared" si="0"/>
        <v>-1.4647724806651993E-2</v>
      </c>
      <c r="E17" s="80" t="s">
        <v>360</v>
      </c>
      <c r="F17" s="79">
        <v>15.3</v>
      </c>
      <c r="G17" s="76">
        <f t="shared" si="1"/>
        <v>-2.5170738346551334E-2</v>
      </c>
      <c r="I17" s="80" t="s">
        <v>360</v>
      </c>
      <c r="J17" s="79">
        <v>31.87</v>
      </c>
      <c r="K17" s="76">
        <f t="shared" si="2"/>
        <v>-1.2543118609070977E-3</v>
      </c>
      <c r="M17" s="80" t="s">
        <v>360</v>
      </c>
      <c r="N17" s="81">
        <v>31.2</v>
      </c>
      <c r="O17" s="76">
        <f t="shared" si="3"/>
        <v>9.6619109117368901E-3</v>
      </c>
      <c r="Q17" s="80" t="s">
        <v>360</v>
      </c>
      <c r="R17" s="81">
        <v>5.84</v>
      </c>
      <c r="S17" s="76">
        <f t="shared" si="4"/>
        <v>-1.0221554071538139E-2</v>
      </c>
      <c r="U17" s="80" t="s">
        <v>360</v>
      </c>
      <c r="V17" s="81">
        <v>18.78</v>
      </c>
      <c r="W17" s="76">
        <f t="shared" si="5"/>
        <v>-1.5323945832210792E-2</v>
      </c>
      <c r="Y17" s="80" t="s">
        <v>360</v>
      </c>
      <c r="Z17" s="79">
        <v>11.03</v>
      </c>
      <c r="AA17" s="76">
        <f t="shared" si="6"/>
        <v>-9.0253320220425176E-3</v>
      </c>
      <c r="AC17" s="80" t="s">
        <v>360</v>
      </c>
      <c r="AD17" s="79">
        <v>33.28</v>
      </c>
      <c r="AE17" s="76">
        <f t="shared" si="7"/>
        <v>-2.8145836589085944E-2</v>
      </c>
      <c r="AG17" s="80" t="s">
        <v>360</v>
      </c>
      <c r="AH17" s="79">
        <v>3.31</v>
      </c>
      <c r="AI17" s="76">
        <f t="shared" si="8"/>
        <v>-4.4320399680661302E-2</v>
      </c>
      <c r="AK17" s="80" t="s">
        <v>360</v>
      </c>
      <c r="AL17" s="81">
        <v>17.64</v>
      </c>
      <c r="AM17" s="76">
        <f t="shared" si="9"/>
        <v>-3.1252543504104308E-2</v>
      </c>
      <c r="AO17" s="86">
        <f t="shared" si="10"/>
        <v>-2.5256027510170562E-2</v>
      </c>
      <c r="AP17" s="86">
        <v>-1.2543118609070977E-3</v>
      </c>
    </row>
    <row r="18" spans="1:43" s="73" customFormat="1" ht="16.5" thickBot="1">
      <c r="A18" s="82" t="s">
        <v>334</v>
      </c>
      <c r="B18" s="82">
        <v>75389.75</v>
      </c>
      <c r="C18" s="76">
        <f t="shared" ref="C18:C26" si="11">LN(B18/B19)</f>
        <v>-4.8531891642597698E-3</v>
      </c>
      <c r="D18" s="82"/>
      <c r="E18" s="82" t="s">
        <v>334</v>
      </c>
      <c r="F18" s="79">
        <v>15.69</v>
      </c>
      <c r="G18" s="76">
        <f t="shared" ref="G18:G26" si="12">LN(F18/F19)</f>
        <v>4.2310248223247506E-2</v>
      </c>
      <c r="H18" s="82"/>
      <c r="I18" s="82" t="s">
        <v>334</v>
      </c>
      <c r="J18" s="79">
        <v>31.91</v>
      </c>
      <c r="K18" s="76">
        <f t="shared" ref="K18:K26" si="13">LN(J18/J19)</f>
        <v>-5.7541362198820917E-2</v>
      </c>
      <c r="M18" s="82" t="s">
        <v>334</v>
      </c>
      <c r="N18" s="82">
        <v>30.9</v>
      </c>
      <c r="O18" s="76">
        <f t="shared" ref="O18:O26" si="14">LN(N18/N19)</f>
        <v>1.9938558864553826E-2</v>
      </c>
      <c r="P18" s="82"/>
      <c r="Q18" s="82" t="s">
        <v>334</v>
      </c>
      <c r="R18" s="82">
        <v>5.9</v>
      </c>
      <c r="S18" s="76">
        <f t="shared" si="4"/>
        <v>8.5106896679088308E-3</v>
      </c>
      <c r="T18" s="82"/>
      <c r="U18" s="82" t="s">
        <v>334</v>
      </c>
      <c r="V18" s="82">
        <v>19.07</v>
      </c>
      <c r="W18" s="76">
        <f t="shared" ref="W18:W26" si="15">LN(V18/V19)</f>
        <v>-1.0433062813947331E-2</v>
      </c>
      <c r="X18" s="82"/>
      <c r="Y18" s="82" t="s">
        <v>334</v>
      </c>
      <c r="Z18" s="82">
        <v>11.13</v>
      </c>
      <c r="AA18" s="76">
        <f t="shared" ref="AA18:AA26" si="16">LN(Z18/Z19)</f>
        <v>-8.0537348070968268E-3</v>
      </c>
      <c r="AB18" s="82"/>
      <c r="AC18" s="82" t="s">
        <v>334</v>
      </c>
      <c r="AD18" s="82">
        <v>34.229999999999997</v>
      </c>
      <c r="AE18" s="76">
        <f t="shared" ref="AE18:AE26" si="17">LN(AD18/AD19)</f>
        <v>2.1855565735980603E-2</v>
      </c>
      <c r="AF18" s="82"/>
      <c r="AG18" s="82" t="s">
        <v>334</v>
      </c>
      <c r="AH18" s="82">
        <v>3.46</v>
      </c>
      <c r="AI18" s="76">
        <f t="shared" ref="AI18:AI26" si="18">LN(AH18/AH19)</f>
        <v>2.3392879574705594E-2</v>
      </c>
      <c r="AJ18" s="82"/>
      <c r="AK18" s="82" t="s">
        <v>334</v>
      </c>
      <c r="AL18" s="82">
        <v>18.2</v>
      </c>
      <c r="AM18" s="76">
        <f t="shared" ref="AM18:AM26" si="19">LN(AL18/AL19)</f>
        <v>-1.0982977490625657E-3</v>
      </c>
      <c r="AN18" s="82"/>
      <c r="AO18" s="86">
        <f t="shared" si="10"/>
        <v>7.9326944457137477E-3</v>
      </c>
      <c r="AP18" s="76">
        <v>-5.7541362198820917E-2</v>
      </c>
      <c r="AQ18" s="82"/>
    </row>
    <row r="19" spans="1:43" s="73" customFormat="1" ht="16.5" thickBot="1">
      <c r="A19" s="82" t="s">
        <v>335</v>
      </c>
      <c r="B19" s="82">
        <v>75756.52</v>
      </c>
      <c r="C19" s="76">
        <f t="shared" si="11"/>
        <v>3.5985518086243187E-2</v>
      </c>
      <c r="D19" s="82"/>
      <c r="E19" s="82" t="s">
        <v>335</v>
      </c>
      <c r="F19" s="79">
        <v>15.04</v>
      </c>
      <c r="G19" s="76">
        <f t="shared" si="12"/>
        <v>2.2185783908347578E-2</v>
      </c>
      <c r="H19" s="82"/>
      <c r="I19" s="82" t="s">
        <v>335</v>
      </c>
      <c r="J19" s="79">
        <v>33.799999999999997</v>
      </c>
      <c r="K19" s="76">
        <f t="shared" si="13"/>
        <v>-1.991864330651923E-2</v>
      </c>
      <c r="M19" s="82" t="s">
        <v>335</v>
      </c>
      <c r="N19" s="82">
        <v>30.29</v>
      </c>
      <c r="O19" s="76">
        <f t="shared" si="14"/>
        <v>-1.7670616858913066E-2</v>
      </c>
      <c r="P19" s="82"/>
      <c r="Q19" s="82" t="s">
        <v>335</v>
      </c>
      <c r="R19" s="82">
        <v>5.85</v>
      </c>
      <c r="S19" s="76">
        <f t="shared" si="4"/>
        <v>7.2662600375913725E-2</v>
      </c>
      <c r="T19" s="82"/>
      <c r="U19" s="82" t="s">
        <v>335</v>
      </c>
      <c r="V19" s="82">
        <v>19.27</v>
      </c>
      <c r="W19" s="76">
        <f t="shared" si="15"/>
        <v>4.160172406666344E-3</v>
      </c>
      <c r="X19" s="82"/>
      <c r="Y19" s="82" t="s">
        <v>335</v>
      </c>
      <c r="Z19" s="82">
        <v>11.22</v>
      </c>
      <c r="AA19" s="76">
        <f t="shared" si="16"/>
        <v>4.558674445189427E-2</v>
      </c>
      <c r="AB19" s="82"/>
      <c r="AC19" s="82" t="s">
        <v>335</v>
      </c>
      <c r="AD19" s="82">
        <v>33.49</v>
      </c>
      <c r="AE19" s="76">
        <f t="shared" si="17"/>
        <v>1.1951002318757362E-3</v>
      </c>
      <c r="AF19" s="82"/>
      <c r="AG19" s="82" t="s">
        <v>335</v>
      </c>
      <c r="AH19" s="82">
        <v>3.38</v>
      </c>
      <c r="AI19" s="76">
        <f t="shared" si="18"/>
        <v>6.7303681896106596E-2</v>
      </c>
      <c r="AJ19" s="82"/>
      <c r="AK19" s="82" t="s">
        <v>335</v>
      </c>
      <c r="AL19" s="82">
        <v>18.22</v>
      </c>
      <c r="AM19" s="76">
        <f t="shared" si="19"/>
        <v>4.662456346562055E-2</v>
      </c>
      <c r="AN19" s="82"/>
      <c r="AO19" s="86">
        <f t="shared" si="10"/>
        <v>4.034510238310221E-2</v>
      </c>
      <c r="AP19" s="76">
        <v>-1.991864330651923E-2</v>
      </c>
      <c r="AQ19" s="82"/>
    </row>
    <row r="20" spans="1:43" s="73" customFormat="1" ht="16.5" thickBot="1">
      <c r="A20" s="82" t="s">
        <v>336</v>
      </c>
      <c r="B20" s="82">
        <v>73078.850000000006</v>
      </c>
      <c r="C20" s="76">
        <f t="shared" si="11"/>
        <v>1.5941363486369192E-2</v>
      </c>
      <c r="D20" s="82"/>
      <c r="E20" s="82" t="s">
        <v>336</v>
      </c>
      <c r="F20" s="79">
        <v>14.71</v>
      </c>
      <c r="G20" s="76">
        <f t="shared" si="12"/>
        <v>4.8042653006902164E-2</v>
      </c>
      <c r="H20" s="82"/>
      <c r="I20" s="82" t="s">
        <v>336</v>
      </c>
      <c r="J20" s="79">
        <v>34.479999999999997</v>
      </c>
      <c r="K20" s="76">
        <f t="shared" si="13"/>
        <v>-3.3930553575307977E-2</v>
      </c>
      <c r="M20" s="82" t="s">
        <v>336</v>
      </c>
      <c r="N20" s="82">
        <v>30.83</v>
      </c>
      <c r="O20" s="76">
        <f t="shared" si="14"/>
        <v>5.9814051941463574E-2</v>
      </c>
      <c r="P20" s="82"/>
      <c r="Q20" s="82" t="s">
        <v>336</v>
      </c>
      <c r="R20" s="82">
        <v>5.44</v>
      </c>
      <c r="S20" s="76">
        <f t="shared" si="4"/>
        <v>4.1281658973304033E-2</v>
      </c>
      <c r="T20" s="82"/>
      <c r="U20" s="82" t="s">
        <v>336</v>
      </c>
      <c r="V20" s="82">
        <v>19.190000000000001</v>
      </c>
      <c r="W20" s="76">
        <f t="shared" si="15"/>
        <v>2.0532440183705036E-2</v>
      </c>
      <c r="X20" s="82"/>
      <c r="Y20" s="82" t="s">
        <v>336</v>
      </c>
      <c r="Z20" s="82">
        <v>10.72</v>
      </c>
      <c r="AA20" s="76">
        <f t="shared" si="16"/>
        <v>3.2230277904913424E-2</v>
      </c>
      <c r="AB20" s="82"/>
      <c r="AC20" s="82" t="s">
        <v>336</v>
      </c>
      <c r="AD20" s="82">
        <v>33.450000000000003</v>
      </c>
      <c r="AE20" s="76">
        <f t="shared" si="17"/>
        <v>1.9928195717680671E-2</v>
      </c>
      <c r="AF20" s="82"/>
      <c r="AG20" s="82" t="s">
        <v>336</v>
      </c>
      <c r="AH20" s="82">
        <v>3.16</v>
      </c>
      <c r="AI20" s="76">
        <f t="shared" si="18"/>
        <v>3.2157111634531443E-2</v>
      </c>
      <c r="AJ20" s="82"/>
      <c r="AK20" s="82" t="s">
        <v>336</v>
      </c>
      <c r="AL20" s="82">
        <v>17.39</v>
      </c>
      <c r="AM20" s="76">
        <f t="shared" si="19"/>
        <v>-6.3055525632766491E-3</v>
      </c>
      <c r="AN20" s="82"/>
      <c r="AO20" s="86">
        <f t="shared" si="10"/>
        <v>2.9048246666265234E-2</v>
      </c>
      <c r="AP20" s="76">
        <v>-3.3930553575307977E-2</v>
      </c>
      <c r="AQ20" s="82"/>
    </row>
    <row r="21" spans="1:43" s="73" customFormat="1" ht="16.5" thickBot="1">
      <c r="A21" s="82" t="s">
        <v>337</v>
      </c>
      <c r="B21" s="82">
        <v>71923.11</v>
      </c>
      <c r="C21" s="76">
        <f t="shared" si="11"/>
        <v>1.1880968383818975E-2</v>
      </c>
      <c r="D21" s="82"/>
      <c r="E21" s="82" t="s">
        <v>337</v>
      </c>
      <c r="F21" s="79">
        <v>14.02</v>
      </c>
      <c r="G21" s="76">
        <f t="shared" si="12"/>
        <v>1.0035926527785434E-2</v>
      </c>
      <c r="H21" s="82"/>
      <c r="I21" s="82" t="s">
        <v>337</v>
      </c>
      <c r="J21" s="79">
        <v>35.67</v>
      </c>
      <c r="K21" s="76">
        <f t="shared" si="13"/>
        <v>5.2962016578183196E-2</v>
      </c>
      <c r="M21" s="82" t="s">
        <v>337</v>
      </c>
      <c r="N21" s="82">
        <v>29.04</v>
      </c>
      <c r="O21" s="76">
        <f t="shared" si="14"/>
        <v>-1.5037877364540559E-2</v>
      </c>
      <c r="P21" s="82"/>
      <c r="Q21" s="82" t="s">
        <v>337</v>
      </c>
      <c r="R21" s="82">
        <v>5.22</v>
      </c>
      <c r="S21" s="76">
        <f t="shared" si="4"/>
        <v>-3.3901551675681457E-2</v>
      </c>
      <c r="T21" s="82"/>
      <c r="U21" s="82" t="s">
        <v>337</v>
      </c>
      <c r="V21" s="82">
        <v>18.8</v>
      </c>
      <c r="W21" s="76">
        <f t="shared" si="15"/>
        <v>2.4227295335324271E-2</v>
      </c>
      <c r="X21" s="82"/>
      <c r="Y21" s="82" t="s">
        <v>337</v>
      </c>
      <c r="Z21" s="82">
        <v>10.38</v>
      </c>
      <c r="AA21" s="76">
        <f t="shared" si="16"/>
        <v>7.7369825021524011E-3</v>
      </c>
      <c r="AB21" s="82"/>
      <c r="AC21" s="82" t="s">
        <v>337</v>
      </c>
      <c r="AD21" s="82">
        <v>32.79</v>
      </c>
      <c r="AE21" s="76">
        <f t="shared" si="17"/>
        <v>5.6136386371410531E-2</v>
      </c>
      <c r="AF21" s="82"/>
      <c r="AG21" s="82" t="s">
        <v>337</v>
      </c>
      <c r="AH21" s="82">
        <v>3.06</v>
      </c>
      <c r="AI21" s="76">
        <f t="shared" si="18"/>
        <v>-2.8987536873252298E-2</v>
      </c>
      <c r="AJ21" s="82"/>
      <c r="AK21" s="82" t="s">
        <v>337</v>
      </c>
      <c r="AL21" s="82">
        <v>17.5</v>
      </c>
      <c r="AM21" s="76">
        <f t="shared" si="19"/>
        <v>-1.3621095951964963E-2</v>
      </c>
      <c r="AN21" s="82"/>
      <c r="AO21" s="86">
        <f t="shared" si="10"/>
        <v>3.9540376156786006E-3</v>
      </c>
      <c r="AP21" s="76">
        <v>5.2962016578183196E-2</v>
      </c>
      <c r="AQ21" s="82"/>
    </row>
    <row r="22" spans="1:43" s="73" customFormat="1" ht="16.5" thickBot="1">
      <c r="A22" s="82" t="s">
        <v>338</v>
      </c>
      <c r="B22" s="82">
        <v>71073.649999999994</v>
      </c>
      <c r="C22" s="76">
        <f t="shared" si="11"/>
        <v>3.3754095315213534E-2</v>
      </c>
      <c r="D22" s="82"/>
      <c r="E22" s="82" t="s">
        <v>338</v>
      </c>
      <c r="F22" s="79">
        <v>13.88</v>
      </c>
      <c r="G22" s="76">
        <f t="shared" si="12"/>
        <v>2.0379162336652264E-2</v>
      </c>
      <c r="H22" s="82"/>
      <c r="I22" s="82" t="s">
        <v>338</v>
      </c>
      <c r="J22" s="79">
        <v>33.83</v>
      </c>
      <c r="K22" s="76">
        <f t="shared" si="13"/>
        <v>6.9774393805394935E-2</v>
      </c>
      <c r="M22" s="82" t="s">
        <v>338</v>
      </c>
      <c r="N22" s="82">
        <v>29.48</v>
      </c>
      <c r="O22" s="76">
        <f t="shared" si="14"/>
        <v>0.10845590901682753</v>
      </c>
      <c r="P22" s="82"/>
      <c r="Q22" s="82" t="s">
        <v>338</v>
      </c>
      <c r="R22" s="82">
        <v>5.4</v>
      </c>
      <c r="S22" s="76">
        <f t="shared" si="4"/>
        <v>-1.1049836186584935E-2</v>
      </c>
      <c r="T22" s="82"/>
      <c r="U22" s="82" t="s">
        <v>338</v>
      </c>
      <c r="V22" s="82">
        <v>18.350000000000001</v>
      </c>
      <c r="W22" s="76">
        <f t="shared" si="15"/>
        <v>3.8220084745752706E-3</v>
      </c>
      <c r="X22" s="82"/>
      <c r="Y22" s="82" t="s">
        <v>338</v>
      </c>
      <c r="Z22" s="82">
        <v>10.3</v>
      </c>
      <c r="AA22" s="76">
        <f t="shared" si="16"/>
        <v>3.5576874567107432E-2</v>
      </c>
      <c r="AB22" s="82"/>
      <c r="AC22" s="82" t="s">
        <v>338</v>
      </c>
      <c r="AD22" s="82">
        <v>31</v>
      </c>
      <c r="AE22" s="76">
        <f t="shared" si="17"/>
        <v>1.1680859612755589E-2</v>
      </c>
      <c r="AF22" s="82"/>
      <c r="AG22" s="82" t="s">
        <v>338</v>
      </c>
      <c r="AH22" s="82">
        <v>3.15</v>
      </c>
      <c r="AI22" s="76">
        <f t="shared" si="18"/>
        <v>5.8840500022933395E-2</v>
      </c>
      <c r="AJ22" s="82"/>
      <c r="AK22" s="82" t="s">
        <v>338</v>
      </c>
      <c r="AL22" s="82">
        <v>17.739999999999998</v>
      </c>
      <c r="AM22" s="76">
        <f t="shared" si="19"/>
        <v>2.2229470488564967E-2</v>
      </c>
      <c r="AN22" s="82"/>
      <c r="AO22" s="86">
        <f t="shared" si="10"/>
        <v>3.7278324474220484E-2</v>
      </c>
      <c r="AP22" s="76">
        <v>6.9774393805394935E-2</v>
      </c>
      <c r="AQ22" s="82"/>
    </row>
    <row r="23" spans="1:43" s="73" customFormat="1" ht="16.5" thickBot="1">
      <c r="A23" s="82" t="s">
        <v>339</v>
      </c>
      <c r="B23" s="82">
        <v>68714.66</v>
      </c>
      <c r="C23" s="76">
        <f t="shared" si="11"/>
        <v>1.9932130610110683E-2</v>
      </c>
      <c r="D23" s="82"/>
      <c r="E23" s="82" t="s">
        <v>339</v>
      </c>
      <c r="F23" s="79">
        <v>13.6</v>
      </c>
      <c r="G23" s="76">
        <f t="shared" si="12"/>
        <v>4.8974004596459682E-2</v>
      </c>
      <c r="H23" s="82"/>
      <c r="I23" s="82" t="s">
        <v>339</v>
      </c>
      <c r="J23" s="79">
        <v>31.55</v>
      </c>
      <c r="K23" s="76">
        <f t="shared" si="13"/>
        <v>2.4058899007693375E-2</v>
      </c>
      <c r="M23" s="82" t="s">
        <v>339</v>
      </c>
      <c r="N23" s="82">
        <v>26.45</v>
      </c>
      <c r="O23" s="76">
        <f t="shared" si="14"/>
        <v>5.6380333436107689E-2</v>
      </c>
      <c r="P23" s="82"/>
      <c r="Q23" s="82" t="s">
        <v>339</v>
      </c>
      <c r="R23" s="82">
        <v>5.46</v>
      </c>
      <c r="S23" s="76">
        <f t="shared" si="4"/>
        <v>-2.5317807984289783E-2</v>
      </c>
      <c r="T23" s="82"/>
      <c r="U23" s="82" t="s">
        <v>339</v>
      </c>
      <c r="V23" s="82">
        <v>18.28</v>
      </c>
      <c r="W23" s="76">
        <f t="shared" si="15"/>
        <v>9.8956277542238402E-3</v>
      </c>
      <c r="X23" s="82"/>
      <c r="Y23" s="82" t="s">
        <v>339</v>
      </c>
      <c r="Z23" s="82">
        <v>9.94</v>
      </c>
      <c r="AA23" s="76">
        <f t="shared" si="16"/>
        <v>1.7250554613791234E-2</v>
      </c>
      <c r="AB23" s="82"/>
      <c r="AC23" s="82" t="s">
        <v>339</v>
      </c>
      <c r="AD23" s="82">
        <v>30.64</v>
      </c>
      <c r="AE23" s="76">
        <f t="shared" si="17"/>
        <v>-7.5715221425304666E-2</v>
      </c>
      <c r="AF23" s="82"/>
      <c r="AG23" s="82" t="s">
        <v>339</v>
      </c>
      <c r="AH23" s="82">
        <v>2.97</v>
      </c>
      <c r="AI23" s="76">
        <f t="shared" si="18"/>
        <v>3.7740327982847113E-2</v>
      </c>
      <c r="AJ23" s="82"/>
      <c r="AK23" s="82" t="s">
        <v>339</v>
      </c>
      <c r="AL23" s="82">
        <v>17.350000000000001</v>
      </c>
      <c r="AM23" s="76">
        <f t="shared" si="19"/>
        <v>1.4514042884254012E-2</v>
      </c>
      <c r="AN23" s="82"/>
      <c r="AO23" s="86">
        <f t="shared" si="10"/>
        <v>9.6415390714048553E-3</v>
      </c>
      <c r="AP23" s="76">
        <v>2.4058899007693375E-2</v>
      </c>
      <c r="AQ23" s="82"/>
    </row>
    <row r="24" spans="1:43" s="73" customFormat="1" ht="16.5" thickBot="1">
      <c r="A24" s="82" t="s">
        <v>340</v>
      </c>
      <c r="B24" s="82">
        <v>67358.59</v>
      </c>
      <c r="C24" s="76">
        <f t="shared" si="11"/>
        <v>6.8615155711713813E-3</v>
      </c>
      <c r="D24" s="82"/>
      <c r="E24" s="82" t="s">
        <v>340</v>
      </c>
      <c r="F24" s="79">
        <v>12.95</v>
      </c>
      <c r="G24" s="76">
        <f t="shared" si="12"/>
        <v>-3.4158918811318974E-2</v>
      </c>
      <c r="H24" s="82"/>
      <c r="I24" s="82" t="s">
        <v>340</v>
      </c>
      <c r="J24" s="79">
        <v>30.8</v>
      </c>
      <c r="K24" s="76">
        <f t="shared" si="13"/>
        <v>-1.386448131545838E-2</v>
      </c>
      <c r="M24" s="82" t="s">
        <v>340</v>
      </c>
      <c r="N24" s="82">
        <v>25</v>
      </c>
      <c r="O24" s="76">
        <f t="shared" si="14"/>
        <v>-1.0346292054144373E-2</v>
      </c>
      <c r="P24" s="82"/>
      <c r="Q24" s="82" t="s">
        <v>340</v>
      </c>
      <c r="R24" s="82">
        <v>5.6</v>
      </c>
      <c r="S24" s="76">
        <f t="shared" si="4"/>
        <v>2.5317807984289786E-2</v>
      </c>
      <c r="T24" s="82"/>
      <c r="U24" s="82" t="s">
        <v>340</v>
      </c>
      <c r="V24" s="82">
        <v>18.100000000000001</v>
      </c>
      <c r="W24" s="76">
        <f t="shared" si="15"/>
        <v>-1.3717636228799195E-2</v>
      </c>
      <c r="X24" s="82"/>
      <c r="Y24" s="82" t="s">
        <v>340</v>
      </c>
      <c r="Z24" s="82">
        <v>9.77</v>
      </c>
      <c r="AA24" s="76">
        <f t="shared" si="16"/>
        <v>1.6512243072490312E-2</v>
      </c>
      <c r="AB24" s="82"/>
      <c r="AC24" s="82" t="s">
        <v>340</v>
      </c>
      <c r="AD24" s="82">
        <v>33.049999999999997</v>
      </c>
      <c r="AE24" s="76">
        <f t="shared" si="17"/>
        <v>-2.3621968440327427E-2</v>
      </c>
      <c r="AF24" s="82"/>
      <c r="AG24" s="82" t="s">
        <v>340</v>
      </c>
      <c r="AH24" s="82">
        <v>2.86</v>
      </c>
      <c r="AI24" s="76">
        <f t="shared" si="18"/>
        <v>-3.4904049397686022E-3</v>
      </c>
      <c r="AJ24" s="82"/>
      <c r="AK24" s="82" t="s">
        <v>340</v>
      </c>
      <c r="AL24" s="82">
        <v>17.100000000000001</v>
      </c>
      <c r="AM24" s="76">
        <f t="shared" si="19"/>
        <v>4.1797128678461672E-2</v>
      </c>
      <c r="AN24" s="82"/>
      <c r="AO24" s="86">
        <f t="shared" si="10"/>
        <v>-1.1482008582173301E-3</v>
      </c>
      <c r="AP24" s="76">
        <v>-1.386448131545838E-2</v>
      </c>
      <c r="AQ24" s="82"/>
    </row>
    <row r="25" spans="1:43" s="73" customFormat="1" ht="16.5" thickBot="1">
      <c r="A25" s="82" t="s">
        <v>341</v>
      </c>
      <c r="B25" s="82">
        <v>66897.990000000005</v>
      </c>
      <c r="C25" s="76">
        <f t="shared" si="11"/>
        <v>2.1162596952448827E-2</v>
      </c>
      <c r="D25" s="82"/>
      <c r="E25" s="82" t="s">
        <v>341</v>
      </c>
      <c r="F25" s="79">
        <v>13.4</v>
      </c>
      <c r="G25" s="76">
        <f t="shared" si="12"/>
        <v>2.0355018642160851E-2</v>
      </c>
      <c r="H25" s="82"/>
      <c r="I25" s="82" t="s">
        <v>341</v>
      </c>
      <c r="J25" s="79">
        <v>31.23</v>
      </c>
      <c r="K25" s="76">
        <f t="shared" si="13"/>
        <v>2.891219737460109E-2</v>
      </c>
      <c r="M25" s="82" t="s">
        <v>341</v>
      </c>
      <c r="N25" s="82">
        <v>25.26</v>
      </c>
      <c r="O25" s="76">
        <f t="shared" si="14"/>
        <v>-2.3861879275592641E-2</v>
      </c>
      <c r="P25" s="82"/>
      <c r="Q25" s="82" t="s">
        <v>341</v>
      </c>
      <c r="R25" s="82">
        <v>5.46</v>
      </c>
      <c r="S25" s="76">
        <f t="shared" si="4"/>
        <v>-4.3017385083690816E-2</v>
      </c>
      <c r="T25" s="82"/>
      <c r="U25" s="82" t="s">
        <v>341</v>
      </c>
      <c r="V25" s="82">
        <v>18.350000000000001</v>
      </c>
      <c r="W25" s="76">
        <f t="shared" si="15"/>
        <v>7.6586807610627096E-3</v>
      </c>
      <c r="X25" s="82"/>
      <c r="Y25" s="82" t="s">
        <v>341</v>
      </c>
      <c r="Z25" s="82">
        <v>9.61</v>
      </c>
      <c r="AA25" s="76">
        <f t="shared" si="16"/>
        <v>3.9262337328608177E-2</v>
      </c>
      <c r="AB25" s="82"/>
      <c r="AC25" s="82" t="s">
        <v>341</v>
      </c>
      <c r="AD25" s="82">
        <v>33.840000000000003</v>
      </c>
      <c r="AE25" s="76">
        <f t="shared" si="17"/>
        <v>-7.3605514117892354E-3</v>
      </c>
      <c r="AF25" s="82"/>
      <c r="AG25" s="82" t="s">
        <v>341</v>
      </c>
      <c r="AH25" s="82">
        <v>2.87</v>
      </c>
      <c r="AI25" s="76">
        <f t="shared" si="18"/>
        <v>1.757514482150771E-2</v>
      </c>
      <c r="AJ25" s="82"/>
      <c r="AK25" s="82" t="s">
        <v>341</v>
      </c>
      <c r="AL25" s="82">
        <v>16.399999999999999</v>
      </c>
      <c r="AM25" s="76">
        <f t="shared" si="19"/>
        <v>1.1652999082567906E-2</v>
      </c>
      <c r="AN25" s="82"/>
      <c r="AO25" s="86">
        <f t="shared" si="10"/>
        <v>1.9374985983671354E-2</v>
      </c>
      <c r="AP25" s="76">
        <v>2.891219737460109E-2</v>
      </c>
      <c r="AQ25" s="82"/>
    </row>
    <row r="26" spans="1:43" s="73" customFormat="1" ht="16.5" thickBot="1">
      <c r="A26" s="82" t="s">
        <v>342</v>
      </c>
      <c r="B26" s="82">
        <v>65497.13</v>
      </c>
      <c r="C26" s="76">
        <f t="shared" si="11"/>
        <v>1.2489666416243385E-2</v>
      </c>
      <c r="E26" s="82" t="s">
        <v>342</v>
      </c>
      <c r="F26" s="79">
        <v>13.13</v>
      </c>
      <c r="G26" s="76">
        <f t="shared" si="12"/>
        <v>3.4085406588408577E-2</v>
      </c>
      <c r="H26" s="82"/>
      <c r="I26" s="82" t="s">
        <v>342</v>
      </c>
      <c r="J26" s="79">
        <v>30.34</v>
      </c>
      <c r="K26" s="76">
        <f t="shared" si="13"/>
        <v>6.2562886645781246E-2</v>
      </c>
      <c r="M26" s="82" t="s">
        <v>342</v>
      </c>
      <c r="N26" s="82">
        <v>25.87</v>
      </c>
      <c r="O26" s="76">
        <f t="shared" si="14"/>
        <v>2.6240001680560263E-2</v>
      </c>
      <c r="Q26" s="82" t="s">
        <v>342</v>
      </c>
      <c r="R26" s="82">
        <v>5.7</v>
      </c>
      <c r="S26" s="76">
        <f t="shared" si="4"/>
        <v>-5.2493558861437901E-3</v>
      </c>
      <c r="T26" s="82"/>
      <c r="U26" s="82" t="s">
        <v>342</v>
      </c>
      <c r="V26" s="82">
        <v>18.21</v>
      </c>
      <c r="W26" s="76">
        <f t="shared" si="15"/>
        <v>-2.0114839646175758E-2</v>
      </c>
      <c r="X26" s="82"/>
      <c r="Y26" s="82" t="s">
        <v>342</v>
      </c>
      <c r="Z26" s="82">
        <v>9.24</v>
      </c>
      <c r="AA26" s="76">
        <f t="shared" si="16"/>
        <v>4.3384015985983623E-3</v>
      </c>
      <c r="AB26" s="82"/>
      <c r="AC26" s="82" t="s">
        <v>342</v>
      </c>
      <c r="AD26" s="82">
        <v>34.090000000000003</v>
      </c>
      <c r="AE26" s="76">
        <f t="shared" si="17"/>
        <v>-2.7200751059583656E-2</v>
      </c>
      <c r="AF26" s="82"/>
      <c r="AG26" s="82" t="s">
        <v>342</v>
      </c>
      <c r="AH26" s="82">
        <v>2.82</v>
      </c>
      <c r="AI26" s="76">
        <f t="shared" si="18"/>
        <v>-4.1672696400568074E-2</v>
      </c>
      <c r="AJ26" s="82"/>
      <c r="AK26" s="82" t="s">
        <v>342</v>
      </c>
      <c r="AL26" s="82">
        <v>16.21</v>
      </c>
      <c r="AM26" s="76">
        <f t="shared" si="19"/>
        <v>-1.1652999082567903E-2</v>
      </c>
      <c r="AN26" s="82"/>
      <c r="AO26" s="86">
        <f t="shared" si="10"/>
        <v>-1.9808272791628254E-2</v>
      </c>
      <c r="AP26" s="86">
        <v>6.2562886645781246E-2</v>
      </c>
    </row>
    <row r="27" spans="1:43" s="73" customFormat="1" ht="16.5" thickBot="1">
      <c r="A27" s="82" t="s">
        <v>172</v>
      </c>
      <c r="B27" s="82">
        <v>64684.18</v>
      </c>
      <c r="C27" s="76">
        <f t="shared" ref="C27:C33" si="20">LN(B27/B28)</f>
        <v>-1.1558658036442966E-2</v>
      </c>
      <c r="D27" s="82"/>
      <c r="E27" s="82" t="s">
        <v>172</v>
      </c>
      <c r="F27" s="79">
        <v>12.69</v>
      </c>
      <c r="G27" s="76">
        <f t="shared" ref="G27:G30" si="21">LN(F27/F28)</f>
        <v>-2.797385204240618E-2</v>
      </c>
      <c r="I27" s="82" t="s">
        <v>172</v>
      </c>
      <c r="J27" s="79">
        <v>28.5</v>
      </c>
      <c r="K27" s="76">
        <f t="shared" ref="K27:K30" si="22">LN(J27/J28)</f>
        <v>-3.5163912457666896E-2</v>
      </c>
      <c r="M27" s="82" t="s">
        <v>172</v>
      </c>
      <c r="N27" s="73">
        <v>25.2</v>
      </c>
      <c r="O27" s="76">
        <f t="shared" ref="O27:O30" si="23">LN(N27/N28)</f>
        <v>1.986097971629546E-3</v>
      </c>
      <c r="Q27" s="82" t="s">
        <v>172</v>
      </c>
      <c r="R27" s="73">
        <v>5.73</v>
      </c>
      <c r="S27" s="76">
        <f t="shared" ref="S27:S30" si="24">LN(R27/R28)</f>
        <v>1.0526412986987603E-2</v>
      </c>
      <c r="U27" s="82" t="s">
        <v>172</v>
      </c>
      <c r="V27" s="73">
        <v>18.579999999999998</v>
      </c>
      <c r="W27" s="76">
        <f t="shared" ref="W27:W30" si="25">LN(V27/V28)</f>
        <v>1.9017144695120575E-2</v>
      </c>
      <c r="Y27" s="82" t="s">
        <v>172</v>
      </c>
      <c r="Z27" s="73">
        <v>9.1999999999999993</v>
      </c>
      <c r="AA27" s="76">
        <f t="shared" ref="AA27:AA30" si="26">LN(Z27/Z28)</f>
        <v>-1.0863662122210741E-3</v>
      </c>
      <c r="AC27" s="82" t="s">
        <v>172</v>
      </c>
      <c r="AD27" s="73">
        <v>35.03</v>
      </c>
      <c r="AE27" s="76">
        <f t="shared" ref="AE27:AE30" si="27">LN(AD27/AD28)</f>
        <v>3.6039936483196873E-2</v>
      </c>
      <c r="AG27" s="82" t="s">
        <v>172</v>
      </c>
      <c r="AH27" s="73">
        <v>2.94</v>
      </c>
      <c r="AI27" s="76">
        <f t="shared" ref="AI27:AI30" si="28">LN(AH27/AH28)</f>
        <v>2.061928720273561E-2</v>
      </c>
      <c r="AK27" s="82" t="s">
        <v>172</v>
      </c>
      <c r="AL27" s="73">
        <v>16.399999999999999</v>
      </c>
      <c r="AM27" s="76">
        <f t="shared" ref="AM27:AM30" si="29">LN(AL27/AL28)</f>
        <v>-2.2310241004964853E-2</v>
      </c>
      <c r="AO27" s="86">
        <f t="shared" si="10"/>
        <v>1.5021120834753481E-2</v>
      </c>
      <c r="AP27" s="86">
        <v>-3.5163912457666896E-2</v>
      </c>
      <c r="AQ27" s="83"/>
    </row>
    <row r="28" spans="1:43" s="73" customFormat="1" ht="16.5" thickBot="1">
      <c r="A28" s="82" t="s">
        <v>173</v>
      </c>
      <c r="B28" s="82">
        <v>65436.18</v>
      </c>
      <c r="C28" s="76">
        <f t="shared" si="20"/>
        <v>4.8754404775137213E-2</v>
      </c>
      <c r="D28" s="82"/>
      <c r="E28" s="82" t="s">
        <v>173</v>
      </c>
      <c r="F28" s="79">
        <v>13.05</v>
      </c>
      <c r="G28" s="76">
        <f t="shared" si="21"/>
        <v>8.9731897658877818E-2</v>
      </c>
      <c r="I28" s="82" t="s">
        <v>173</v>
      </c>
      <c r="J28" s="79">
        <v>29.52</v>
      </c>
      <c r="K28" s="76">
        <f t="shared" si="22"/>
        <v>2.1572485254127763E-2</v>
      </c>
      <c r="M28" s="82" t="s">
        <v>173</v>
      </c>
      <c r="N28" s="73">
        <v>25.15</v>
      </c>
      <c r="O28" s="76">
        <f t="shared" si="23"/>
        <v>1.9675398809549969E-2</v>
      </c>
      <c r="Q28" s="82" t="s">
        <v>173</v>
      </c>
      <c r="R28" s="73">
        <v>5.67</v>
      </c>
      <c r="S28" s="76">
        <f t="shared" si="24"/>
        <v>3.9573509064507892E-2</v>
      </c>
      <c r="U28" s="82" t="s">
        <v>173</v>
      </c>
      <c r="V28" s="73">
        <v>18.23</v>
      </c>
      <c r="W28" s="76">
        <f t="shared" si="25"/>
        <v>2.3308491389001391E-2</v>
      </c>
      <c r="Y28" s="82" t="s">
        <v>173</v>
      </c>
      <c r="Z28" s="73">
        <v>9.2100000000000009</v>
      </c>
      <c r="AA28" s="76">
        <f t="shared" si="26"/>
        <v>2.6404174196510709E-2</v>
      </c>
      <c r="AC28" s="82" t="s">
        <v>173</v>
      </c>
      <c r="AD28" s="73">
        <v>33.79</v>
      </c>
      <c r="AE28" s="76">
        <f t="shared" si="27"/>
        <v>7.0177354894611202E-2</v>
      </c>
      <c r="AG28" s="82" t="s">
        <v>173</v>
      </c>
      <c r="AH28" s="73">
        <v>2.88</v>
      </c>
      <c r="AI28" s="76">
        <f t="shared" si="28"/>
        <v>3.174869831458027E-2</v>
      </c>
      <c r="AK28" s="82" t="s">
        <v>173</v>
      </c>
      <c r="AL28" s="73">
        <v>16.77</v>
      </c>
      <c r="AM28" s="76">
        <f t="shared" si="29"/>
        <v>7.553093720987436E-2</v>
      </c>
      <c r="AO28" s="86">
        <f t="shared" si="10"/>
        <v>3.4719590122571115E-2</v>
      </c>
      <c r="AP28" s="86">
        <v>2.1572485254127763E-2</v>
      </c>
      <c r="AQ28" s="83"/>
    </row>
    <row r="29" spans="1:43" s="73" customFormat="1" ht="16.5" thickBot="1">
      <c r="A29" s="82" t="s">
        <v>174</v>
      </c>
      <c r="B29" s="82">
        <v>62322.400000000001</v>
      </c>
      <c r="C29" s="76">
        <f t="shared" si="20"/>
        <v>-9.2247750263537258E-3</v>
      </c>
      <c r="D29" s="82"/>
      <c r="E29" s="82" t="s">
        <v>174</v>
      </c>
      <c r="F29" s="79">
        <v>11.93</v>
      </c>
      <c r="G29" s="76">
        <f t="shared" si="21"/>
        <v>-3.6217950294571782E-2</v>
      </c>
      <c r="I29" s="82" t="s">
        <v>174</v>
      </c>
      <c r="J29" s="79">
        <v>28.89</v>
      </c>
      <c r="K29" s="76">
        <f t="shared" si="22"/>
        <v>-3.8003155083301664E-3</v>
      </c>
      <c r="M29" s="82" t="s">
        <v>174</v>
      </c>
      <c r="N29" s="73">
        <v>24.66</v>
      </c>
      <c r="O29" s="76">
        <f t="shared" si="23"/>
        <v>6.5093801855170162E-3</v>
      </c>
      <c r="Q29" s="82" t="s">
        <v>174</v>
      </c>
      <c r="R29" s="73">
        <v>5.45</v>
      </c>
      <c r="S29" s="76">
        <f t="shared" si="24"/>
        <v>5.6618893999507904E-2</v>
      </c>
      <c r="U29" s="82" t="s">
        <v>174</v>
      </c>
      <c r="V29" s="73">
        <v>17.809999999999999</v>
      </c>
      <c r="W29" s="76">
        <f t="shared" si="25"/>
        <v>-1.5599202105633524E-2</v>
      </c>
      <c r="Y29" s="82" t="s">
        <v>174</v>
      </c>
      <c r="Z29" s="73">
        <v>8.9700000000000006</v>
      </c>
      <c r="AA29" s="76">
        <f t="shared" si="26"/>
        <v>-5.5586580038273813E-3</v>
      </c>
      <c r="AC29" s="82" t="s">
        <v>174</v>
      </c>
      <c r="AD29" s="73">
        <v>31.5</v>
      </c>
      <c r="AE29" s="76">
        <f t="shared" si="27"/>
        <v>-5.0665086212787272E-3</v>
      </c>
      <c r="AG29" s="82" t="s">
        <v>174</v>
      </c>
      <c r="AH29" s="73">
        <v>2.79</v>
      </c>
      <c r="AI29" s="76">
        <f t="shared" si="28"/>
        <v>-1.0695289116747919E-2</v>
      </c>
      <c r="AK29" s="82" t="s">
        <v>174</v>
      </c>
      <c r="AL29" s="73">
        <v>15.55</v>
      </c>
      <c r="AM29" s="76">
        <f t="shared" si="29"/>
        <v>-3.6000098453239121E-2</v>
      </c>
      <c r="AO29" s="86">
        <f t="shared" si="10"/>
        <v>-8.4152040385901249E-3</v>
      </c>
      <c r="AP29" s="86">
        <v>-3.8003155083301664E-3</v>
      </c>
      <c r="AQ29" s="83"/>
    </row>
    <row r="30" spans="1:43" s="73" customFormat="1" ht="16.5" thickBot="1">
      <c r="A30" s="82" t="s">
        <v>175</v>
      </c>
      <c r="B30" s="82">
        <v>62899.97</v>
      </c>
      <c r="C30" s="76">
        <f t="shared" si="20"/>
        <v>2.9244317365840721E-2</v>
      </c>
      <c r="D30" s="82"/>
      <c r="E30" s="82" t="s">
        <v>175</v>
      </c>
      <c r="F30" s="79">
        <v>12.37</v>
      </c>
      <c r="G30" s="76">
        <f t="shared" si="21"/>
        <v>3.6217950294571727E-2</v>
      </c>
      <c r="I30" s="82" t="s">
        <v>175</v>
      </c>
      <c r="J30" s="79">
        <v>29</v>
      </c>
      <c r="K30" s="76">
        <f t="shared" si="22"/>
        <v>6.2609348705162465E-2</v>
      </c>
      <c r="M30" s="82" t="s">
        <v>175</v>
      </c>
      <c r="N30" s="73">
        <v>24.5</v>
      </c>
      <c r="O30" s="76">
        <f t="shared" si="23"/>
        <v>5.021975697902635E-2</v>
      </c>
      <c r="Q30" s="82" t="s">
        <v>175</v>
      </c>
      <c r="R30" s="73">
        <v>5.15</v>
      </c>
      <c r="S30" s="76">
        <f t="shared" si="24"/>
        <v>7.7973104600317106E-3</v>
      </c>
      <c r="U30" s="82" t="s">
        <v>175</v>
      </c>
      <c r="V30" s="73">
        <v>18.09</v>
      </c>
      <c r="W30" s="76">
        <f t="shared" si="25"/>
        <v>2.4623516027898033E-2</v>
      </c>
      <c r="Y30" s="82" t="s">
        <v>175</v>
      </c>
      <c r="Z30" s="73">
        <v>9.02</v>
      </c>
      <c r="AA30" s="76">
        <f t="shared" si="26"/>
        <v>3.9575543282081828E-2</v>
      </c>
      <c r="AC30" s="82" t="s">
        <v>175</v>
      </c>
      <c r="AD30" s="73">
        <v>31.66</v>
      </c>
      <c r="AE30" s="76">
        <f t="shared" si="27"/>
        <v>2.3004209307945948E-2</v>
      </c>
      <c r="AG30" s="82" t="s">
        <v>175</v>
      </c>
      <c r="AH30" s="73">
        <v>2.82</v>
      </c>
      <c r="AI30" s="76">
        <f t="shared" si="28"/>
        <v>-7.067167223092443E-3</v>
      </c>
      <c r="AK30" s="82" t="s">
        <v>175</v>
      </c>
      <c r="AL30" s="73">
        <v>16.12</v>
      </c>
      <c r="AM30" s="76">
        <f t="shared" si="29"/>
        <v>-4.950505159856091E-3</v>
      </c>
      <c r="AO30" s="86">
        <f t="shared" si="10"/>
        <v>1.8512859075667402E-2</v>
      </c>
      <c r="AP30" s="86">
        <v>6.2609348705162465E-2</v>
      </c>
      <c r="AQ30" s="83"/>
    </row>
    <row r="31" spans="1:43" s="73" customFormat="1" ht="16.5" thickBot="1">
      <c r="A31" s="82" t="s">
        <v>32</v>
      </c>
      <c r="B31" s="84">
        <v>61087.14</v>
      </c>
      <c r="C31" s="76">
        <f t="shared" si="20"/>
        <v>-8.7891430327425562E-3</v>
      </c>
      <c r="D31" s="84"/>
      <c r="E31" s="82" t="s">
        <v>32</v>
      </c>
      <c r="F31" s="79">
        <v>11.93</v>
      </c>
      <c r="G31" s="76">
        <f>LN(F31/F32)</f>
        <v>-2.8915686609171671E-2</v>
      </c>
      <c r="H31" s="82"/>
      <c r="I31" s="82" t="s">
        <v>180</v>
      </c>
      <c r="J31" s="79">
        <v>27.24</v>
      </c>
      <c r="K31" s="76">
        <f>LN(J31/J32)</f>
        <v>6.3657851771977622E-2</v>
      </c>
      <c r="L31" s="82"/>
      <c r="M31" s="82" t="s">
        <v>32</v>
      </c>
      <c r="N31" s="82">
        <v>23.3</v>
      </c>
      <c r="O31" s="76">
        <f>LN(N31/N32)</f>
        <v>-2.6679541348627041E-2</v>
      </c>
      <c r="P31" s="82"/>
      <c r="Q31" s="82" t="s">
        <v>32</v>
      </c>
      <c r="R31" s="82">
        <v>5.1100000000000003</v>
      </c>
      <c r="S31" s="76">
        <f>LN(R31/R32)</f>
        <v>-3.0830958337657696E-2</v>
      </c>
      <c r="T31" s="82"/>
      <c r="U31" s="82" t="s">
        <v>32</v>
      </c>
      <c r="V31" s="82">
        <v>17.649999999999999</v>
      </c>
      <c r="W31" s="76">
        <f>LN(V31/V32)</f>
        <v>1.9451414191187798E-2</v>
      </c>
      <c r="X31" s="82"/>
      <c r="Y31" s="82" t="s">
        <v>32</v>
      </c>
      <c r="Z31" s="82">
        <v>8.67</v>
      </c>
      <c r="AA31" s="76">
        <f>LN(Z31/Z32)</f>
        <v>-3.8466280827796052E-2</v>
      </c>
      <c r="AB31" s="82"/>
      <c r="AC31" s="82" t="s">
        <v>32</v>
      </c>
      <c r="AD31" s="82">
        <v>30.94</v>
      </c>
      <c r="AE31" s="76">
        <f>LN(AD31/AD32)</f>
        <v>-3.3686057654806444E-2</v>
      </c>
      <c r="AF31" s="82"/>
      <c r="AG31" s="82" t="s">
        <v>32</v>
      </c>
      <c r="AH31" s="82">
        <v>2.84</v>
      </c>
      <c r="AI31" s="76">
        <f>LN(AH31/AH32)</f>
        <v>-3.1198370855861395E-2</v>
      </c>
      <c r="AK31" s="82" t="s">
        <v>32</v>
      </c>
      <c r="AL31" s="82">
        <v>16.2</v>
      </c>
      <c r="AM31" s="76">
        <f>LN(AL31/AL32)</f>
        <v>-5.6986931373610515E-2</v>
      </c>
      <c r="AO31" s="86">
        <f t="shared" si="10"/>
        <v>-2.756006813895746E-2</v>
      </c>
      <c r="AP31" s="86">
        <v>6.3657851771977622E-2</v>
      </c>
      <c r="AQ31" s="83"/>
    </row>
    <row r="32" spans="1:43" s="73" customFormat="1" ht="16.5" thickBot="1">
      <c r="A32" s="82" t="s">
        <v>33</v>
      </c>
      <c r="B32" s="84">
        <v>61626.41</v>
      </c>
      <c r="C32" s="76">
        <f t="shared" si="20"/>
        <v>-9.434247828969981E-3</v>
      </c>
      <c r="D32" s="84"/>
      <c r="E32" s="82" t="s">
        <v>33</v>
      </c>
      <c r="F32" s="79">
        <v>12.28</v>
      </c>
      <c r="G32" s="76">
        <f t="shared" ref="G32:G95" si="30">LN(F32/F33)</f>
        <v>-4.5371888622232466E-2</v>
      </c>
      <c r="H32" s="82"/>
      <c r="I32" s="82" t="s">
        <v>181</v>
      </c>
      <c r="J32" s="79">
        <v>25.56</v>
      </c>
      <c r="K32" s="76">
        <f t="shared" ref="K32:K95" si="31">LN(J32/J33)</f>
        <v>-6.5858072681580102E-2</v>
      </c>
      <c r="L32" s="82"/>
      <c r="M32" s="82" t="s">
        <v>33</v>
      </c>
      <c r="N32" s="82">
        <v>23.93</v>
      </c>
      <c r="O32" s="76">
        <f t="shared" ref="O32:O95" si="32">LN(N32/N33)</f>
        <v>3.1411750652841582E-2</v>
      </c>
      <c r="P32" s="82"/>
      <c r="Q32" s="82" t="s">
        <v>33</v>
      </c>
      <c r="R32" s="82">
        <v>5.27</v>
      </c>
      <c r="S32" s="76">
        <f t="shared" ref="S32:S95" si="33">LN(R32/R33)</f>
        <v>9.5329606587234664E-3</v>
      </c>
      <c r="T32" s="82"/>
      <c r="U32" s="82" t="s">
        <v>33</v>
      </c>
      <c r="V32" s="82">
        <v>17.309999999999999</v>
      </c>
      <c r="W32" s="76">
        <f t="shared" ref="W32:W75" si="34">LN(V32/V33)</f>
        <v>-2.2845082606624413E-2</v>
      </c>
      <c r="X32" s="82"/>
      <c r="Y32" s="82" t="s">
        <v>33</v>
      </c>
      <c r="Z32" s="82">
        <v>9.01</v>
      </c>
      <c r="AA32" s="76">
        <f t="shared" ref="AA32:AA95" si="35">LN(Z32/Z33)</f>
        <v>2.2447631672158297E-2</v>
      </c>
      <c r="AB32" s="82"/>
      <c r="AC32" s="82" t="s">
        <v>33</v>
      </c>
      <c r="AD32" s="82">
        <v>32</v>
      </c>
      <c r="AE32" s="76">
        <f t="shared" ref="AE32:AE95" si="36">LN(AD32/AD33)</f>
        <v>5.7893978418902668E-2</v>
      </c>
      <c r="AF32" s="82"/>
      <c r="AG32" s="82" t="s">
        <v>33</v>
      </c>
      <c r="AH32" s="82">
        <v>2.93</v>
      </c>
      <c r="AI32" s="76">
        <f t="shared" ref="AI32:AI95" si="37">LN(AH32/AH33)</f>
        <v>3.472571137382971E-2</v>
      </c>
      <c r="AJ32" s="82"/>
      <c r="AK32" s="82" t="s">
        <v>33</v>
      </c>
      <c r="AL32" s="82">
        <v>17.149999999999999</v>
      </c>
      <c r="AM32" s="76">
        <f t="shared" ref="AM32:AM95" si="38">LN(AL32/AL33)</f>
        <v>4.4716838781796116E-2</v>
      </c>
      <c r="AN32" s="82"/>
      <c r="AO32" s="86">
        <f t="shared" si="10"/>
        <v>2.6756442371471224E-2</v>
      </c>
      <c r="AP32" s="76">
        <v>-6.5858072681580102E-2</v>
      </c>
      <c r="AQ32" s="83"/>
    </row>
    <row r="33" spans="1:43" s="73" customFormat="1" ht="16.5" thickBot="1">
      <c r="A33" s="82" t="s">
        <v>34</v>
      </c>
      <c r="B33" s="84">
        <v>62210.559999999998</v>
      </c>
      <c r="C33" s="76">
        <f t="shared" si="20"/>
        <v>-4.8128218620656221E-3</v>
      </c>
      <c r="D33" s="84"/>
      <c r="E33" s="82" t="s">
        <v>34</v>
      </c>
      <c r="F33" s="79">
        <v>12.85</v>
      </c>
      <c r="G33" s="76">
        <f t="shared" si="30"/>
        <v>-1.5444322427473744E-2</v>
      </c>
      <c r="H33" s="82"/>
      <c r="I33" s="82" t="s">
        <v>182</v>
      </c>
      <c r="J33" s="79">
        <v>27.3</v>
      </c>
      <c r="K33" s="76">
        <f t="shared" si="31"/>
        <v>1.9231361927887592E-2</v>
      </c>
      <c r="L33" s="82"/>
      <c r="M33" s="82" t="s">
        <v>34</v>
      </c>
      <c r="N33" s="82">
        <v>23.19</v>
      </c>
      <c r="O33" s="76">
        <f t="shared" si="32"/>
        <v>2.5906750240924626E-3</v>
      </c>
      <c r="P33" s="82"/>
      <c r="Q33" s="82" t="s">
        <v>34</v>
      </c>
      <c r="R33" s="82">
        <v>5.22</v>
      </c>
      <c r="S33" s="76">
        <f t="shared" si="33"/>
        <v>1.3500687218902524E-2</v>
      </c>
      <c r="T33" s="82"/>
      <c r="U33" s="82" t="s">
        <v>34</v>
      </c>
      <c r="V33" s="82">
        <v>17.71</v>
      </c>
      <c r="W33" s="76">
        <f t="shared" si="34"/>
        <v>3.3936684154366346E-3</v>
      </c>
      <c r="X33" s="82"/>
      <c r="Y33" s="82" t="s">
        <v>34</v>
      </c>
      <c r="Z33" s="82">
        <v>8.81</v>
      </c>
      <c r="AA33" s="76">
        <f t="shared" si="35"/>
        <v>1.1357184639274286E-3</v>
      </c>
      <c r="AB33" s="82"/>
      <c r="AC33" s="82" t="s">
        <v>34</v>
      </c>
      <c r="AD33" s="82">
        <v>30.2</v>
      </c>
      <c r="AE33" s="76">
        <f t="shared" si="36"/>
        <v>3.7103750203376994E-2</v>
      </c>
      <c r="AF33" s="82"/>
      <c r="AG33" s="82" t="s">
        <v>34</v>
      </c>
      <c r="AH33" s="82">
        <v>2.83</v>
      </c>
      <c r="AI33" s="76">
        <f t="shared" si="37"/>
        <v>-3.5273405179682992E-3</v>
      </c>
      <c r="AJ33" s="82"/>
      <c r="AK33" s="82" t="s">
        <v>34</v>
      </c>
      <c r="AL33" s="82">
        <v>16.399999999999999</v>
      </c>
      <c r="AM33" s="76">
        <f t="shared" si="38"/>
        <v>-4.0626853530270998E-2</v>
      </c>
      <c r="AN33" s="82"/>
      <c r="AO33" s="86">
        <f t="shared" si="10"/>
        <v>5.4390897297357556E-3</v>
      </c>
      <c r="AP33" s="76">
        <v>1.9231361927887592E-2</v>
      </c>
      <c r="AQ33" s="83"/>
    </row>
    <row r="34" spans="1:43" s="73" customFormat="1" ht="16.5" thickBot="1">
      <c r="A34" s="82" t="s">
        <v>35</v>
      </c>
      <c r="B34" s="84">
        <v>62510.69</v>
      </c>
      <c r="C34" s="76">
        <f>LN(B34/B35)</f>
        <v>-2.4879142797623474E-2</v>
      </c>
      <c r="D34" s="84"/>
      <c r="E34" s="82" t="s">
        <v>35</v>
      </c>
      <c r="F34" s="79">
        <v>13.05</v>
      </c>
      <c r="G34" s="76">
        <f t="shared" si="30"/>
        <v>-4.714677842570196E-2</v>
      </c>
      <c r="H34" s="82"/>
      <c r="I34" s="82" t="s">
        <v>183</v>
      </c>
      <c r="J34" s="79">
        <v>26.78</v>
      </c>
      <c r="K34" s="76">
        <f t="shared" si="31"/>
        <v>-3.9536628088633188E-2</v>
      </c>
      <c r="L34" s="82"/>
      <c r="M34" s="82" t="s">
        <v>35</v>
      </c>
      <c r="N34" s="82">
        <v>23.13</v>
      </c>
      <c r="O34" s="76">
        <f t="shared" si="32"/>
        <v>-2.0963334525868564E-2</v>
      </c>
      <c r="P34" s="82"/>
      <c r="Q34" s="82" t="s">
        <v>35</v>
      </c>
      <c r="R34" s="82">
        <v>5.15</v>
      </c>
      <c r="S34" s="76">
        <f t="shared" si="33"/>
        <v>-3.8099846232270293E-2</v>
      </c>
      <c r="T34" s="82"/>
      <c r="U34" s="82" t="s">
        <v>35</v>
      </c>
      <c r="V34" s="82">
        <v>17.649999999999999</v>
      </c>
      <c r="W34" s="76">
        <f t="shared" si="34"/>
        <v>-4.5223367068108105E-3</v>
      </c>
      <c r="X34" s="82"/>
      <c r="Y34" s="82" t="s">
        <v>35</v>
      </c>
      <c r="Z34" s="82">
        <v>8.8000000000000007</v>
      </c>
      <c r="AA34" s="76">
        <f t="shared" si="35"/>
        <v>-1.9133954586543985E-2</v>
      </c>
      <c r="AB34" s="82"/>
      <c r="AC34" s="82" t="s">
        <v>35</v>
      </c>
      <c r="AD34" s="82">
        <v>29.1</v>
      </c>
      <c r="AE34" s="76">
        <f t="shared" si="36"/>
        <v>-6.5079866621951627E-3</v>
      </c>
      <c r="AF34" s="82"/>
      <c r="AG34" s="82" t="s">
        <v>35</v>
      </c>
      <c r="AH34" s="82">
        <v>2.84</v>
      </c>
      <c r="AI34" s="76">
        <f t="shared" si="37"/>
        <v>-6.1452779213663683E-2</v>
      </c>
      <c r="AJ34" s="82"/>
      <c r="AK34" s="82" t="s">
        <v>35</v>
      </c>
      <c r="AL34" s="82">
        <v>17.079999999999998</v>
      </c>
      <c r="AM34" s="76">
        <f t="shared" si="38"/>
        <v>-6.5708796285761553E-2</v>
      </c>
      <c r="AN34" s="82"/>
      <c r="AO34" s="86">
        <f t="shared" si="10"/>
        <v>-3.0639201157312793E-2</v>
      </c>
      <c r="AP34" s="76">
        <v>-3.9536628088633188E-2</v>
      </c>
      <c r="AQ34" s="83"/>
    </row>
    <row r="35" spans="1:43" s="73" customFormat="1" ht="16.5" thickBot="1">
      <c r="A35" s="82" t="s">
        <v>36</v>
      </c>
      <c r="B35" s="84">
        <v>64085.41</v>
      </c>
      <c r="C35" s="76">
        <f t="shared" ref="C35:C98" si="39">LN(B35/B36)</f>
        <v>2.2823688618098189E-2</v>
      </c>
      <c r="D35" s="84"/>
      <c r="E35" s="82" t="s">
        <v>36</v>
      </c>
      <c r="F35" s="79">
        <v>13.68</v>
      </c>
      <c r="G35" s="76">
        <f t="shared" si="30"/>
        <v>4.3956114730381293E-3</v>
      </c>
      <c r="H35" s="82"/>
      <c r="I35" s="82" t="s">
        <v>184</v>
      </c>
      <c r="J35" s="79">
        <v>27.86</v>
      </c>
      <c r="K35" s="76">
        <f t="shared" si="31"/>
        <v>2.2138447242406638E-2</v>
      </c>
      <c r="L35" s="82"/>
      <c r="M35" s="82" t="s">
        <v>36</v>
      </c>
      <c r="N35" s="82">
        <v>23.62</v>
      </c>
      <c r="O35" s="76">
        <f t="shared" si="32"/>
        <v>-7.5917699082127376E-3</v>
      </c>
      <c r="P35" s="82"/>
      <c r="Q35" s="82" t="s">
        <v>36</v>
      </c>
      <c r="R35" s="82">
        <v>5.35</v>
      </c>
      <c r="S35" s="76">
        <f t="shared" si="33"/>
        <v>-7.5575519612092953E-2</v>
      </c>
      <c r="T35" s="82"/>
      <c r="U35" s="82" t="s">
        <v>36</v>
      </c>
      <c r="V35" s="82">
        <v>17.73</v>
      </c>
      <c r="W35" s="76">
        <f t="shared" si="34"/>
        <v>2.1665613693248265E-2</v>
      </c>
      <c r="X35" s="82"/>
      <c r="Y35" s="82" t="s">
        <v>36</v>
      </c>
      <c r="Z35" s="82">
        <v>8.9700000000000006</v>
      </c>
      <c r="AA35" s="76">
        <f t="shared" si="35"/>
        <v>-2.0960502615334112E-2</v>
      </c>
      <c r="AB35" s="82"/>
      <c r="AC35" s="82" t="s">
        <v>36</v>
      </c>
      <c r="AD35" s="82">
        <v>29.29</v>
      </c>
      <c r="AE35" s="76">
        <f t="shared" si="36"/>
        <v>2.0349038074066673E-2</v>
      </c>
      <c r="AF35" s="82"/>
      <c r="AG35" s="82" t="s">
        <v>36</v>
      </c>
      <c r="AH35" s="82">
        <v>3.02</v>
      </c>
      <c r="AI35" s="76">
        <f t="shared" si="37"/>
        <v>7.5637414205620188E-2</v>
      </c>
      <c r="AJ35" s="82"/>
      <c r="AK35" s="82" t="s">
        <v>36</v>
      </c>
      <c r="AL35" s="82">
        <v>18.239999999999998</v>
      </c>
      <c r="AM35" s="76">
        <f t="shared" si="38"/>
        <v>4.9448275413981113E-2</v>
      </c>
      <c r="AN35" s="82"/>
      <c r="AO35" s="86">
        <f t="shared" si="10"/>
        <v>2.5845975175617628E-2</v>
      </c>
      <c r="AP35" s="76">
        <v>2.2138447242406638E-2</v>
      </c>
      <c r="AQ35" s="83"/>
    </row>
    <row r="36" spans="1:43" s="73" customFormat="1" ht="16.5" thickBot="1">
      <c r="A36" s="82" t="s">
        <v>37</v>
      </c>
      <c r="B36" s="84">
        <v>62639.31</v>
      </c>
      <c r="C36" s="76">
        <f t="shared" si="39"/>
        <v>-8.5373177698340921E-2</v>
      </c>
      <c r="D36" s="84"/>
      <c r="E36" s="82" t="s">
        <v>37</v>
      </c>
      <c r="F36" s="79">
        <v>13.62</v>
      </c>
      <c r="G36" s="76">
        <f t="shared" si="30"/>
        <v>-0.1260697026223882</v>
      </c>
      <c r="H36" s="82"/>
      <c r="I36" s="82" t="s">
        <v>185</v>
      </c>
      <c r="J36" s="79">
        <v>27.25</v>
      </c>
      <c r="K36" s="76">
        <f t="shared" si="31"/>
        <v>5.0424526535234555E-2</v>
      </c>
      <c r="L36" s="82"/>
      <c r="M36" s="82" t="s">
        <v>37</v>
      </c>
      <c r="N36" s="82">
        <v>23.8</v>
      </c>
      <c r="O36" s="76">
        <f t="shared" si="32"/>
        <v>-6.9776877799160086E-2</v>
      </c>
      <c r="P36" s="82"/>
      <c r="Q36" s="82" t="s">
        <v>37</v>
      </c>
      <c r="R36" s="82">
        <v>5.77</v>
      </c>
      <c r="S36" s="76">
        <f t="shared" si="33"/>
        <v>-0.10362590984561805</v>
      </c>
      <c r="T36" s="82"/>
      <c r="U36" s="82" t="s">
        <v>37</v>
      </c>
      <c r="V36" s="82">
        <v>17.350000000000001</v>
      </c>
      <c r="W36" s="76">
        <f t="shared" si="34"/>
        <v>-8.4510654324486345E-2</v>
      </c>
      <c r="X36" s="82"/>
      <c r="Y36" s="82" t="s">
        <v>37</v>
      </c>
      <c r="Z36" s="82">
        <v>9.16</v>
      </c>
      <c r="AA36" s="76">
        <f t="shared" si="35"/>
        <v>-0.11729771654955121</v>
      </c>
      <c r="AB36" s="82"/>
      <c r="AC36" s="82" t="s">
        <v>37</v>
      </c>
      <c r="AD36" s="82">
        <v>28.7</v>
      </c>
      <c r="AE36" s="76">
        <f t="shared" si="36"/>
        <v>-7.6444712223147249E-2</v>
      </c>
      <c r="AF36" s="82"/>
      <c r="AG36" s="82" t="s">
        <v>37</v>
      </c>
      <c r="AH36" s="82">
        <v>2.8</v>
      </c>
      <c r="AI36" s="76">
        <f t="shared" si="37"/>
        <v>-7.1174677688639896E-3</v>
      </c>
      <c r="AJ36" s="82"/>
      <c r="AK36" s="82" t="s">
        <v>37</v>
      </c>
      <c r="AL36" s="82">
        <v>17.36</v>
      </c>
      <c r="AM36" s="76">
        <f t="shared" si="38"/>
        <v>-0.10438077319407094</v>
      </c>
      <c r="AN36" s="82"/>
      <c r="AO36" s="86">
        <f t="shared" si="10"/>
        <v>-6.6200094203425694E-2</v>
      </c>
      <c r="AP36" s="76">
        <v>5.0424526535234555E-2</v>
      </c>
      <c r="AQ36" s="83"/>
    </row>
    <row r="37" spans="1:43" s="73" customFormat="1" ht="16.5" thickBot="1">
      <c r="A37" s="82" t="s">
        <v>38</v>
      </c>
      <c r="B37" s="84">
        <v>68221.94</v>
      </c>
      <c r="C37" s="76">
        <f t="shared" si="39"/>
        <v>3.7519049872390499E-2</v>
      </c>
      <c r="D37" s="84"/>
      <c r="E37" s="82" t="s">
        <v>38</v>
      </c>
      <c r="F37" s="79">
        <v>15.45</v>
      </c>
      <c r="G37" s="76">
        <f t="shared" si="30"/>
        <v>8.3663061234745012E-2</v>
      </c>
      <c r="H37" s="82"/>
      <c r="I37" s="82" t="s">
        <v>186</v>
      </c>
      <c r="J37" s="79">
        <v>25.91</v>
      </c>
      <c r="K37" s="76">
        <f t="shared" si="31"/>
        <v>-5.3887736253572923E-3</v>
      </c>
      <c r="L37" s="82"/>
      <c r="M37" s="82" t="s">
        <v>38</v>
      </c>
      <c r="N37" s="82">
        <v>25.52</v>
      </c>
      <c r="O37" s="76">
        <f t="shared" si="32"/>
        <v>6.1408628128643422E-2</v>
      </c>
      <c r="P37" s="82"/>
      <c r="Q37" s="82" t="s">
        <v>38</v>
      </c>
      <c r="R37" s="82">
        <v>6.4</v>
      </c>
      <c r="S37" s="76">
        <f t="shared" si="33"/>
        <v>7.6273777355992237E-2</v>
      </c>
      <c r="T37" s="82"/>
      <c r="U37" s="82" t="s">
        <v>38</v>
      </c>
      <c r="V37" s="82">
        <v>18.88</v>
      </c>
      <c r="W37" s="76">
        <f t="shared" si="34"/>
        <v>8.5106896679086105E-3</v>
      </c>
      <c r="X37" s="82"/>
      <c r="Y37" s="82" t="s">
        <v>38</v>
      </c>
      <c r="Z37" s="82">
        <v>10.3</v>
      </c>
      <c r="AA37" s="76">
        <f t="shared" si="35"/>
        <v>2.7560799578871416E-2</v>
      </c>
      <c r="AB37" s="82"/>
      <c r="AC37" s="82" t="s">
        <v>38</v>
      </c>
      <c r="AD37" s="82">
        <v>30.98</v>
      </c>
      <c r="AE37" s="76">
        <f t="shared" si="36"/>
        <v>2.9813837988284943E-2</v>
      </c>
      <c r="AF37" s="82"/>
      <c r="AG37" s="82" t="s">
        <v>38</v>
      </c>
      <c r="AH37" s="82">
        <v>2.82</v>
      </c>
      <c r="AI37" s="76">
        <f t="shared" si="37"/>
        <v>-2.1053409197832381E-2</v>
      </c>
      <c r="AJ37" s="82"/>
      <c r="AK37" s="82" t="s">
        <v>38</v>
      </c>
      <c r="AL37" s="82">
        <v>19.27</v>
      </c>
      <c r="AM37" s="76">
        <f t="shared" si="38"/>
        <v>6.9289453382800792E-2</v>
      </c>
      <c r="AN37" s="82"/>
      <c r="AO37" s="86">
        <f t="shared" si="10"/>
        <v>8.4253204453151615E-3</v>
      </c>
      <c r="AP37" s="76">
        <v>-5.3887736253572923E-3</v>
      </c>
      <c r="AQ37" s="83"/>
    </row>
    <row r="38" spans="1:43" s="73" customFormat="1" ht="16.5" thickBot="1">
      <c r="A38" s="82" t="s">
        <v>39</v>
      </c>
      <c r="B38" s="84">
        <v>65709.740000000005</v>
      </c>
      <c r="C38" s="76">
        <f t="shared" si="39"/>
        <v>4.6752127041184612E-3</v>
      </c>
      <c r="D38" s="84"/>
      <c r="E38" s="82" t="s">
        <v>39</v>
      </c>
      <c r="F38" s="79">
        <v>14.21</v>
      </c>
      <c r="G38" s="76">
        <f t="shared" si="30"/>
        <v>1.703376884013889E-2</v>
      </c>
      <c r="H38" s="82"/>
      <c r="I38" s="82" t="s">
        <v>187</v>
      </c>
      <c r="J38" s="79">
        <v>26.05</v>
      </c>
      <c r="K38" s="76">
        <f t="shared" si="31"/>
        <v>-5.3076731907806464E-2</v>
      </c>
      <c r="L38" s="82"/>
      <c r="M38" s="82" t="s">
        <v>39</v>
      </c>
      <c r="N38" s="82">
        <v>24</v>
      </c>
      <c r="O38" s="76">
        <f t="shared" si="32"/>
        <v>-2.0619287202735703E-2</v>
      </c>
      <c r="P38" s="82"/>
      <c r="Q38" s="82" t="s">
        <v>39</v>
      </c>
      <c r="R38" s="82">
        <v>5.93</v>
      </c>
      <c r="S38" s="76">
        <f t="shared" si="33"/>
        <v>-2.8264558169631467E-2</v>
      </c>
      <c r="T38" s="82"/>
      <c r="U38" s="82" t="s">
        <v>39</v>
      </c>
      <c r="V38" s="82">
        <v>18.72</v>
      </c>
      <c r="W38" s="76">
        <f t="shared" si="34"/>
        <v>-6.9204428445739071E-3</v>
      </c>
      <c r="X38" s="82"/>
      <c r="Y38" s="82" t="s">
        <v>39</v>
      </c>
      <c r="Z38" s="82">
        <v>10.02</v>
      </c>
      <c r="AA38" s="76">
        <f t="shared" si="35"/>
        <v>1.305895002209796E-2</v>
      </c>
      <c r="AB38" s="82"/>
      <c r="AC38" s="82" t="s">
        <v>39</v>
      </c>
      <c r="AD38" s="82">
        <v>30.07</v>
      </c>
      <c r="AE38" s="76">
        <f t="shared" si="36"/>
        <v>2.6964896296643278E-2</v>
      </c>
      <c r="AF38" s="82"/>
      <c r="AG38" s="82" t="s">
        <v>39</v>
      </c>
      <c r="AH38" s="82">
        <v>2.88</v>
      </c>
      <c r="AI38" s="76">
        <f t="shared" si="37"/>
        <v>2.1053409197832263E-2</v>
      </c>
      <c r="AJ38" s="82"/>
      <c r="AK38" s="82" t="s">
        <v>39</v>
      </c>
      <c r="AL38" s="82">
        <v>17.98</v>
      </c>
      <c r="AM38" s="76">
        <f t="shared" si="38"/>
        <v>8.9386070008109237E-3</v>
      </c>
      <c r="AN38" s="82"/>
      <c r="AO38" s="86">
        <f t="shared" si="10"/>
        <v>1.5072655727215969E-2</v>
      </c>
      <c r="AP38" s="76">
        <v>-5.3076731907806464E-2</v>
      </c>
      <c r="AQ38" s="83"/>
    </row>
    <row r="39" spans="1:43" s="73" customFormat="1" ht="16.5" thickBot="1">
      <c r="A39" s="82" t="s">
        <v>40</v>
      </c>
      <c r="B39" s="84">
        <v>65403.25</v>
      </c>
      <c r="C39" s="76">
        <f t="shared" si="39"/>
        <v>2.5436193018489588E-2</v>
      </c>
      <c r="D39" s="84"/>
      <c r="E39" s="82" t="s">
        <v>40</v>
      </c>
      <c r="F39" s="79">
        <v>13.97</v>
      </c>
      <c r="G39" s="76">
        <f t="shared" si="30"/>
        <v>6.4632181902120637E-3</v>
      </c>
      <c r="H39" s="82"/>
      <c r="I39" s="82" t="s">
        <v>188</v>
      </c>
      <c r="J39" s="79">
        <v>27.47</v>
      </c>
      <c r="K39" s="76">
        <f t="shared" si="31"/>
        <v>1.2085845700459447E-2</v>
      </c>
      <c r="L39" s="82"/>
      <c r="M39" s="82" t="s">
        <v>40</v>
      </c>
      <c r="N39" s="82">
        <v>24.5</v>
      </c>
      <c r="O39" s="76">
        <f t="shared" si="32"/>
        <v>1.2320484388040657E-2</v>
      </c>
      <c r="P39" s="82"/>
      <c r="Q39" s="82" t="s">
        <v>40</v>
      </c>
      <c r="R39" s="82">
        <v>6.1</v>
      </c>
      <c r="S39" s="76">
        <f t="shared" si="33"/>
        <v>3.3336420267591711E-2</v>
      </c>
      <c r="T39" s="82"/>
      <c r="U39" s="82" t="s">
        <v>40</v>
      </c>
      <c r="V39" s="82">
        <v>18.850000000000001</v>
      </c>
      <c r="W39" s="76">
        <f t="shared" si="34"/>
        <v>-2.9790548969159076E-2</v>
      </c>
      <c r="X39" s="82"/>
      <c r="Y39" s="82" t="s">
        <v>40</v>
      </c>
      <c r="Z39" s="82">
        <v>9.89</v>
      </c>
      <c r="AA39" s="76">
        <f t="shared" si="35"/>
        <v>5.0814456358662635E-2</v>
      </c>
      <c r="AB39" s="82"/>
      <c r="AC39" s="82" t="s">
        <v>40</v>
      </c>
      <c r="AD39" s="82">
        <v>29.27</v>
      </c>
      <c r="AE39" s="76">
        <f t="shared" si="36"/>
        <v>-5.0302027706938715E-2</v>
      </c>
      <c r="AF39" s="82"/>
      <c r="AG39" s="82" t="s">
        <v>40</v>
      </c>
      <c r="AH39" s="82">
        <v>2.82</v>
      </c>
      <c r="AI39" s="76">
        <f t="shared" si="37"/>
        <v>6.2177244951891364E-2</v>
      </c>
      <c r="AJ39" s="82"/>
      <c r="AK39" s="82" t="s">
        <v>40</v>
      </c>
      <c r="AL39" s="82">
        <v>17.82</v>
      </c>
      <c r="AM39" s="76">
        <f t="shared" si="38"/>
        <v>2.9614920538929865E-2</v>
      </c>
      <c r="AN39" s="82"/>
      <c r="AO39" s="86">
        <f t="shared" si="10"/>
        <v>2.845687273634118E-2</v>
      </c>
      <c r="AP39" s="76">
        <v>1.2085845700459447E-2</v>
      </c>
      <c r="AQ39" s="83"/>
    </row>
    <row r="40" spans="1:43" s="73" customFormat="1" ht="16.5" thickBot="1">
      <c r="A40" s="82" t="s">
        <v>41</v>
      </c>
      <c r="B40" s="84">
        <v>63760.62</v>
      </c>
      <c r="C40" s="76">
        <f t="shared" si="39"/>
        <v>1.4762301122528292E-2</v>
      </c>
      <c r="D40" s="84"/>
      <c r="E40" s="82" t="s">
        <v>41</v>
      </c>
      <c r="F40" s="79">
        <v>13.88</v>
      </c>
      <c r="G40" s="76">
        <f t="shared" si="30"/>
        <v>-1.4306395651237858E-2</v>
      </c>
      <c r="H40" s="82"/>
      <c r="I40" s="82" t="s">
        <v>190</v>
      </c>
      <c r="J40" s="79">
        <v>27.14</v>
      </c>
      <c r="K40" s="76">
        <f t="shared" si="31"/>
        <v>2.2732486257074726E-2</v>
      </c>
      <c r="L40" s="82"/>
      <c r="M40" s="82" t="s">
        <v>41</v>
      </c>
      <c r="N40" s="82">
        <v>24.2</v>
      </c>
      <c r="O40" s="76">
        <f t="shared" si="32"/>
        <v>1.2474174225175818E-2</v>
      </c>
      <c r="P40" s="82"/>
      <c r="Q40" s="82" t="s">
        <v>41</v>
      </c>
      <c r="R40" s="82">
        <v>5.9</v>
      </c>
      <c r="S40" s="76">
        <f t="shared" si="33"/>
        <v>5.2185753170570247E-2</v>
      </c>
      <c r="T40" s="82"/>
      <c r="U40" s="82" t="s">
        <v>41</v>
      </c>
      <c r="V40" s="82">
        <v>19.420000000000002</v>
      </c>
      <c r="W40" s="76">
        <f t="shared" si="34"/>
        <v>7.2351736807792716E-3</v>
      </c>
      <c r="X40" s="82"/>
      <c r="Y40" s="82" t="s">
        <v>41</v>
      </c>
      <c r="Z40" s="82">
        <v>9.4</v>
      </c>
      <c r="AA40" s="76">
        <f t="shared" si="35"/>
        <v>9.6205979869824852E-3</v>
      </c>
      <c r="AB40" s="82"/>
      <c r="AC40" s="82" t="s">
        <v>41</v>
      </c>
      <c r="AD40" s="82">
        <v>30.78</v>
      </c>
      <c r="AE40" s="76">
        <f t="shared" si="36"/>
        <v>-3.3858232565449058E-2</v>
      </c>
      <c r="AF40" s="82"/>
      <c r="AG40" s="82" t="s">
        <v>41</v>
      </c>
      <c r="AH40" s="82">
        <v>2.65</v>
      </c>
      <c r="AI40" s="76">
        <f t="shared" si="37"/>
        <v>7.5757938084577226E-3</v>
      </c>
      <c r="AJ40" s="82"/>
      <c r="AK40" s="82" t="s">
        <v>41</v>
      </c>
      <c r="AL40" s="82">
        <v>17.3</v>
      </c>
      <c r="AM40" s="76">
        <f t="shared" si="38"/>
        <v>4.0544509638950066E-3</v>
      </c>
      <c r="AN40" s="82"/>
      <c r="AO40" s="86">
        <f t="shared" si="10"/>
        <v>1.8258197396493177E-3</v>
      </c>
      <c r="AP40" s="76">
        <v>2.2732486257074726E-2</v>
      </c>
      <c r="AQ40" s="83"/>
    </row>
    <row r="41" spans="1:43" s="73" customFormat="1" ht="16.5" thickBot="1">
      <c r="A41" s="82" t="s">
        <v>42</v>
      </c>
      <c r="B41" s="84">
        <v>62826.28</v>
      </c>
      <c r="C41" s="76">
        <f t="shared" si="39"/>
        <v>-2.773413666130661E-2</v>
      </c>
      <c r="D41" s="84"/>
      <c r="E41" s="82" t="s">
        <v>42</v>
      </c>
      <c r="F41" s="79">
        <v>14.08</v>
      </c>
      <c r="G41" s="76">
        <f t="shared" si="30"/>
        <v>-4.3092143054794182E-2</v>
      </c>
      <c r="H41" s="82"/>
      <c r="I41" s="82" t="s">
        <v>191</v>
      </c>
      <c r="J41" s="79">
        <v>26.53</v>
      </c>
      <c r="K41" s="76">
        <f t="shared" si="31"/>
        <v>-6.1400356864256642E-2</v>
      </c>
      <c r="L41" s="82"/>
      <c r="M41" s="82" t="s">
        <v>42</v>
      </c>
      <c r="N41" s="82">
        <v>23.9</v>
      </c>
      <c r="O41" s="76">
        <f t="shared" si="32"/>
        <v>5.1513534450107958E-2</v>
      </c>
      <c r="P41" s="82"/>
      <c r="Q41" s="82" t="s">
        <v>42</v>
      </c>
      <c r="R41" s="82">
        <v>5.6</v>
      </c>
      <c r="S41" s="76">
        <f t="shared" si="33"/>
        <v>1.077209698191104E-2</v>
      </c>
      <c r="T41" s="82"/>
      <c r="U41" s="82" t="s">
        <v>42</v>
      </c>
      <c r="V41" s="82">
        <v>19.28</v>
      </c>
      <c r="W41" s="76">
        <f t="shared" si="34"/>
        <v>-2.4591403137322207E-2</v>
      </c>
      <c r="X41" s="82"/>
      <c r="Y41" s="82" t="s">
        <v>42</v>
      </c>
      <c r="Z41" s="82">
        <v>9.31</v>
      </c>
      <c r="AA41" s="76">
        <f t="shared" si="35"/>
        <v>-2.2305757514298162E-2</v>
      </c>
      <c r="AB41" s="82"/>
      <c r="AC41" s="82" t="s">
        <v>42</v>
      </c>
      <c r="AD41" s="82">
        <v>31.84</v>
      </c>
      <c r="AE41" s="76">
        <f t="shared" si="36"/>
        <v>-1.9285201110262946E-2</v>
      </c>
      <c r="AF41" s="82"/>
      <c r="AG41" s="82" t="s">
        <v>42</v>
      </c>
      <c r="AH41" s="82">
        <v>2.63</v>
      </c>
      <c r="AI41" s="76">
        <f t="shared" si="37"/>
        <v>-1.5094626222485016E-2</v>
      </c>
      <c r="AJ41" s="82"/>
      <c r="AK41" s="82" t="s">
        <v>42</v>
      </c>
      <c r="AL41" s="82">
        <v>17.23</v>
      </c>
      <c r="AM41" s="76">
        <f t="shared" si="38"/>
        <v>-6.5698614075101622E-2</v>
      </c>
      <c r="AN41" s="82"/>
      <c r="AO41" s="86">
        <f t="shared" si="10"/>
        <v>-1.8637481354229522E-2</v>
      </c>
      <c r="AP41" s="76">
        <v>-6.1400356864256642E-2</v>
      </c>
      <c r="AQ41" s="83"/>
    </row>
    <row r="42" spans="1:43" s="73" customFormat="1" ht="16.5" thickBot="1">
      <c r="A42" s="82" t="s">
        <v>43</v>
      </c>
      <c r="B42" s="84">
        <v>64593.1</v>
      </c>
      <c r="C42" s="76">
        <f t="shared" si="39"/>
        <v>-6.0345689979747763E-3</v>
      </c>
      <c r="D42" s="84"/>
      <c r="E42" s="82" t="s">
        <v>43</v>
      </c>
      <c r="F42" s="79">
        <v>14.7</v>
      </c>
      <c r="G42" s="76">
        <f t="shared" si="30"/>
        <v>1.4388737452099452E-2</v>
      </c>
      <c r="H42" s="82"/>
      <c r="I42" s="82" t="s">
        <v>193</v>
      </c>
      <c r="J42" s="79">
        <v>28.21</v>
      </c>
      <c r="K42" s="76">
        <f t="shared" si="31"/>
        <v>-2.1739986636405764E-2</v>
      </c>
      <c r="L42" s="82"/>
      <c r="M42" s="82" t="s">
        <v>43</v>
      </c>
      <c r="N42" s="82">
        <v>22.7</v>
      </c>
      <c r="O42" s="76">
        <f t="shared" si="32"/>
        <v>0.10194003834299438</v>
      </c>
      <c r="P42" s="82"/>
      <c r="Q42" s="82" t="s">
        <v>43</v>
      </c>
      <c r="R42" s="82">
        <v>5.54</v>
      </c>
      <c r="S42" s="76">
        <f t="shared" si="33"/>
        <v>-1.077209698191107E-2</v>
      </c>
      <c r="T42" s="82"/>
      <c r="U42" s="82" t="s">
        <v>43</v>
      </c>
      <c r="V42" s="82">
        <v>19.760000000000002</v>
      </c>
      <c r="W42" s="76">
        <f t="shared" si="34"/>
        <v>-9.0680722139705166E-3</v>
      </c>
      <c r="X42" s="82"/>
      <c r="Y42" s="82" t="s">
        <v>43</v>
      </c>
      <c r="Z42" s="82">
        <v>9.52</v>
      </c>
      <c r="AA42" s="76">
        <f t="shared" si="35"/>
        <v>2.1030501967786684E-3</v>
      </c>
      <c r="AB42" s="82"/>
      <c r="AC42" s="82" t="s">
        <v>43</v>
      </c>
      <c r="AD42" s="82">
        <v>32.46</v>
      </c>
      <c r="AE42" s="76">
        <f t="shared" si="36"/>
        <v>3.3519191232583068E-2</v>
      </c>
      <c r="AF42" s="82"/>
      <c r="AG42" s="82" t="s">
        <v>43</v>
      </c>
      <c r="AH42" s="82">
        <v>2.67</v>
      </c>
      <c r="AI42" s="76">
        <f t="shared" si="37"/>
        <v>3.7523496185503718E-3</v>
      </c>
      <c r="AJ42" s="82"/>
      <c r="AK42" s="82" t="s">
        <v>43</v>
      </c>
      <c r="AL42" s="82">
        <v>18.399999999999999</v>
      </c>
      <c r="AM42" s="76">
        <f t="shared" si="38"/>
        <v>-1.7775851841057337E-2</v>
      </c>
      <c r="AN42" s="82"/>
      <c r="AO42" s="86">
        <f t="shared" si="10"/>
        <v>7.4941077245393095E-3</v>
      </c>
      <c r="AP42" s="76">
        <v>-2.1739986636405764E-2</v>
      </c>
      <c r="AQ42" s="83"/>
    </row>
    <row r="43" spans="1:43" s="73" customFormat="1" ht="16.5" thickBot="1">
      <c r="A43" s="82" t="s">
        <v>44</v>
      </c>
      <c r="B43" s="84">
        <v>64984.07</v>
      </c>
      <c r="C43" s="76">
        <f t="shared" si="39"/>
        <v>1.7546537564955812E-2</v>
      </c>
      <c r="D43" s="84"/>
      <c r="E43" s="82" t="s">
        <v>44</v>
      </c>
      <c r="F43" s="79">
        <v>14.49</v>
      </c>
      <c r="G43" s="76">
        <f t="shared" si="30"/>
        <v>7.2251650848430091E-2</v>
      </c>
      <c r="H43" s="82"/>
      <c r="I43" s="82" t="s">
        <v>194</v>
      </c>
      <c r="J43" s="79">
        <v>28.83</v>
      </c>
      <c r="K43" s="76">
        <f t="shared" si="31"/>
        <v>2.7071436975995893E-2</v>
      </c>
      <c r="L43" s="82"/>
      <c r="M43" s="82" t="s">
        <v>44</v>
      </c>
      <c r="N43" s="82">
        <v>20.5</v>
      </c>
      <c r="O43" s="76">
        <f t="shared" si="32"/>
        <v>9.5651701530865413E-2</v>
      </c>
      <c r="P43" s="82"/>
      <c r="Q43" s="82" t="s">
        <v>44</v>
      </c>
      <c r="R43" s="82">
        <v>5.6</v>
      </c>
      <c r="S43" s="76">
        <f t="shared" si="33"/>
        <v>3.4517504882713393E-2</v>
      </c>
      <c r="T43" s="82"/>
      <c r="U43" s="82" t="s">
        <v>44</v>
      </c>
      <c r="V43" s="82">
        <v>19.940000000000001</v>
      </c>
      <c r="W43" s="76">
        <f t="shared" si="34"/>
        <v>2.7970295279131765E-2</v>
      </c>
      <c r="X43" s="82"/>
      <c r="Y43" s="82" t="s">
        <v>44</v>
      </c>
      <c r="Z43" s="82">
        <v>9.5</v>
      </c>
      <c r="AA43" s="76">
        <f t="shared" si="35"/>
        <v>-1.6701849617931471E-2</v>
      </c>
      <c r="AB43" s="82"/>
      <c r="AC43" s="82" t="s">
        <v>44</v>
      </c>
      <c r="AD43" s="82">
        <v>31.39</v>
      </c>
      <c r="AE43" s="76">
        <f t="shared" si="36"/>
        <v>3.4022396933475918E-2</v>
      </c>
      <c r="AF43" s="82"/>
      <c r="AG43" s="82" t="s">
        <v>44</v>
      </c>
      <c r="AH43" s="82">
        <v>2.66</v>
      </c>
      <c r="AI43" s="76">
        <f t="shared" si="37"/>
        <v>7.0067562616717052E-2</v>
      </c>
      <c r="AJ43" s="82"/>
      <c r="AK43" s="82" t="s">
        <v>44</v>
      </c>
      <c r="AL43" s="82">
        <v>18.73</v>
      </c>
      <c r="AM43" s="76">
        <f t="shared" si="38"/>
        <v>-5.3376035427885266E-4</v>
      </c>
      <c r="AN43" s="82"/>
      <c r="AO43" s="86">
        <f t="shared" si="10"/>
        <v>2.9586334200471017E-2</v>
      </c>
      <c r="AP43" s="76">
        <v>2.7071436975995893E-2</v>
      </c>
      <c r="AQ43" s="83"/>
    </row>
    <row r="44" spans="1:43" s="73" customFormat="1" ht="16.5" thickBot="1">
      <c r="A44" s="82" t="s">
        <v>45</v>
      </c>
      <c r="B44" s="84">
        <v>63853.77</v>
      </c>
      <c r="C44" s="76">
        <f t="shared" si="39"/>
        <v>-5.562402000284042E-3</v>
      </c>
      <c r="D44" s="84"/>
      <c r="E44" s="82" t="s">
        <v>45</v>
      </c>
      <c r="F44" s="79">
        <v>13.48</v>
      </c>
      <c r="G44" s="76">
        <f t="shared" si="30"/>
        <v>2.4025179586989836E-2</v>
      </c>
      <c r="H44" s="82"/>
      <c r="I44" s="82" t="s">
        <v>195</v>
      </c>
      <c r="J44" s="79">
        <v>28.06</v>
      </c>
      <c r="K44" s="76">
        <f t="shared" si="31"/>
        <v>-0.10927302287179276</v>
      </c>
      <c r="L44" s="82"/>
      <c r="M44" s="82" t="s">
        <v>45</v>
      </c>
      <c r="N44" s="82">
        <v>18.63</v>
      </c>
      <c r="O44" s="76">
        <f t="shared" si="32"/>
        <v>-5.3533318425001523E-3</v>
      </c>
      <c r="P44" s="82"/>
      <c r="Q44" s="82" t="s">
        <v>45</v>
      </c>
      <c r="R44" s="82">
        <v>5.41</v>
      </c>
      <c r="S44" s="76">
        <f t="shared" si="33"/>
        <v>-6.2688381849409669E-2</v>
      </c>
      <c r="T44" s="82"/>
      <c r="U44" s="82" t="s">
        <v>45</v>
      </c>
      <c r="V44" s="82">
        <v>19.39</v>
      </c>
      <c r="W44" s="76">
        <f t="shared" si="34"/>
        <v>-1.0772096981911183E-2</v>
      </c>
      <c r="X44" s="82"/>
      <c r="Y44" s="82" t="s">
        <v>45</v>
      </c>
      <c r="Z44" s="82">
        <v>9.66</v>
      </c>
      <c r="AA44" s="76">
        <f t="shared" si="35"/>
        <v>-1.1322817830264663E-2</v>
      </c>
      <c r="AB44" s="82"/>
      <c r="AC44" s="82" t="s">
        <v>45</v>
      </c>
      <c r="AD44" s="82">
        <v>30.34</v>
      </c>
      <c r="AE44" s="76">
        <f t="shared" si="36"/>
        <v>-1.1469894711258642E-2</v>
      </c>
      <c r="AF44" s="82"/>
      <c r="AG44" s="82" t="s">
        <v>45</v>
      </c>
      <c r="AH44" s="82">
        <v>2.48</v>
      </c>
      <c r="AI44" s="76">
        <f t="shared" si="37"/>
        <v>-5.8725286012782305E-2</v>
      </c>
      <c r="AJ44" s="82"/>
      <c r="AK44" s="82" t="s">
        <v>45</v>
      </c>
      <c r="AL44" s="82">
        <v>18.739999999999998</v>
      </c>
      <c r="AM44" s="76">
        <f t="shared" si="38"/>
        <v>1.5595906323739998E-2</v>
      </c>
      <c r="AN44" s="82"/>
      <c r="AO44" s="86">
        <f t="shared" si="10"/>
        <v>-2.8460805153333352E-2</v>
      </c>
      <c r="AP44" s="76">
        <v>-0.10927302287179276</v>
      </c>
      <c r="AQ44" s="83"/>
    </row>
    <row r="45" spans="1:43" s="73" customFormat="1" ht="16.5" thickBot="1">
      <c r="A45" s="82" t="s">
        <v>46</v>
      </c>
      <c r="B45" s="84">
        <v>64209.94</v>
      </c>
      <c r="C45" s="76">
        <f t="shared" si="39"/>
        <v>-7.2238131606720329E-3</v>
      </c>
      <c r="D45" s="84"/>
      <c r="E45" s="82" t="s">
        <v>46</v>
      </c>
      <c r="F45" s="79">
        <v>13.16</v>
      </c>
      <c r="G45" s="76">
        <f t="shared" si="30"/>
        <v>-8.3776667671188396E-2</v>
      </c>
      <c r="H45" s="82"/>
      <c r="I45" s="82" t="s">
        <v>196</v>
      </c>
      <c r="J45" s="79">
        <v>31.3</v>
      </c>
      <c r="K45" s="76">
        <f t="shared" si="31"/>
        <v>5.4155972102373204E-2</v>
      </c>
      <c r="L45" s="82"/>
      <c r="M45" s="82" t="s">
        <v>46</v>
      </c>
      <c r="N45" s="82">
        <v>18.73</v>
      </c>
      <c r="O45" s="76">
        <f t="shared" si="32"/>
        <v>3.7535001821519622E-2</v>
      </c>
      <c r="P45" s="82"/>
      <c r="Q45" s="82" t="s">
        <v>46</v>
      </c>
      <c r="R45" s="82">
        <v>5.76</v>
      </c>
      <c r="S45" s="76">
        <f t="shared" si="33"/>
        <v>5.3488684950986222E-2</v>
      </c>
      <c r="T45" s="82"/>
      <c r="U45" s="82" t="s">
        <v>46</v>
      </c>
      <c r="V45" s="82">
        <v>19.600000000000001</v>
      </c>
      <c r="W45" s="76">
        <f t="shared" si="34"/>
        <v>1.1804088817567044E-2</v>
      </c>
      <c r="X45" s="82"/>
      <c r="Y45" s="82" t="s">
        <v>46</v>
      </c>
      <c r="Z45" s="82">
        <v>9.77</v>
      </c>
      <c r="AA45" s="76">
        <f t="shared" si="35"/>
        <v>9.2545647662056665E-3</v>
      </c>
      <c r="AB45" s="82"/>
      <c r="AC45" s="82" t="s">
        <v>46</v>
      </c>
      <c r="AD45" s="82">
        <v>30.69</v>
      </c>
      <c r="AE45" s="76">
        <f t="shared" si="36"/>
        <v>-6.5146582108621513E-4</v>
      </c>
      <c r="AF45" s="82"/>
      <c r="AG45" s="82" t="s">
        <v>46</v>
      </c>
      <c r="AH45" s="82">
        <v>2.63</v>
      </c>
      <c r="AI45" s="76">
        <f t="shared" si="37"/>
        <v>3.8095284166676487E-3</v>
      </c>
      <c r="AJ45" s="82"/>
      <c r="AK45" s="82" t="s">
        <v>46</v>
      </c>
      <c r="AL45" s="82">
        <v>18.45</v>
      </c>
      <c r="AM45" s="76">
        <f t="shared" si="38"/>
        <v>-6.656897868795314E-2</v>
      </c>
      <c r="AN45" s="82"/>
      <c r="AO45" s="86">
        <f t="shared" si="10"/>
        <v>6.5126943569273812E-3</v>
      </c>
      <c r="AP45" s="76">
        <v>5.4155972102373204E-2</v>
      </c>
      <c r="AQ45" s="83"/>
    </row>
    <row r="46" spans="1:43" s="73" customFormat="1" ht="16.5" thickBot="1">
      <c r="A46" s="82" t="s">
        <v>47</v>
      </c>
      <c r="B46" s="84">
        <v>64675.46</v>
      </c>
      <c r="C46" s="76">
        <f t="shared" si="39"/>
        <v>-3.2104599779028874E-2</v>
      </c>
      <c r="D46" s="84"/>
      <c r="E46" s="82" t="s">
        <v>47</v>
      </c>
      <c r="F46" s="79">
        <v>14.31</v>
      </c>
      <c r="G46" s="76">
        <f t="shared" si="30"/>
        <v>-6.8200570744085726E-2</v>
      </c>
      <c r="H46" s="82"/>
      <c r="I46" s="82" t="s">
        <v>198</v>
      </c>
      <c r="J46" s="79">
        <v>29.65</v>
      </c>
      <c r="K46" s="76">
        <f t="shared" si="31"/>
        <v>-7.0632897465906383E-2</v>
      </c>
      <c r="L46" s="82"/>
      <c r="M46" s="82" t="s">
        <v>47</v>
      </c>
      <c r="N46" s="82">
        <v>18.04</v>
      </c>
      <c r="O46" s="76">
        <f t="shared" si="32"/>
        <v>-4.9765101322820299E-3</v>
      </c>
      <c r="P46" s="82"/>
      <c r="Q46" s="82" t="s">
        <v>47</v>
      </c>
      <c r="R46" s="82">
        <v>5.46</v>
      </c>
      <c r="S46" s="76">
        <f t="shared" si="33"/>
        <v>-1.829826677076116E-3</v>
      </c>
      <c r="T46" s="82"/>
      <c r="U46" s="82" t="s">
        <v>47</v>
      </c>
      <c r="V46" s="82">
        <v>19.37</v>
      </c>
      <c r="W46" s="76">
        <f t="shared" si="34"/>
        <v>-1.7907871755584788E-2</v>
      </c>
      <c r="X46" s="82"/>
      <c r="Y46" s="82" t="s">
        <v>47</v>
      </c>
      <c r="Z46" s="82">
        <v>9.68</v>
      </c>
      <c r="AA46" s="76">
        <f t="shared" si="35"/>
        <v>-3.152269137197658E-2</v>
      </c>
      <c r="AB46" s="82"/>
      <c r="AC46" s="82" t="s">
        <v>47</v>
      </c>
      <c r="AD46" s="82">
        <v>30.71</v>
      </c>
      <c r="AE46" s="76">
        <f t="shared" si="36"/>
        <v>-8.9937732516427574E-2</v>
      </c>
      <c r="AF46" s="82"/>
      <c r="AG46" s="82" t="s">
        <v>47</v>
      </c>
      <c r="AH46" s="82">
        <v>2.62</v>
      </c>
      <c r="AI46" s="76">
        <f t="shared" si="37"/>
        <v>-1.8904154639152609E-2</v>
      </c>
      <c r="AJ46" s="82"/>
      <c r="AK46" s="82" t="s">
        <v>47</v>
      </c>
      <c r="AL46" s="82">
        <v>19.72</v>
      </c>
      <c r="AM46" s="76">
        <f t="shared" si="38"/>
        <v>1.8940929698698331E-2</v>
      </c>
      <c r="AN46" s="82"/>
      <c r="AO46" s="86">
        <f t="shared" si="10"/>
        <v>-3.4196062031478E-2</v>
      </c>
      <c r="AP46" s="76">
        <v>-7.0632897465906383E-2</v>
      </c>
      <c r="AQ46" s="83"/>
    </row>
    <row r="47" spans="1:43" s="73" customFormat="1" ht="16.5" thickBot="1">
      <c r="A47" s="82" t="s">
        <v>48</v>
      </c>
      <c r="B47" s="84">
        <v>66785.53</v>
      </c>
      <c r="C47" s="76">
        <f t="shared" si="39"/>
        <v>1.8498647776376341E-3</v>
      </c>
      <c r="D47" s="84"/>
      <c r="E47" s="82" t="s">
        <v>48</v>
      </c>
      <c r="F47" s="79">
        <v>15.32</v>
      </c>
      <c r="G47" s="76">
        <f t="shared" si="30"/>
        <v>9.1803923449613935E-3</v>
      </c>
      <c r="H47" s="82"/>
      <c r="I47" s="82" t="s">
        <v>199</v>
      </c>
      <c r="J47" s="79">
        <v>31.82</v>
      </c>
      <c r="K47" s="76">
        <f t="shared" si="31"/>
        <v>-2.7891488824905414E-2</v>
      </c>
      <c r="L47" s="82"/>
      <c r="M47" s="82" t="s">
        <v>48</v>
      </c>
      <c r="N47" s="82">
        <v>18.13</v>
      </c>
      <c r="O47" s="76">
        <f t="shared" si="32"/>
        <v>-2.7205159846737409E-2</v>
      </c>
      <c r="P47" s="82"/>
      <c r="Q47" s="82" t="s">
        <v>48</v>
      </c>
      <c r="R47" s="82">
        <v>5.47</v>
      </c>
      <c r="S47" s="76">
        <f t="shared" si="33"/>
        <v>-2.8830825717709164E-2</v>
      </c>
      <c r="T47" s="82"/>
      <c r="U47" s="82" t="s">
        <v>48</v>
      </c>
      <c r="V47" s="82">
        <v>19.72</v>
      </c>
      <c r="W47" s="76">
        <f t="shared" si="34"/>
        <v>-8.5837436913915547E-3</v>
      </c>
      <c r="X47" s="82"/>
      <c r="Y47" s="82" t="s">
        <v>48</v>
      </c>
      <c r="Z47" s="82">
        <v>9.99</v>
      </c>
      <c r="AA47" s="76">
        <f t="shared" si="35"/>
        <v>-4.9925216031208707E-3</v>
      </c>
      <c r="AB47" s="82"/>
      <c r="AC47" s="82" t="s">
        <v>48</v>
      </c>
      <c r="AD47" s="82">
        <v>33.6</v>
      </c>
      <c r="AE47" s="76">
        <f t="shared" si="36"/>
        <v>2.1661496781179249E-2</v>
      </c>
      <c r="AF47" s="82"/>
      <c r="AG47" s="82" t="s">
        <v>48</v>
      </c>
      <c r="AH47" s="82">
        <v>2.67</v>
      </c>
      <c r="AI47" s="76">
        <f t="shared" si="37"/>
        <v>-3.3152207316900391E-2</v>
      </c>
      <c r="AJ47" s="82"/>
      <c r="AK47" s="82" t="s">
        <v>48</v>
      </c>
      <c r="AL47" s="82">
        <v>19.350000000000001</v>
      </c>
      <c r="AM47" s="76">
        <f t="shared" si="38"/>
        <v>6.127082539304135E-2</v>
      </c>
      <c r="AN47" s="82"/>
      <c r="AO47" s="86">
        <f t="shared" si="10"/>
        <v>-1.1725201344302527E-2</v>
      </c>
      <c r="AP47" s="76">
        <v>-2.7891488824905414E-2</v>
      </c>
      <c r="AQ47" s="83"/>
    </row>
    <row r="48" spans="1:43" s="73" customFormat="1" ht="16.5" thickBot="1">
      <c r="A48" s="82" t="s">
        <v>49</v>
      </c>
      <c r="B48" s="84">
        <v>66662.100000000006</v>
      </c>
      <c r="C48" s="76">
        <f t="shared" si="39"/>
        <v>-1.6164562920965457E-2</v>
      </c>
      <c r="D48" s="84"/>
      <c r="E48" s="82" t="s">
        <v>49</v>
      </c>
      <c r="F48" s="79">
        <v>15.18</v>
      </c>
      <c r="G48" s="76">
        <f t="shared" si="30"/>
        <v>-2.793296255985683E-2</v>
      </c>
      <c r="H48" s="82"/>
      <c r="I48" s="82" t="s">
        <v>200</v>
      </c>
      <c r="J48" s="79">
        <v>32.72</v>
      </c>
      <c r="K48" s="76">
        <f t="shared" si="31"/>
        <v>-4.0430719938328905E-2</v>
      </c>
      <c r="L48" s="82"/>
      <c r="M48" s="82" t="s">
        <v>49</v>
      </c>
      <c r="N48" s="82">
        <v>18.63</v>
      </c>
      <c r="O48" s="76">
        <f t="shared" si="32"/>
        <v>-1.0678158055563941E-2</v>
      </c>
      <c r="P48" s="82"/>
      <c r="Q48" s="82" t="s">
        <v>49</v>
      </c>
      <c r="R48" s="82">
        <v>5.63</v>
      </c>
      <c r="S48" s="76">
        <f t="shared" si="33"/>
        <v>-5.1914770858035073E-2</v>
      </c>
      <c r="T48" s="82"/>
      <c r="U48" s="82" t="s">
        <v>49</v>
      </c>
      <c r="V48" s="82">
        <v>19.89</v>
      </c>
      <c r="W48" s="76">
        <f t="shared" si="34"/>
        <v>2.5169910091540253E-3</v>
      </c>
      <c r="X48" s="82"/>
      <c r="Y48" s="82" t="s">
        <v>49</v>
      </c>
      <c r="Z48" s="82">
        <v>10.039999999999999</v>
      </c>
      <c r="AA48" s="76">
        <f t="shared" si="35"/>
        <v>-1.1881327886752788E-2</v>
      </c>
      <c r="AB48" s="82"/>
      <c r="AC48" s="82" t="s">
        <v>49</v>
      </c>
      <c r="AD48" s="82">
        <v>32.880000000000003</v>
      </c>
      <c r="AE48" s="76">
        <f t="shared" si="36"/>
        <v>-2.7596232300993822E-2</v>
      </c>
      <c r="AF48" s="82"/>
      <c r="AG48" s="82" t="s">
        <v>49</v>
      </c>
      <c r="AH48" s="82">
        <v>2.76</v>
      </c>
      <c r="AI48" s="76">
        <f t="shared" si="37"/>
        <v>3.6297680505787311E-3</v>
      </c>
      <c r="AJ48" s="82"/>
      <c r="AK48" s="82" t="s">
        <v>49</v>
      </c>
      <c r="AL48" s="82">
        <v>18.2</v>
      </c>
      <c r="AM48" s="76">
        <f t="shared" si="38"/>
        <v>-3.2435275753153962E-2</v>
      </c>
      <c r="AN48" s="82"/>
      <c r="AO48" s="86">
        <f t="shared" si="10"/>
        <v>-7.0206393755545358E-3</v>
      </c>
      <c r="AP48" s="76">
        <v>-4.0430719938328905E-2</v>
      </c>
      <c r="AQ48" s="83"/>
    </row>
    <row r="49" spans="1:43" s="73" customFormat="1" ht="16.5" thickBot="1">
      <c r="A49" s="82" t="s">
        <v>50</v>
      </c>
      <c r="B49" s="84">
        <v>67748.42</v>
      </c>
      <c r="C49" s="76">
        <f t="shared" si="39"/>
        <v>2.4261356051929712E-2</v>
      </c>
      <c r="D49" s="84"/>
      <c r="E49" s="82" t="s">
        <v>50</v>
      </c>
      <c r="F49" s="79">
        <v>15.61</v>
      </c>
      <c r="G49" s="76">
        <f t="shared" si="30"/>
        <v>1.9236940847385505E-3</v>
      </c>
      <c r="H49" s="82"/>
      <c r="I49" s="82" t="s">
        <v>201</v>
      </c>
      <c r="J49" s="79">
        <v>34.07</v>
      </c>
      <c r="K49" s="76">
        <f t="shared" si="31"/>
        <v>3.7988716282777238E-2</v>
      </c>
      <c r="L49" s="82"/>
      <c r="M49" s="82" t="s">
        <v>50</v>
      </c>
      <c r="N49" s="82">
        <v>18.829999999999998</v>
      </c>
      <c r="O49" s="76">
        <f t="shared" si="32"/>
        <v>6.868945041203009E-2</v>
      </c>
      <c r="P49" s="82"/>
      <c r="Q49" s="82" t="s">
        <v>50</v>
      </c>
      <c r="R49" s="82">
        <v>5.93</v>
      </c>
      <c r="S49" s="76">
        <f t="shared" si="33"/>
        <v>-1.3400535537482114E-2</v>
      </c>
      <c r="T49" s="82"/>
      <c r="U49" s="82" t="s">
        <v>50</v>
      </c>
      <c r="V49" s="82">
        <v>19.84</v>
      </c>
      <c r="W49" s="76">
        <f t="shared" si="34"/>
        <v>5.4375288431352836E-2</v>
      </c>
      <c r="X49" s="82"/>
      <c r="Y49" s="82" t="s">
        <v>50</v>
      </c>
      <c r="Z49" s="82">
        <v>10.16</v>
      </c>
      <c r="AA49" s="76">
        <f t="shared" si="35"/>
        <v>4.4272823677988037E-2</v>
      </c>
      <c r="AB49" s="82"/>
      <c r="AC49" s="82" t="s">
        <v>50</v>
      </c>
      <c r="AD49" s="82">
        <v>33.799999999999997</v>
      </c>
      <c r="AE49" s="76">
        <f t="shared" si="36"/>
        <v>2.8204689879851034E-2</v>
      </c>
      <c r="AF49" s="82"/>
      <c r="AG49" s="82" t="s">
        <v>50</v>
      </c>
      <c r="AH49" s="82">
        <v>2.75</v>
      </c>
      <c r="AI49" s="76">
        <f t="shared" si="37"/>
        <v>2.2059718064732257E-2</v>
      </c>
      <c r="AJ49" s="82"/>
      <c r="AK49" s="82" t="s">
        <v>50</v>
      </c>
      <c r="AL49" s="82">
        <v>18.8</v>
      </c>
      <c r="AM49" s="76">
        <f t="shared" si="38"/>
        <v>3.5186309125043766E-2</v>
      </c>
      <c r="AN49" s="82"/>
      <c r="AO49" s="86">
        <f t="shared" si="10"/>
        <v>3.5310962213077814E-2</v>
      </c>
      <c r="AP49" s="76">
        <v>3.7988716282777238E-2</v>
      </c>
      <c r="AQ49" s="83"/>
    </row>
    <row r="50" spans="1:43" s="73" customFormat="1" ht="16.5" thickBot="1">
      <c r="A50" s="82" t="s">
        <v>51</v>
      </c>
      <c r="B50" s="84">
        <v>66124.53</v>
      </c>
      <c r="C50" s="76">
        <f t="shared" si="39"/>
        <v>1.7861533033521369E-2</v>
      </c>
      <c r="D50" s="84"/>
      <c r="E50" s="82" t="s">
        <v>51</v>
      </c>
      <c r="F50" s="79">
        <v>15.58</v>
      </c>
      <c r="G50" s="76">
        <f t="shared" si="30"/>
        <v>1.5524244503492171E-2</v>
      </c>
      <c r="H50" s="82"/>
      <c r="I50" s="82" t="s">
        <v>202</v>
      </c>
      <c r="J50" s="79">
        <v>32.799999999999997</v>
      </c>
      <c r="K50" s="76">
        <f t="shared" si="31"/>
        <v>6.9101762432776839E-2</v>
      </c>
      <c r="L50" s="82"/>
      <c r="M50" s="82" t="s">
        <v>51</v>
      </c>
      <c r="N50" s="82">
        <v>17.579999999999998</v>
      </c>
      <c r="O50" s="76">
        <f t="shared" si="32"/>
        <v>4.0040161437322086E-2</v>
      </c>
      <c r="P50" s="82"/>
      <c r="Q50" s="82" t="s">
        <v>51</v>
      </c>
      <c r="R50" s="82">
        <v>6.01</v>
      </c>
      <c r="S50" s="76">
        <f t="shared" si="33"/>
        <v>-2.7893522922483142E-2</v>
      </c>
      <c r="T50" s="82"/>
      <c r="U50" s="82" t="s">
        <v>51</v>
      </c>
      <c r="V50" s="82">
        <v>18.79</v>
      </c>
      <c r="W50" s="76">
        <f t="shared" si="34"/>
        <v>-4.2485459550850209E-3</v>
      </c>
      <c r="X50" s="82"/>
      <c r="Y50" s="82" t="s">
        <v>51</v>
      </c>
      <c r="Z50" s="82">
        <v>9.7200000000000006</v>
      </c>
      <c r="AA50" s="76">
        <f t="shared" si="35"/>
        <v>2.3947005850511356E-2</v>
      </c>
      <c r="AB50" s="82"/>
      <c r="AC50" s="82" t="s">
        <v>51</v>
      </c>
      <c r="AD50" s="82">
        <v>32.86</v>
      </c>
      <c r="AE50" s="76">
        <f t="shared" si="36"/>
        <v>1.5642091662212494E-2</v>
      </c>
      <c r="AF50" s="82"/>
      <c r="AG50" s="82" t="s">
        <v>51</v>
      </c>
      <c r="AH50" s="82">
        <v>2.69</v>
      </c>
      <c r="AI50" s="76">
        <f t="shared" si="37"/>
        <v>-1.1090686694158284E-2</v>
      </c>
      <c r="AJ50" s="82"/>
      <c r="AK50" s="82" t="s">
        <v>51</v>
      </c>
      <c r="AL50" s="82">
        <v>18.149999999999999</v>
      </c>
      <c r="AM50" s="76">
        <f t="shared" si="38"/>
        <v>7.729167430164649E-2</v>
      </c>
      <c r="AN50" s="82"/>
      <c r="AO50" s="86">
        <f t="shared" si="10"/>
        <v>6.8328371187664841E-3</v>
      </c>
      <c r="AP50" s="76">
        <v>6.9101762432776839E-2</v>
      </c>
      <c r="AQ50" s="83"/>
    </row>
    <row r="51" spans="1:43" s="73" customFormat="1" ht="16.5" thickBot="1">
      <c r="A51" s="82" t="s">
        <v>52</v>
      </c>
      <c r="B51" s="84">
        <v>64953.93</v>
      </c>
      <c r="C51" s="76">
        <f t="shared" si="39"/>
        <v>-1.6491360090229126E-2</v>
      </c>
      <c r="D51" s="84"/>
      <c r="E51" s="82" t="s">
        <v>52</v>
      </c>
      <c r="F51" s="79">
        <v>15.34</v>
      </c>
      <c r="G51" s="76">
        <f t="shared" si="30"/>
        <v>-1.8088348472429735E-2</v>
      </c>
      <c r="H51" s="82"/>
      <c r="I51" s="82" t="s">
        <v>203</v>
      </c>
      <c r="J51" s="79">
        <v>30.61</v>
      </c>
      <c r="K51" s="76">
        <f t="shared" si="31"/>
        <v>-9.6171084400994949E-2</v>
      </c>
      <c r="L51" s="82"/>
      <c r="M51" s="82" t="s">
        <v>52</v>
      </c>
      <c r="N51" s="82">
        <v>16.89</v>
      </c>
      <c r="O51" s="76">
        <f t="shared" si="32"/>
        <v>-6.420542836815607E-2</v>
      </c>
      <c r="P51" s="82"/>
      <c r="Q51" s="82" t="s">
        <v>52</v>
      </c>
      <c r="R51" s="82">
        <v>6.18</v>
      </c>
      <c r="S51" s="76">
        <f t="shared" si="33"/>
        <v>5.4876610225834302E-2</v>
      </c>
      <c r="T51" s="82"/>
      <c r="U51" s="82" t="s">
        <v>52</v>
      </c>
      <c r="V51" s="82">
        <v>18.87</v>
      </c>
      <c r="W51" s="76">
        <f t="shared" si="34"/>
        <v>2.9580000134474614E-2</v>
      </c>
      <c r="X51" s="82"/>
      <c r="Y51" s="82" t="s">
        <v>52</v>
      </c>
      <c r="Z51" s="82">
        <v>9.49</v>
      </c>
      <c r="AA51" s="76">
        <f t="shared" si="35"/>
        <v>2.2377065823727327E-2</v>
      </c>
      <c r="AB51" s="82"/>
      <c r="AC51" s="82" t="s">
        <v>52</v>
      </c>
      <c r="AD51" s="82">
        <v>32.35</v>
      </c>
      <c r="AE51" s="76">
        <f t="shared" si="36"/>
        <v>8.6930072418460094E-3</v>
      </c>
      <c r="AF51" s="82"/>
      <c r="AG51" s="82" t="s">
        <v>52</v>
      </c>
      <c r="AH51" s="82">
        <v>2.72</v>
      </c>
      <c r="AI51" s="76">
        <f t="shared" si="37"/>
        <v>-2.8987536873252187E-2</v>
      </c>
      <c r="AJ51" s="82"/>
      <c r="AK51" s="82" t="s">
        <v>52</v>
      </c>
      <c r="AL51" s="82">
        <v>16.8</v>
      </c>
      <c r="AM51" s="76">
        <f t="shared" si="38"/>
        <v>2.9806281381379411E-3</v>
      </c>
      <c r="AN51" s="82"/>
      <c r="AO51" s="86">
        <f t="shared" si="10"/>
        <v>1.2679067850480698E-3</v>
      </c>
      <c r="AP51" s="76">
        <v>-9.6171084400994949E-2</v>
      </c>
      <c r="AQ51" s="83"/>
    </row>
    <row r="52" spans="1:43" s="73" customFormat="1" ht="16.5" thickBot="1">
      <c r="A52" s="82" t="s">
        <v>53</v>
      </c>
      <c r="B52" s="84">
        <v>66033.990000000005</v>
      </c>
      <c r="C52" s="76">
        <f t="shared" si="39"/>
        <v>2.3176067467004336E-2</v>
      </c>
      <c r="D52" s="84"/>
      <c r="E52" s="82" t="s">
        <v>53</v>
      </c>
      <c r="F52" s="79">
        <v>15.62</v>
      </c>
      <c r="G52" s="76">
        <f t="shared" si="30"/>
        <v>-2.4036577828241382E-2</v>
      </c>
      <c r="H52" s="82"/>
      <c r="I52" s="82" t="s">
        <v>204</v>
      </c>
      <c r="J52" s="79">
        <v>33.700000000000003</v>
      </c>
      <c r="K52" s="76">
        <f t="shared" si="31"/>
        <v>4.8641807222345866E-2</v>
      </c>
      <c r="L52" s="82"/>
      <c r="M52" s="82" t="s">
        <v>53</v>
      </c>
      <c r="N52" s="82">
        <v>18.010000000000002</v>
      </c>
      <c r="O52" s="76">
        <f t="shared" si="32"/>
        <v>-3.8130981098133475E-2</v>
      </c>
      <c r="P52" s="82"/>
      <c r="Q52" s="82" t="s">
        <v>53</v>
      </c>
      <c r="R52" s="82">
        <v>5.85</v>
      </c>
      <c r="S52" s="76">
        <f t="shared" si="33"/>
        <v>6.8992871486951421E-2</v>
      </c>
      <c r="T52" s="82"/>
      <c r="U52" s="82" t="s">
        <v>53</v>
      </c>
      <c r="V52" s="82">
        <v>18.32</v>
      </c>
      <c r="W52" s="76">
        <f t="shared" si="34"/>
        <v>5.4734674141721281E-3</v>
      </c>
      <c r="X52" s="82"/>
      <c r="Y52" s="82" t="s">
        <v>53</v>
      </c>
      <c r="Z52" s="82">
        <v>9.2799999999999994</v>
      </c>
      <c r="AA52" s="76">
        <f t="shared" si="35"/>
        <v>1.629585219123195E-2</v>
      </c>
      <c r="AB52" s="82"/>
      <c r="AC52" s="82" t="s">
        <v>53</v>
      </c>
      <c r="AD52" s="82">
        <v>32.07</v>
      </c>
      <c r="AE52" s="76">
        <f t="shared" si="36"/>
        <v>1.8726597232918325E-3</v>
      </c>
      <c r="AF52" s="82"/>
      <c r="AG52" s="82" t="s">
        <v>53</v>
      </c>
      <c r="AH52" s="82">
        <v>2.8</v>
      </c>
      <c r="AI52" s="76">
        <f t="shared" si="37"/>
        <v>3.5778213478839024E-3</v>
      </c>
      <c r="AJ52" s="82"/>
      <c r="AK52" s="82" t="s">
        <v>53</v>
      </c>
      <c r="AL52" s="82">
        <v>16.75</v>
      </c>
      <c r="AM52" s="76">
        <f t="shared" si="38"/>
        <v>7.1127344015584043E-2</v>
      </c>
      <c r="AN52" s="82"/>
      <c r="AO52" s="86">
        <f t="shared" si="10"/>
        <v>7.4680872351051116E-3</v>
      </c>
      <c r="AP52" s="76">
        <v>4.8641807222345866E-2</v>
      </c>
      <c r="AQ52" s="83"/>
    </row>
    <row r="53" spans="1:43" s="73" customFormat="1" ht="16.5" thickBot="1">
      <c r="A53" s="82" t="s">
        <v>54</v>
      </c>
      <c r="B53" s="84">
        <v>64521.18</v>
      </c>
      <c r="C53" s="76">
        <f t="shared" si="39"/>
        <v>1.3570336677140433E-2</v>
      </c>
      <c r="D53" s="84"/>
      <c r="E53" s="82" t="s">
        <v>54</v>
      </c>
      <c r="F53" s="79">
        <v>16</v>
      </c>
      <c r="G53" s="76">
        <f t="shared" si="30"/>
        <v>2.0202707317519469E-2</v>
      </c>
      <c r="H53" s="82"/>
      <c r="I53" s="82" t="s">
        <v>206</v>
      </c>
      <c r="J53" s="79">
        <v>32.1</v>
      </c>
      <c r="K53" s="76">
        <f t="shared" si="31"/>
        <v>3.5191458336313326E-2</v>
      </c>
      <c r="L53" s="82"/>
      <c r="M53" s="82" t="s">
        <v>54</v>
      </c>
      <c r="N53" s="82">
        <v>18.71</v>
      </c>
      <c r="O53" s="76">
        <f t="shared" si="32"/>
        <v>-4.59610916704511E-2</v>
      </c>
      <c r="P53" s="82"/>
      <c r="Q53" s="82" t="s">
        <v>54</v>
      </c>
      <c r="R53" s="82">
        <v>5.46</v>
      </c>
      <c r="S53" s="76">
        <f t="shared" si="33"/>
        <v>3.7317763007195283E-2</v>
      </c>
      <c r="T53" s="82"/>
      <c r="U53" s="82" t="s">
        <v>54</v>
      </c>
      <c r="V53" s="82">
        <v>18.22</v>
      </c>
      <c r="W53" s="76">
        <f t="shared" si="34"/>
        <v>3.2985186586648868E-3</v>
      </c>
      <c r="X53" s="82"/>
      <c r="Y53" s="82" t="s">
        <v>54</v>
      </c>
      <c r="Z53" s="82">
        <v>9.1300000000000008</v>
      </c>
      <c r="AA53" s="76">
        <f t="shared" si="35"/>
        <v>2.4391453124159263E-2</v>
      </c>
      <c r="AB53" s="82"/>
      <c r="AC53" s="82" t="s">
        <v>54</v>
      </c>
      <c r="AD53" s="82">
        <v>32.01</v>
      </c>
      <c r="AE53" s="76">
        <f t="shared" si="36"/>
        <v>3.658750704675677E-2</v>
      </c>
      <c r="AF53" s="82"/>
      <c r="AG53" s="82" t="s">
        <v>54</v>
      </c>
      <c r="AH53" s="82">
        <v>2.79</v>
      </c>
      <c r="AI53" s="76">
        <f t="shared" si="37"/>
        <v>3.59066813072854E-3</v>
      </c>
      <c r="AJ53" s="82"/>
      <c r="AK53" s="82" t="s">
        <v>54</v>
      </c>
      <c r="AL53" s="82">
        <v>15.6</v>
      </c>
      <c r="AM53" s="76">
        <f t="shared" si="38"/>
        <v>-1.6529301951210582E-2</v>
      </c>
      <c r="AN53" s="82"/>
      <c r="AO53" s="86">
        <f t="shared" si="10"/>
        <v>1.5309444046745084E-2</v>
      </c>
      <c r="AP53" s="76">
        <v>3.5191458336313326E-2</v>
      </c>
      <c r="AQ53" s="83"/>
    </row>
    <row r="54" spans="1:43" s="73" customFormat="1" ht="16.5" thickBot="1">
      <c r="A54" s="82" t="s">
        <v>55</v>
      </c>
      <c r="B54" s="84">
        <v>63651.519999999997</v>
      </c>
      <c r="C54" s="76">
        <f t="shared" si="39"/>
        <v>3.170069615317634E-2</v>
      </c>
      <c r="D54" s="84"/>
      <c r="E54" s="82" t="s">
        <v>55</v>
      </c>
      <c r="F54" s="79">
        <v>15.68</v>
      </c>
      <c r="G54" s="76">
        <f t="shared" si="30"/>
        <v>1.2763243596046834E-3</v>
      </c>
      <c r="H54" s="82"/>
      <c r="I54" s="82" t="s">
        <v>210</v>
      </c>
      <c r="J54" s="79">
        <v>30.99</v>
      </c>
      <c r="K54" s="76">
        <f t="shared" si="31"/>
        <v>0.17672254612499982</v>
      </c>
      <c r="L54" s="82"/>
      <c r="M54" s="82" t="s">
        <v>55</v>
      </c>
      <c r="N54" s="82">
        <v>19.59</v>
      </c>
      <c r="O54" s="76">
        <f t="shared" si="32"/>
        <v>3.1106707132255048E-2</v>
      </c>
      <c r="P54" s="82"/>
      <c r="Q54" s="82" t="s">
        <v>55</v>
      </c>
      <c r="R54" s="82">
        <v>5.26</v>
      </c>
      <c r="S54" s="76">
        <f t="shared" si="33"/>
        <v>8.1152321800226801E-2</v>
      </c>
      <c r="T54" s="82"/>
      <c r="U54" s="82" t="s">
        <v>55</v>
      </c>
      <c r="V54" s="82">
        <v>18.16</v>
      </c>
      <c r="W54" s="76">
        <f t="shared" si="34"/>
        <v>4.0454954692313534E-2</v>
      </c>
      <c r="X54" s="82"/>
      <c r="Y54" s="82" t="s">
        <v>55</v>
      </c>
      <c r="Z54" s="82">
        <v>8.91</v>
      </c>
      <c r="AA54" s="76">
        <f t="shared" si="35"/>
        <v>2.7305450690267439E-2</v>
      </c>
      <c r="AB54" s="82"/>
      <c r="AC54" s="82" t="s">
        <v>55</v>
      </c>
      <c r="AD54" s="82">
        <v>30.86</v>
      </c>
      <c r="AE54" s="76">
        <f t="shared" si="36"/>
        <v>5.5977303840375171E-2</v>
      </c>
      <c r="AF54" s="82"/>
      <c r="AG54" s="82" t="s">
        <v>55</v>
      </c>
      <c r="AH54" s="82">
        <v>2.78</v>
      </c>
      <c r="AI54" s="76">
        <f t="shared" si="37"/>
        <v>-3.5906681307285959E-3</v>
      </c>
      <c r="AJ54" s="82"/>
      <c r="AK54" s="82" t="s">
        <v>55</v>
      </c>
      <c r="AL54" s="82">
        <v>15.86</v>
      </c>
      <c r="AM54" s="76">
        <f t="shared" si="38"/>
        <v>7.9359880743625474E-2</v>
      </c>
      <c r="AN54" s="82"/>
      <c r="AO54" s="86">
        <f t="shared" si="10"/>
        <v>2.2663117880144797E-2</v>
      </c>
      <c r="AP54" s="76">
        <v>0.17672254612499982</v>
      </c>
      <c r="AQ54" s="83"/>
    </row>
    <row r="55" spans="1:43" s="73" customFormat="1" ht="16.5" thickBot="1">
      <c r="A55" s="82" t="s">
        <v>56</v>
      </c>
      <c r="B55" s="84">
        <v>61665.37</v>
      </c>
      <c r="C55" s="76">
        <f t="shared" si="39"/>
        <v>2.3596937307698716E-2</v>
      </c>
      <c r="D55" s="84"/>
      <c r="E55" s="82" t="s">
        <v>56</v>
      </c>
      <c r="F55" s="79">
        <v>15.66</v>
      </c>
      <c r="G55" s="76">
        <f t="shared" si="30"/>
        <v>5.1763930090593428E-2</v>
      </c>
      <c r="H55" s="82"/>
      <c r="I55" s="82" t="s">
        <v>211</v>
      </c>
      <c r="J55" s="79">
        <v>25.97</v>
      </c>
      <c r="K55" s="76">
        <f t="shared" si="31"/>
        <v>1.1229546852896694E-2</v>
      </c>
      <c r="L55" s="82"/>
      <c r="M55" s="82" t="s">
        <v>56</v>
      </c>
      <c r="N55" s="82">
        <v>18.989999999999998</v>
      </c>
      <c r="O55" s="76">
        <f t="shared" si="32"/>
        <v>1.6994567270562991E-2</v>
      </c>
      <c r="P55" s="82"/>
      <c r="Q55" s="82" t="s">
        <v>56</v>
      </c>
      <c r="R55" s="82">
        <v>4.8499999999999996</v>
      </c>
      <c r="S55" s="76">
        <f t="shared" si="33"/>
        <v>6.1656081423097149E-2</v>
      </c>
      <c r="T55" s="82"/>
      <c r="U55" s="82" t="s">
        <v>56</v>
      </c>
      <c r="V55" s="82">
        <v>17.440000000000001</v>
      </c>
      <c r="W55" s="76">
        <f t="shared" si="34"/>
        <v>1.9687954972219399E-2</v>
      </c>
      <c r="X55" s="82"/>
      <c r="Y55" s="82" t="s">
        <v>56</v>
      </c>
      <c r="Z55" s="82">
        <v>8.67</v>
      </c>
      <c r="AA55" s="76">
        <f t="shared" si="35"/>
        <v>4.6025822395282148E-2</v>
      </c>
      <c r="AB55" s="82"/>
      <c r="AC55" s="82" t="s">
        <v>56</v>
      </c>
      <c r="AD55" s="82">
        <v>29.18</v>
      </c>
      <c r="AE55" s="76">
        <f t="shared" si="36"/>
        <v>1.3455438470555194E-2</v>
      </c>
      <c r="AF55" s="82"/>
      <c r="AG55" s="82" t="s">
        <v>56</v>
      </c>
      <c r="AH55" s="82">
        <v>2.79</v>
      </c>
      <c r="AI55" s="76">
        <f t="shared" si="37"/>
        <v>-2.1277398447284965E-2</v>
      </c>
      <c r="AJ55" s="82"/>
      <c r="AK55" s="82" t="s">
        <v>56</v>
      </c>
      <c r="AL55" s="82">
        <v>14.65</v>
      </c>
      <c r="AM55" s="76">
        <f t="shared" si="38"/>
        <v>0.10044278303084507</v>
      </c>
      <c r="AN55" s="82"/>
      <c r="AO55" s="86">
        <f t="shared" si="10"/>
        <v>1.2970218187609956E-2</v>
      </c>
      <c r="AP55" s="76">
        <v>1.1229546852896694E-2</v>
      </c>
      <c r="AQ55" s="83"/>
    </row>
    <row r="56" spans="1:43" s="73" customFormat="1" ht="16.5" thickBot="1">
      <c r="A56" s="82" t="s">
        <v>57</v>
      </c>
      <c r="B56" s="84">
        <v>60227.29</v>
      </c>
      <c r="C56" s="76">
        <f t="shared" si="39"/>
        <v>3.8767459942586187E-2</v>
      </c>
      <c r="D56" s="84"/>
      <c r="E56" s="82" t="s">
        <v>57</v>
      </c>
      <c r="F56" s="79">
        <v>14.87</v>
      </c>
      <c r="G56" s="76">
        <f t="shared" si="30"/>
        <v>4.3290854488233929E-2</v>
      </c>
      <c r="H56" s="82"/>
      <c r="I56" s="82" t="s">
        <v>212</v>
      </c>
      <c r="J56" s="79">
        <v>25.68</v>
      </c>
      <c r="K56" s="76">
        <f t="shared" si="31"/>
        <v>1.9265388457241437E-2</v>
      </c>
      <c r="L56" s="82"/>
      <c r="M56" s="82" t="s">
        <v>57</v>
      </c>
      <c r="N56" s="82">
        <v>18.670000000000002</v>
      </c>
      <c r="O56" s="76">
        <f t="shared" si="32"/>
        <v>2.8798512866640858E-2</v>
      </c>
      <c r="P56" s="82"/>
      <c r="Q56" s="82" t="s">
        <v>57</v>
      </c>
      <c r="R56" s="82">
        <v>4.5599999999999996</v>
      </c>
      <c r="S56" s="76">
        <f t="shared" si="33"/>
        <v>2.8923039469250449E-2</v>
      </c>
      <c r="T56" s="82"/>
      <c r="U56" s="82" t="s">
        <v>57</v>
      </c>
      <c r="V56" s="82">
        <v>17.100000000000001</v>
      </c>
      <c r="W56" s="76">
        <f t="shared" si="34"/>
        <v>5.0370359388949591E-2</v>
      </c>
      <c r="X56" s="82"/>
      <c r="Y56" s="82" t="s">
        <v>57</v>
      </c>
      <c r="Z56" s="82">
        <v>8.2799999999999994</v>
      </c>
      <c r="AA56" s="76">
        <f t="shared" si="35"/>
        <v>4.6980208924192336E-2</v>
      </c>
      <c r="AB56" s="82"/>
      <c r="AC56" s="82" t="s">
        <v>57</v>
      </c>
      <c r="AD56" s="82">
        <v>28.79</v>
      </c>
      <c r="AE56" s="76">
        <f t="shared" si="36"/>
        <v>4.8390799674572577E-2</v>
      </c>
      <c r="AF56" s="82"/>
      <c r="AG56" s="82" t="s">
        <v>57</v>
      </c>
      <c r="AH56" s="82">
        <v>2.85</v>
      </c>
      <c r="AI56" s="76">
        <f t="shared" si="37"/>
        <v>4.3017385083690858E-2</v>
      </c>
      <c r="AJ56" s="82"/>
      <c r="AK56" s="82" t="s">
        <v>57</v>
      </c>
      <c r="AL56" s="82">
        <v>13.25</v>
      </c>
      <c r="AM56" s="76">
        <f t="shared" si="38"/>
        <v>4.0036139862916063E-2</v>
      </c>
      <c r="AN56" s="82"/>
      <c r="AO56" s="86">
        <f t="shared" si="10"/>
        <v>4.590364205736934E-2</v>
      </c>
      <c r="AP56" s="76">
        <v>1.9265388457241437E-2</v>
      </c>
      <c r="AQ56" s="83"/>
    </row>
    <row r="57" spans="1:43" s="73" customFormat="1" ht="16.5" thickBot="1">
      <c r="A57" s="82" t="s">
        <v>58</v>
      </c>
      <c r="B57" s="84">
        <v>57937.11</v>
      </c>
      <c r="C57" s="76">
        <f t="shared" si="39"/>
        <v>-7.7700890770229878E-3</v>
      </c>
      <c r="D57" s="84"/>
      <c r="E57" s="82" t="s">
        <v>58</v>
      </c>
      <c r="F57" s="79">
        <v>14.24</v>
      </c>
      <c r="G57" s="76">
        <f t="shared" si="30"/>
        <v>-3.5865913188496697E-2</v>
      </c>
      <c r="H57" s="82"/>
      <c r="I57" s="82" t="s">
        <v>213</v>
      </c>
      <c r="J57" s="79">
        <v>25.19</v>
      </c>
      <c r="K57" s="76">
        <f t="shared" si="31"/>
        <v>-9.6788749827924639E-2</v>
      </c>
      <c r="L57" s="82"/>
      <c r="M57" s="82" t="s">
        <v>58</v>
      </c>
      <c r="N57" s="82">
        <v>18.14</v>
      </c>
      <c r="O57" s="76">
        <f t="shared" si="32"/>
        <v>5.3210060867583321E-2</v>
      </c>
      <c r="P57" s="82"/>
      <c r="Q57" s="82" t="s">
        <v>58</v>
      </c>
      <c r="R57" s="82">
        <v>4.43</v>
      </c>
      <c r="S57" s="76">
        <f t="shared" si="33"/>
        <v>1.8223738956451654E-2</v>
      </c>
      <c r="T57" s="82"/>
      <c r="U57" s="82" t="s">
        <v>58</v>
      </c>
      <c r="V57" s="82">
        <v>16.260000000000002</v>
      </c>
      <c r="W57" s="76">
        <f t="shared" si="34"/>
        <v>8.6473670411823262E-3</v>
      </c>
      <c r="X57" s="82"/>
      <c r="Y57" s="82" t="s">
        <v>58</v>
      </c>
      <c r="Z57" s="82">
        <v>7.9</v>
      </c>
      <c r="AA57" s="76">
        <f t="shared" si="35"/>
        <v>2.0461071871340025E-2</v>
      </c>
      <c r="AB57" s="82"/>
      <c r="AC57" s="82" t="s">
        <v>58</v>
      </c>
      <c r="AD57" s="82">
        <v>27.43</v>
      </c>
      <c r="AE57" s="76">
        <f t="shared" si="36"/>
        <v>-1.4836530516707089E-2</v>
      </c>
      <c r="AF57" s="82"/>
      <c r="AG57" s="82" t="s">
        <v>58</v>
      </c>
      <c r="AH57" s="82">
        <v>2.73</v>
      </c>
      <c r="AI57" s="76">
        <f t="shared" si="37"/>
        <v>-4.3017385083690816E-2</v>
      </c>
      <c r="AJ57" s="82"/>
      <c r="AK57" s="82" t="s">
        <v>58</v>
      </c>
      <c r="AL57" s="82">
        <v>12.73</v>
      </c>
      <c r="AM57" s="76">
        <f t="shared" si="38"/>
        <v>2.3594191047697356E-3</v>
      </c>
      <c r="AN57" s="82"/>
      <c r="AO57" s="86">
        <f t="shared" si="10"/>
        <v>-9.2065583927813961E-3</v>
      </c>
      <c r="AP57" s="76">
        <v>-9.6788749827924639E-2</v>
      </c>
      <c r="AQ57" s="83"/>
    </row>
    <row r="58" spans="1:43" s="73" customFormat="1" ht="16.5" thickBot="1">
      <c r="A58" s="82" t="s">
        <v>59</v>
      </c>
      <c r="B58" s="84">
        <v>58389.04</v>
      </c>
      <c r="C58" s="76">
        <f t="shared" si="39"/>
        <v>-3.5525411929315159E-2</v>
      </c>
      <c r="D58" s="84"/>
      <c r="E58" s="82" t="s">
        <v>59</v>
      </c>
      <c r="F58" s="79">
        <v>14.76</v>
      </c>
      <c r="G58" s="76">
        <f t="shared" si="30"/>
        <v>-5.4067221270275821E-2</v>
      </c>
      <c r="H58" s="82"/>
      <c r="I58" s="82" t="s">
        <v>214</v>
      </c>
      <c r="J58" s="79">
        <v>27.75</v>
      </c>
      <c r="K58" s="76">
        <f t="shared" si="31"/>
        <v>-6.4876301921056423E-2</v>
      </c>
      <c r="L58" s="82"/>
      <c r="M58" s="82" t="s">
        <v>59</v>
      </c>
      <c r="N58" s="82">
        <v>17.2</v>
      </c>
      <c r="O58" s="76">
        <f t="shared" si="32"/>
        <v>-5.6512210263342334E-2</v>
      </c>
      <c r="P58" s="82"/>
      <c r="Q58" s="82" t="s">
        <v>59</v>
      </c>
      <c r="R58" s="82">
        <v>4.3499999999999996</v>
      </c>
      <c r="S58" s="76">
        <f t="shared" si="33"/>
        <v>-5.152315302550093E-2</v>
      </c>
      <c r="T58" s="82"/>
      <c r="U58" s="82" t="s">
        <v>59</v>
      </c>
      <c r="V58" s="82">
        <v>16.12</v>
      </c>
      <c r="W58" s="76">
        <f t="shared" si="34"/>
        <v>-1.4167160264780185E-2</v>
      </c>
      <c r="X58" s="82"/>
      <c r="Y58" s="82" t="s">
        <v>59</v>
      </c>
      <c r="Z58" s="82">
        <v>7.74</v>
      </c>
      <c r="AA58" s="76">
        <f t="shared" si="35"/>
        <v>-4.6696180525685686E-2</v>
      </c>
      <c r="AB58" s="82"/>
      <c r="AC58" s="82" t="s">
        <v>59</v>
      </c>
      <c r="AD58" s="82">
        <v>27.84</v>
      </c>
      <c r="AE58" s="76">
        <f t="shared" si="36"/>
        <v>5.0414222729261533E-3</v>
      </c>
      <c r="AF58" s="82"/>
      <c r="AG58" s="82" t="s">
        <v>59</v>
      </c>
      <c r="AH58" s="82">
        <v>2.85</v>
      </c>
      <c r="AI58" s="76">
        <f t="shared" si="37"/>
        <v>3.5718082602079246E-2</v>
      </c>
      <c r="AJ58" s="82"/>
      <c r="AK58" s="82" t="s">
        <v>59</v>
      </c>
      <c r="AL58" s="82">
        <v>12.7</v>
      </c>
      <c r="AM58" s="76">
        <f t="shared" si="38"/>
        <v>-1.7948199319220572E-2</v>
      </c>
      <c r="AN58" s="82"/>
      <c r="AO58" s="86">
        <f t="shared" si="10"/>
        <v>-5.0346122773362485E-3</v>
      </c>
      <c r="AP58" s="76">
        <v>-6.4876301921056423E-2</v>
      </c>
      <c r="AQ58" s="83"/>
    </row>
    <row r="59" spans="1:43" s="73" customFormat="1" ht="16.5" thickBot="1">
      <c r="A59" s="82" t="s">
        <v>60</v>
      </c>
      <c r="B59" s="84">
        <v>60500.62</v>
      </c>
      <c r="C59" s="76">
        <f t="shared" si="39"/>
        <v>3.054049101604713E-3</v>
      </c>
      <c r="D59" s="84"/>
      <c r="E59" s="82" t="s">
        <v>60</v>
      </c>
      <c r="F59" s="79">
        <v>15.58</v>
      </c>
      <c r="G59" s="76">
        <f t="shared" si="30"/>
        <v>-1.5918833450318599E-2</v>
      </c>
      <c r="H59" s="82"/>
      <c r="I59" s="82" t="s">
        <v>215</v>
      </c>
      <c r="J59" s="79">
        <v>29.61</v>
      </c>
      <c r="K59" s="76">
        <f t="shared" si="31"/>
        <v>4.0609192863150121E-3</v>
      </c>
      <c r="L59" s="82"/>
      <c r="M59" s="82" t="s">
        <v>60</v>
      </c>
      <c r="N59" s="82">
        <v>18.2</v>
      </c>
      <c r="O59" s="76">
        <f t="shared" si="32"/>
        <v>-3.2435275753153962E-2</v>
      </c>
      <c r="P59" s="82"/>
      <c r="Q59" s="82" t="s">
        <v>60</v>
      </c>
      <c r="R59" s="82">
        <v>4.58</v>
      </c>
      <c r="S59" s="76">
        <f t="shared" si="33"/>
        <v>5.3824650013780083E-2</v>
      </c>
      <c r="T59" s="82"/>
      <c r="U59" s="82" t="s">
        <v>60</v>
      </c>
      <c r="V59" s="82">
        <v>16.350000000000001</v>
      </c>
      <c r="W59" s="76">
        <f t="shared" si="34"/>
        <v>3.2321023450341616E-2</v>
      </c>
      <c r="X59" s="82"/>
      <c r="Y59" s="82" t="s">
        <v>60</v>
      </c>
      <c r="Z59" s="82">
        <v>8.11</v>
      </c>
      <c r="AA59" s="76">
        <f t="shared" si="35"/>
        <v>2.3706662300987082E-2</v>
      </c>
      <c r="AB59" s="82"/>
      <c r="AC59" s="82" t="s">
        <v>60</v>
      </c>
      <c r="AD59" s="82">
        <v>27.7</v>
      </c>
      <c r="AE59" s="76">
        <f t="shared" si="36"/>
        <v>-3.8248288265929055E-2</v>
      </c>
      <c r="AF59" s="82"/>
      <c r="AG59" s="82" t="s">
        <v>60</v>
      </c>
      <c r="AH59" s="82">
        <v>2.75</v>
      </c>
      <c r="AI59" s="76">
        <f t="shared" si="37"/>
        <v>4.0821994520254985E-2</v>
      </c>
      <c r="AJ59" s="82"/>
      <c r="AK59" s="82" t="s">
        <v>60</v>
      </c>
      <c r="AL59" s="82">
        <v>12.93</v>
      </c>
      <c r="AM59" s="76">
        <f t="shared" si="38"/>
        <v>4.266049714271504E-2</v>
      </c>
      <c r="AN59" s="82"/>
      <c r="AO59" s="86">
        <f t="shared" si="10"/>
        <v>2.0440298762704479E-2</v>
      </c>
      <c r="AP59" s="76">
        <v>4.0609192863150121E-3</v>
      </c>
      <c r="AQ59" s="83"/>
    </row>
    <row r="60" spans="1:43" s="73" customFormat="1" ht="16.5" thickBot="1">
      <c r="A60" s="82" t="s">
        <v>61</v>
      </c>
      <c r="B60" s="84">
        <v>60316.13</v>
      </c>
      <c r="C60" s="76">
        <f t="shared" si="39"/>
        <v>-2.0397800273107929E-2</v>
      </c>
      <c r="D60" s="84"/>
      <c r="E60" s="82" t="s">
        <v>61</v>
      </c>
      <c r="F60" s="79">
        <v>15.83</v>
      </c>
      <c r="G60" s="76">
        <f t="shared" si="30"/>
        <v>3.405404549453088E-2</v>
      </c>
      <c r="H60" s="82"/>
      <c r="I60" s="82" t="s">
        <v>216</v>
      </c>
      <c r="J60" s="79">
        <v>29.49</v>
      </c>
      <c r="K60" s="76">
        <f t="shared" si="31"/>
        <v>2.6109349835986683E-2</v>
      </c>
      <c r="L60" s="82"/>
      <c r="M60" s="82" t="s">
        <v>61</v>
      </c>
      <c r="N60" s="82">
        <v>18.8</v>
      </c>
      <c r="O60" s="76">
        <f t="shared" si="32"/>
        <v>-0.10684876936081862</v>
      </c>
      <c r="P60" s="82"/>
      <c r="Q60" s="82" t="s">
        <v>61</v>
      </c>
      <c r="R60" s="82">
        <v>4.34</v>
      </c>
      <c r="S60" s="76">
        <f t="shared" si="33"/>
        <v>-1.8265347977293313E-2</v>
      </c>
      <c r="T60" s="82"/>
      <c r="U60" s="82" t="s">
        <v>61</v>
      </c>
      <c r="V60" s="82">
        <v>15.83</v>
      </c>
      <c r="W60" s="76">
        <f t="shared" si="34"/>
        <v>-2.741604733802561E-2</v>
      </c>
      <c r="X60" s="82"/>
      <c r="Y60" s="82" t="s">
        <v>61</v>
      </c>
      <c r="Z60" s="82">
        <v>7.92</v>
      </c>
      <c r="AA60" s="76">
        <f t="shared" si="35"/>
        <v>-4.5658763320868982E-2</v>
      </c>
      <c r="AB60" s="82"/>
      <c r="AC60" s="82" t="s">
        <v>61</v>
      </c>
      <c r="AD60" s="82">
        <v>28.78</v>
      </c>
      <c r="AE60" s="76">
        <f t="shared" si="36"/>
        <v>-2.9444098968664376E-2</v>
      </c>
      <c r="AF60" s="82"/>
      <c r="AG60" s="82" t="s">
        <v>61</v>
      </c>
      <c r="AH60" s="82">
        <v>2.64</v>
      </c>
      <c r="AI60" s="76">
        <f t="shared" si="37"/>
        <v>-2.2472855852058628E-2</v>
      </c>
      <c r="AJ60" s="82"/>
      <c r="AK60" s="82" t="s">
        <v>61</v>
      </c>
      <c r="AL60" s="82">
        <v>12.39</v>
      </c>
      <c r="AM60" s="76">
        <f t="shared" si="38"/>
        <v>-5.8771317415413339E-2</v>
      </c>
      <c r="AN60" s="82"/>
      <c r="AO60" s="86">
        <f t="shared" si="10"/>
        <v>-3.3155971399134183E-2</v>
      </c>
      <c r="AP60" s="76">
        <v>2.6109349835986683E-2</v>
      </c>
      <c r="AQ60" s="83"/>
    </row>
    <row r="61" spans="1:43" s="73" customFormat="1" ht="16.5" thickBot="1">
      <c r="A61" s="82" t="s">
        <v>62</v>
      </c>
      <c r="B61" s="84">
        <v>61559.08</v>
      </c>
      <c r="C61" s="76">
        <f t="shared" si="39"/>
        <v>2.6290338384130064E-2</v>
      </c>
      <c r="D61" s="84"/>
      <c r="E61" s="82" t="s">
        <v>62</v>
      </c>
      <c r="F61" s="79">
        <v>15.3</v>
      </c>
      <c r="G61" s="76">
        <f t="shared" si="30"/>
        <v>5.2325819001739896E-2</v>
      </c>
      <c r="H61" s="82"/>
      <c r="I61" s="82" t="s">
        <v>217</v>
      </c>
      <c r="J61" s="79">
        <v>28.73</v>
      </c>
      <c r="K61" s="76">
        <f t="shared" si="31"/>
        <v>0.16212998772154916</v>
      </c>
      <c r="L61" s="82"/>
      <c r="M61" s="82" t="s">
        <v>62</v>
      </c>
      <c r="N61" s="82">
        <v>20.92</v>
      </c>
      <c r="O61" s="76">
        <f t="shared" si="32"/>
        <v>-5.0336814161593565E-2</v>
      </c>
      <c r="P61" s="82"/>
      <c r="Q61" s="82" t="s">
        <v>62</v>
      </c>
      <c r="R61" s="82">
        <v>4.42</v>
      </c>
      <c r="S61" s="76">
        <f t="shared" si="33"/>
        <v>1.8265347977293189E-2</v>
      </c>
      <c r="T61" s="82"/>
      <c r="U61" s="82" t="s">
        <v>62</v>
      </c>
      <c r="V61" s="82">
        <v>16.27</v>
      </c>
      <c r="W61" s="76">
        <f t="shared" si="34"/>
        <v>1.9237329209283737E-2</v>
      </c>
      <c r="X61" s="82"/>
      <c r="Y61" s="82" t="s">
        <v>62</v>
      </c>
      <c r="Z61" s="82">
        <v>8.2899999999999991</v>
      </c>
      <c r="AA61" s="76">
        <f t="shared" si="35"/>
        <v>-2.0299204470928502E-2</v>
      </c>
      <c r="AB61" s="82"/>
      <c r="AC61" s="82" t="s">
        <v>62</v>
      </c>
      <c r="AD61" s="82">
        <v>29.64</v>
      </c>
      <c r="AE61" s="76">
        <f t="shared" si="36"/>
        <v>4.2031677758931525E-2</v>
      </c>
      <c r="AF61" s="82"/>
      <c r="AG61" s="82" t="s">
        <v>62</v>
      </c>
      <c r="AH61" s="82">
        <v>2.7</v>
      </c>
      <c r="AI61" s="76">
        <f t="shared" si="37"/>
        <v>0</v>
      </c>
      <c r="AJ61" s="82"/>
      <c r="AK61" s="82" t="s">
        <v>62</v>
      </c>
      <c r="AL61" s="82">
        <v>13.14</v>
      </c>
      <c r="AM61" s="76">
        <f t="shared" si="38"/>
        <v>4.9132688577644808E-2</v>
      </c>
      <c r="AN61" s="82"/>
      <c r="AO61" s="86">
        <f t="shared" si="10"/>
        <v>1.6713572834464107E-3</v>
      </c>
      <c r="AP61" s="76">
        <v>0.16212998772154916</v>
      </c>
      <c r="AQ61" s="83"/>
    </row>
    <row r="62" spans="1:43" s="73" customFormat="1" ht="16.5" thickBot="1">
      <c r="A62" s="82" t="s">
        <v>63</v>
      </c>
      <c r="B62" s="84">
        <v>59961.760000000002</v>
      </c>
      <c r="C62" s="76">
        <f t="shared" si="39"/>
        <v>1.3064069914384821E-2</v>
      </c>
      <c r="D62" s="84"/>
      <c r="E62" s="82" t="s">
        <v>63</v>
      </c>
      <c r="F62" s="79">
        <v>14.52</v>
      </c>
      <c r="G62" s="76">
        <f t="shared" si="30"/>
        <v>3.5755649047734449E-2</v>
      </c>
      <c r="H62" s="82"/>
      <c r="I62" s="82" t="s">
        <v>218</v>
      </c>
      <c r="J62" s="79">
        <v>24.43</v>
      </c>
      <c r="K62" s="76">
        <f t="shared" si="31"/>
        <v>-5.5724721838099983E-2</v>
      </c>
      <c r="L62" s="82"/>
      <c r="M62" s="82" t="s">
        <v>63</v>
      </c>
      <c r="N62" s="82">
        <v>22</v>
      </c>
      <c r="O62" s="76">
        <f t="shared" si="32"/>
        <v>0.10788896201118492</v>
      </c>
      <c r="P62" s="82"/>
      <c r="Q62" s="82" t="s">
        <v>63</v>
      </c>
      <c r="R62" s="82">
        <v>4.34</v>
      </c>
      <c r="S62" s="76">
        <f t="shared" si="33"/>
        <v>-4.5052663940943136E-2</v>
      </c>
      <c r="T62" s="82"/>
      <c r="U62" s="82" t="s">
        <v>63</v>
      </c>
      <c r="V62" s="82">
        <v>15.96</v>
      </c>
      <c r="W62" s="76">
        <f t="shared" si="34"/>
        <v>6.9160916983730877E-3</v>
      </c>
      <c r="X62" s="82"/>
      <c r="Y62" s="82" t="s">
        <v>63</v>
      </c>
      <c r="Z62" s="82">
        <v>8.4600000000000009</v>
      </c>
      <c r="AA62" s="76">
        <f t="shared" si="35"/>
        <v>2.2714664582532101E-2</v>
      </c>
      <c r="AB62" s="82"/>
      <c r="AC62" s="82" t="s">
        <v>63</v>
      </c>
      <c r="AD62" s="82">
        <v>28.42</v>
      </c>
      <c r="AE62" s="76">
        <f t="shared" si="36"/>
        <v>4.7190459158380438E-2</v>
      </c>
      <c r="AF62" s="82"/>
      <c r="AG62" s="82" t="s">
        <v>63</v>
      </c>
      <c r="AH62" s="82">
        <v>2.7</v>
      </c>
      <c r="AI62" s="76">
        <f t="shared" si="37"/>
        <v>-3.2789822822990838E-2</v>
      </c>
      <c r="AJ62" s="82"/>
      <c r="AK62" s="82" t="s">
        <v>63</v>
      </c>
      <c r="AL62" s="82">
        <v>12.51</v>
      </c>
      <c r="AM62" s="76">
        <f t="shared" si="38"/>
        <v>1.2872261404833558E-2</v>
      </c>
      <c r="AN62" s="82"/>
      <c r="AO62" s="86">
        <f t="shared" si="10"/>
        <v>5.5671129210475368E-3</v>
      </c>
      <c r="AP62" s="76">
        <v>-5.5724721838099983E-2</v>
      </c>
      <c r="AQ62" s="83"/>
    </row>
    <row r="63" spans="1:43" s="73" customFormat="1" ht="16.5" thickBot="1">
      <c r="A63" s="82" t="s">
        <v>64</v>
      </c>
      <c r="B63" s="84">
        <v>59183.51</v>
      </c>
      <c r="C63" s="76">
        <f t="shared" si="39"/>
        <v>-3.9992778043118175E-2</v>
      </c>
      <c r="D63" s="84"/>
      <c r="E63" s="82" t="s">
        <v>64</v>
      </c>
      <c r="F63" s="79">
        <v>14.01</v>
      </c>
      <c r="G63" s="76">
        <f t="shared" si="30"/>
        <v>-0.13219216649694729</v>
      </c>
      <c r="H63" s="82"/>
      <c r="I63" s="82" t="s">
        <v>219</v>
      </c>
      <c r="J63" s="79">
        <v>25.83</v>
      </c>
      <c r="K63" s="76">
        <f t="shared" si="31"/>
        <v>0.18441433746708502</v>
      </c>
      <c r="L63" s="82"/>
      <c r="M63" s="82" t="s">
        <v>64</v>
      </c>
      <c r="N63" s="82">
        <v>19.75</v>
      </c>
      <c r="O63" s="76">
        <f t="shared" si="32"/>
        <v>-7.0847690330835905E-2</v>
      </c>
      <c r="P63" s="82"/>
      <c r="Q63" s="82" t="s">
        <v>64</v>
      </c>
      <c r="R63" s="82">
        <v>4.54</v>
      </c>
      <c r="S63" s="76">
        <f t="shared" si="33"/>
        <v>-0.1202274269981598</v>
      </c>
      <c r="T63" s="82"/>
      <c r="U63" s="82" t="s">
        <v>64</v>
      </c>
      <c r="V63" s="82">
        <v>15.85</v>
      </c>
      <c r="W63" s="76">
        <f t="shared" si="34"/>
        <v>-9.5596918157544092E-2</v>
      </c>
      <c r="X63" s="82"/>
      <c r="Y63" s="82" t="s">
        <v>64</v>
      </c>
      <c r="Z63" s="82">
        <v>8.27</v>
      </c>
      <c r="AA63" s="76">
        <f t="shared" si="35"/>
        <v>-7.3416767702494293E-2</v>
      </c>
      <c r="AB63" s="82"/>
      <c r="AC63" s="82" t="s">
        <v>64</v>
      </c>
      <c r="AD63" s="82">
        <v>27.11</v>
      </c>
      <c r="AE63" s="76">
        <f t="shared" si="36"/>
        <v>-0.17640219063838675</v>
      </c>
      <c r="AF63" s="82"/>
      <c r="AG63" s="82" t="s">
        <v>64</v>
      </c>
      <c r="AH63" s="82">
        <v>2.79</v>
      </c>
      <c r="AI63" s="76">
        <f t="shared" si="37"/>
        <v>4.7715473039666577E-2</v>
      </c>
      <c r="AJ63" s="82"/>
      <c r="AK63" s="82" t="s">
        <v>64</v>
      </c>
      <c r="AL63" s="82">
        <v>12.35</v>
      </c>
      <c r="AM63" s="76">
        <f t="shared" si="38"/>
        <v>-0.13888142809796508</v>
      </c>
      <c r="AN63" s="82"/>
      <c r="AO63" s="86">
        <f t="shared" si="10"/>
        <v>-4.8179150876506947E-2</v>
      </c>
      <c r="AP63" s="76">
        <v>0.18441433746708502</v>
      </c>
      <c r="AQ63" s="83"/>
    </row>
    <row r="64" spans="1:43" s="73" customFormat="1" ht="16.5" thickBot="1">
      <c r="A64" s="82" t="s">
        <v>65</v>
      </c>
      <c r="B64" s="84">
        <v>61598.39</v>
      </c>
      <c r="C64" s="76">
        <f t="shared" si="39"/>
        <v>-4.3042552888896905E-2</v>
      </c>
      <c r="D64" s="84"/>
      <c r="E64" s="82" t="s">
        <v>65</v>
      </c>
      <c r="F64" s="79">
        <v>15.99</v>
      </c>
      <c r="G64" s="76">
        <f t="shared" si="30"/>
        <v>-0.12339577256134093</v>
      </c>
      <c r="H64" s="82"/>
      <c r="I64" s="82" t="s">
        <v>220</v>
      </c>
      <c r="J64" s="79">
        <v>21.48</v>
      </c>
      <c r="K64" s="76">
        <f t="shared" si="31"/>
        <v>-2.4374625897706427E-2</v>
      </c>
      <c r="L64" s="82"/>
      <c r="M64" s="82" t="s">
        <v>65</v>
      </c>
      <c r="N64" s="82">
        <v>21.2</v>
      </c>
      <c r="O64" s="76">
        <f t="shared" si="32"/>
        <v>5.2286836446428224E-2</v>
      </c>
      <c r="P64" s="82"/>
      <c r="Q64" s="82" t="s">
        <v>65</v>
      </c>
      <c r="R64" s="82">
        <v>5.12</v>
      </c>
      <c r="S64" s="76">
        <f t="shared" si="33"/>
        <v>-9.3177224854183338E-2</v>
      </c>
      <c r="T64" s="82"/>
      <c r="U64" s="82" t="s">
        <v>65</v>
      </c>
      <c r="V64" s="82">
        <v>17.440000000000001</v>
      </c>
      <c r="W64" s="76">
        <f t="shared" si="34"/>
        <v>-5.3584246134106166E-2</v>
      </c>
      <c r="X64" s="82"/>
      <c r="Y64" s="82" t="s">
        <v>65</v>
      </c>
      <c r="Z64" s="82">
        <v>8.9</v>
      </c>
      <c r="AA64" s="76">
        <f t="shared" si="35"/>
        <v>1.8141087070650003E-2</v>
      </c>
      <c r="AB64" s="82"/>
      <c r="AC64" s="82" t="s">
        <v>65</v>
      </c>
      <c r="AD64" s="82">
        <v>32.340000000000003</v>
      </c>
      <c r="AE64" s="76">
        <f t="shared" si="36"/>
        <v>-1.6255533527167028E-2</v>
      </c>
      <c r="AF64" s="82"/>
      <c r="AG64" s="82" t="s">
        <v>65</v>
      </c>
      <c r="AH64" s="82">
        <v>2.66</v>
      </c>
      <c r="AI64" s="76">
        <f t="shared" si="37"/>
        <v>-8.9826958389793474E-2</v>
      </c>
      <c r="AJ64" s="82"/>
      <c r="AK64" s="82" t="s">
        <v>65</v>
      </c>
      <c r="AL64" s="82">
        <v>14.19</v>
      </c>
      <c r="AM64" s="76">
        <f t="shared" si="38"/>
        <v>-1.1909072448126877E-2</v>
      </c>
      <c r="AN64" s="82"/>
      <c r="AO64" s="86">
        <f t="shared" si="10"/>
        <v>-3.4662756730408285E-2</v>
      </c>
      <c r="AP64" s="76">
        <v>-2.4374625897706427E-2</v>
      </c>
      <c r="AQ64" s="83"/>
    </row>
    <row r="65" spans="1:43" s="73" customFormat="1" ht="16.5" thickBot="1">
      <c r="A65" s="82" t="s">
        <v>66</v>
      </c>
      <c r="B65" s="84">
        <v>64307.63</v>
      </c>
      <c r="C65" s="76">
        <f t="shared" si="39"/>
        <v>3.1078776984450004E-3</v>
      </c>
      <c r="D65" s="84"/>
      <c r="E65" s="82" t="s">
        <v>66</v>
      </c>
      <c r="F65" s="79">
        <v>18.09</v>
      </c>
      <c r="G65" s="76">
        <f t="shared" si="30"/>
        <v>7.7691844729158577E-3</v>
      </c>
      <c r="H65" s="82"/>
      <c r="I65" s="82" t="s">
        <v>221</v>
      </c>
      <c r="J65" s="79">
        <v>22.01</v>
      </c>
      <c r="K65" s="76">
        <f t="shared" si="31"/>
        <v>0.10027477746226546</v>
      </c>
      <c r="L65" s="82"/>
      <c r="M65" s="82" t="s">
        <v>66</v>
      </c>
      <c r="N65" s="82">
        <v>20.12</v>
      </c>
      <c r="O65" s="76">
        <f t="shared" si="32"/>
        <v>-1.3820555618632087E-2</v>
      </c>
      <c r="P65" s="82"/>
      <c r="Q65" s="82" t="s">
        <v>66</v>
      </c>
      <c r="R65" s="82">
        <v>5.62</v>
      </c>
      <c r="S65" s="76">
        <f t="shared" si="33"/>
        <v>1.2533736147256657E-2</v>
      </c>
      <c r="T65" s="82"/>
      <c r="U65" s="82" t="s">
        <v>66</v>
      </c>
      <c r="V65" s="82">
        <v>18.399999999999999</v>
      </c>
      <c r="W65" s="76">
        <f t="shared" si="34"/>
        <v>3.0907537463076489E-2</v>
      </c>
      <c r="X65" s="82"/>
      <c r="Y65" s="82" t="s">
        <v>66</v>
      </c>
      <c r="Z65" s="82">
        <v>8.74</v>
      </c>
      <c r="AA65" s="76">
        <f t="shared" si="35"/>
        <v>6.8886609951853157E-3</v>
      </c>
      <c r="AB65" s="82"/>
      <c r="AC65" s="82" t="s">
        <v>66</v>
      </c>
      <c r="AD65" s="82">
        <v>32.869999999999997</v>
      </c>
      <c r="AE65" s="76">
        <f t="shared" si="36"/>
        <v>2.2147936992499697E-2</v>
      </c>
      <c r="AF65" s="82"/>
      <c r="AG65" s="82" t="s">
        <v>66</v>
      </c>
      <c r="AH65" s="82">
        <v>2.91</v>
      </c>
      <c r="AI65" s="76">
        <f t="shared" si="37"/>
        <v>6.7521200875495166E-2</v>
      </c>
      <c r="AJ65" s="82"/>
      <c r="AK65" s="82" t="s">
        <v>66</v>
      </c>
      <c r="AL65" s="82">
        <v>14.36</v>
      </c>
      <c r="AM65" s="76">
        <f t="shared" si="38"/>
        <v>4.6321070045854985E-2</v>
      </c>
      <c r="AN65" s="82"/>
      <c r="AO65" s="86">
        <f t="shared" si="10"/>
        <v>3.4007974782648255E-2</v>
      </c>
      <c r="AP65" s="76">
        <v>0.10027477746226546</v>
      </c>
      <c r="AQ65" s="83"/>
    </row>
    <row r="66" spans="1:43" s="73" customFormat="1" ht="16.5" thickBot="1">
      <c r="A66" s="82" t="s">
        <v>67</v>
      </c>
      <c r="B66" s="84">
        <v>64108.08</v>
      </c>
      <c r="C66" s="76">
        <f t="shared" si="39"/>
        <v>3.7197605995887464E-2</v>
      </c>
      <c r="D66" s="84"/>
      <c r="E66" s="82" t="s">
        <v>67</v>
      </c>
      <c r="F66" s="79">
        <v>17.95</v>
      </c>
      <c r="G66" s="76">
        <f t="shared" si="30"/>
        <v>9.8882010814623181E-2</v>
      </c>
      <c r="H66" s="82"/>
      <c r="I66" s="82" t="s">
        <v>222</v>
      </c>
      <c r="J66" s="79">
        <v>19.91</v>
      </c>
      <c r="K66" s="76">
        <f t="shared" si="31"/>
        <v>9.973986589591316E-2</v>
      </c>
      <c r="L66" s="82"/>
      <c r="M66" s="82" t="s">
        <v>67</v>
      </c>
      <c r="N66" s="82">
        <v>20.399999999999999</v>
      </c>
      <c r="O66" s="76">
        <f t="shared" si="32"/>
        <v>4.7687830785715341E-2</v>
      </c>
      <c r="P66" s="82"/>
      <c r="Q66" s="82" t="s">
        <v>67</v>
      </c>
      <c r="R66" s="82">
        <v>5.55</v>
      </c>
      <c r="S66" s="76">
        <f t="shared" si="33"/>
        <v>9.0498355199178562E-3</v>
      </c>
      <c r="T66" s="82"/>
      <c r="U66" s="82" t="s">
        <v>67</v>
      </c>
      <c r="V66" s="82">
        <v>17.84</v>
      </c>
      <c r="W66" s="76">
        <f t="shared" si="34"/>
        <v>3.4210861916316317E-2</v>
      </c>
      <c r="X66" s="82"/>
      <c r="Y66" s="82" t="s">
        <v>67</v>
      </c>
      <c r="Z66" s="82">
        <v>8.68</v>
      </c>
      <c r="AA66" s="76">
        <f t="shared" si="35"/>
        <v>1.1587615172387829E-2</v>
      </c>
      <c r="AB66" s="82"/>
      <c r="AC66" s="82" t="s">
        <v>67</v>
      </c>
      <c r="AD66" s="82">
        <v>32.15</v>
      </c>
      <c r="AE66" s="76">
        <f t="shared" si="36"/>
        <v>5.268576707026245E-2</v>
      </c>
      <c r="AF66" s="82"/>
      <c r="AG66" s="82" t="s">
        <v>67</v>
      </c>
      <c r="AH66" s="82">
        <v>2.72</v>
      </c>
      <c r="AI66" s="76">
        <f t="shared" si="37"/>
        <v>-1.0969031370573933E-2</v>
      </c>
      <c r="AJ66" s="82"/>
      <c r="AK66" s="82" t="s">
        <v>67</v>
      </c>
      <c r="AL66" s="82">
        <v>13.71</v>
      </c>
      <c r="AM66" s="76">
        <f t="shared" si="38"/>
        <v>1.0264019727445365E-2</v>
      </c>
      <c r="AN66" s="82"/>
      <c r="AO66" s="86">
        <f t="shared" si="10"/>
        <v>1.337052216555535E-2</v>
      </c>
      <c r="AP66" s="76">
        <v>9.973986589591316E-2</v>
      </c>
      <c r="AQ66" s="83"/>
    </row>
    <row r="67" spans="1:43" s="73" customFormat="1" ht="16.5" thickBot="1">
      <c r="A67" s="82" t="s">
        <v>68</v>
      </c>
      <c r="B67" s="84">
        <v>61767.22</v>
      </c>
      <c r="C67" s="76">
        <f t="shared" si="39"/>
        <v>1.0713975473884472E-2</v>
      </c>
      <c r="D67" s="84"/>
      <c r="E67" s="82" t="s">
        <v>68</v>
      </c>
      <c r="F67" s="79">
        <v>16.260000000000002</v>
      </c>
      <c r="G67" s="76">
        <f t="shared" si="30"/>
        <v>6.3473078263353661E-2</v>
      </c>
      <c r="H67" s="82"/>
      <c r="I67" s="82" t="s">
        <v>223</v>
      </c>
      <c r="J67" s="79">
        <v>18.02</v>
      </c>
      <c r="K67" s="76">
        <f t="shared" si="31"/>
        <v>1.1104942840271153E-3</v>
      </c>
      <c r="L67" s="82"/>
      <c r="M67" s="82" t="s">
        <v>68</v>
      </c>
      <c r="N67" s="82">
        <v>19.45</v>
      </c>
      <c r="O67" s="76">
        <f t="shared" si="32"/>
        <v>2.9743909347100618E-2</v>
      </c>
      <c r="P67" s="82"/>
      <c r="Q67" s="82" t="s">
        <v>68</v>
      </c>
      <c r="R67" s="82">
        <v>5.5</v>
      </c>
      <c r="S67" s="76">
        <f t="shared" si="33"/>
        <v>-3.5718082602079232E-2</v>
      </c>
      <c r="T67" s="82"/>
      <c r="U67" s="82" t="s">
        <v>68</v>
      </c>
      <c r="V67" s="82">
        <v>17.239999999999998</v>
      </c>
      <c r="W67" s="76">
        <f t="shared" si="34"/>
        <v>1.3430858827776443E-2</v>
      </c>
      <c r="X67" s="82"/>
      <c r="Y67" s="82" t="s">
        <v>68</v>
      </c>
      <c r="Z67" s="82">
        <v>8.58</v>
      </c>
      <c r="AA67" s="76">
        <f t="shared" si="35"/>
        <v>2.001243951501425E-2</v>
      </c>
      <c r="AB67" s="82"/>
      <c r="AC67" s="82" t="s">
        <v>68</v>
      </c>
      <c r="AD67" s="82">
        <v>30.5</v>
      </c>
      <c r="AE67" s="76">
        <f t="shared" si="36"/>
        <v>-4.9059787688544073E-3</v>
      </c>
      <c r="AF67" s="82"/>
      <c r="AG67" s="82" t="s">
        <v>68</v>
      </c>
      <c r="AH67" s="82">
        <v>2.75</v>
      </c>
      <c r="AI67" s="76">
        <f t="shared" si="37"/>
        <v>1.8349138668196398E-2</v>
      </c>
      <c r="AJ67" s="82"/>
      <c r="AK67" s="82" t="s">
        <v>68</v>
      </c>
      <c r="AL67" s="82">
        <v>13.57</v>
      </c>
      <c r="AM67" s="76">
        <f t="shared" si="38"/>
        <v>2.0849601121623939E-2</v>
      </c>
      <c r="AN67" s="82"/>
      <c r="AO67" s="86">
        <f t="shared" si="10"/>
        <v>1.4774048751730103E-2</v>
      </c>
      <c r="AP67" s="76">
        <v>1.1104942840271153E-3</v>
      </c>
      <c r="AQ67" s="83"/>
    </row>
    <row r="68" spans="1:43" s="73" customFormat="1" ht="16.5" thickBot="1">
      <c r="A68" s="82" t="s">
        <v>69</v>
      </c>
      <c r="B68" s="84">
        <v>61108.98</v>
      </c>
      <c r="C68" s="76">
        <f t="shared" si="39"/>
        <v>4.5907309277213502E-2</v>
      </c>
      <c r="D68" s="84"/>
      <c r="E68" s="82" t="s">
        <v>69</v>
      </c>
      <c r="F68" s="79">
        <v>15.26</v>
      </c>
      <c r="G68" s="76">
        <f t="shared" si="30"/>
        <v>0.11737355200953309</v>
      </c>
      <c r="H68" s="82"/>
      <c r="I68" s="82" t="s">
        <v>228</v>
      </c>
      <c r="J68" s="79">
        <v>18</v>
      </c>
      <c r="K68" s="76">
        <f t="shared" si="31"/>
        <v>1.0611660594594573E-2</v>
      </c>
      <c r="L68" s="82"/>
      <c r="M68" s="82" t="s">
        <v>69</v>
      </c>
      <c r="N68" s="82">
        <v>18.88</v>
      </c>
      <c r="O68" s="76">
        <f t="shared" si="32"/>
        <v>9.0291017239985782E-2</v>
      </c>
      <c r="P68" s="82"/>
      <c r="Q68" s="82" t="s">
        <v>69</v>
      </c>
      <c r="R68" s="82">
        <v>5.7</v>
      </c>
      <c r="S68" s="76">
        <f t="shared" si="33"/>
        <v>-1.5666116744399352E-2</v>
      </c>
      <c r="T68" s="82"/>
      <c r="U68" s="82" t="s">
        <v>69</v>
      </c>
      <c r="V68" s="82">
        <v>17.010000000000002</v>
      </c>
      <c r="W68" s="76">
        <f t="shared" si="34"/>
        <v>5.0643732818754936E-2</v>
      </c>
      <c r="X68" s="82"/>
      <c r="Y68" s="82" t="s">
        <v>69</v>
      </c>
      <c r="Z68" s="82">
        <v>8.41</v>
      </c>
      <c r="AA68" s="76">
        <f t="shared" si="35"/>
        <v>4.4992390793981832E-2</v>
      </c>
      <c r="AB68" s="82"/>
      <c r="AC68" s="82" t="s">
        <v>69</v>
      </c>
      <c r="AD68" s="82">
        <v>30.65</v>
      </c>
      <c r="AE68" s="76">
        <f t="shared" si="36"/>
        <v>1.5121918663472818E-2</v>
      </c>
      <c r="AF68" s="82"/>
      <c r="AG68" s="82" t="s">
        <v>69</v>
      </c>
      <c r="AH68" s="82">
        <v>2.7</v>
      </c>
      <c r="AI68" s="76">
        <f t="shared" si="37"/>
        <v>-1.834913866819643E-2</v>
      </c>
      <c r="AJ68" s="82"/>
      <c r="AK68" s="82" t="s">
        <v>69</v>
      </c>
      <c r="AL68" s="82">
        <v>13.29</v>
      </c>
      <c r="AM68" s="76">
        <f t="shared" si="38"/>
        <v>3.4446574463338715E-2</v>
      </c>
      <c r="AN68" s="82"/>
      <c r="AO68" s="86">
        <f t="shared" si="10"/>
        <v>1.8720663157578886E-2</v>
      </c>
      <c r="AP68" s="76">
        <v>1.0611660594594573E-2</v>
      </c>
      <c r="AQ68" s="83"/>
    </row>
    <row r="69" spans="1:43" s="73" customFormat="1" ht="16.5" thickBot="1">
      <c r="A69" s="82" t="s">
        <v>70</v>
      </c>
      <c r="B69" s="84">
        <v>58367.05</v>
      </c>
      <c r="C69" s="76">
        <f t="shared" si="39"/>
        <v>-5.6370999249001951E-3</v>
      </c>
      <c r="D69" s="84"/>
      <c r="E69" s="82" t="s">
        <v>70</v>
      </c>
      <c r="F69" s="79">
        <v>13.57</v>
      </c>
      <c r="G69" s="76">
        <f t="shared" si="30"/>
        <v>-8.8041654535796626E-3</v>
      </c>
      <c r="H69" s="82"/>
      <c r="I69" s="82" t="s">
        <v>232</v>
      </c>
      <c r="J69" s="79">
        <v>17.809999999999999</v>
      </c>
      <c r="K69" s="76">
        <f t="shared" si="31"/>
        <v>9.0243139222646231E-3</v>
      </c>
      <c r="L69" s="82"/>
      <c r="M69" s="82" t="s">
        <v>70</v>
      </c>
      <c r="N69" s="82">
        <v>17.25</v>
      </c>
      <c r="O69" s="76">
        <f t="shared" si="32"/>
        <v>-5.7995422548635225E-2</v>
      </c>
      <c r="P69" s="82"/>
      <c r="Q69" s="82" t="s">
        <v>70</v>
      </c>
      <c r="R69" s="82">
        <v>5.79</v>
      </c>
      <c r="S69" s="76">
        <f t="shared" si="33"/>
        <v>-2.3891921424730126E-2</v>
      </c>
      <c r="T69" s="82"/>
      <c r="U69" s="82" t="s">
        <v>70</v>
      </c>
      <c r="V69" s="82">
        <v>16.170000000000002</v>
      </c>
      <c r="W69" s="76">
        <f t="shared" si="34"/>
        <v>-3.703707937484303E-3</v>
      </c>
      <c r="X69" s="82"/>
      <c r="Y69" s="82" t="s">
        <v>70</v>
      </c>
      <c r="Z69" s="82">
        <v>8.0399999999999991</v>
      </c>
      <c r="AA69" s="76">
        <f t="shared" si="35"/>
        <v>-1.9705071079332444E-2</v>
      </c>
      <c r="AB69" s="82"/>
      <c r="AC69" s="82" t="s">
        <v>70</v>
      </c>
      <c r="AD69" s="82">
        <v>30.19</v>
      </c>
      <c r="AE69" s="76">
        <f t="shared" si="36"/>
        <v>-1.4795601153643092E-2</v>
      </c>
      <c r="AF69" s="82"/>
      <c r="AG69" s="82" t="s">
        <v>70</v>
      </c>
      <c r="AH69" s="82">
        <v>2.75</v>
      </c>
      <c r="AI69" s="76">
        <f t="shared" si="37"/>
        <v>1.0969031370573937E-2</v>
      </c>
      <c r="AJ69" s="82"/>
      <c r="AK69" s="82" t="s">
        <v>70</v>
      </c>
      <c r="AL69" s="82">
        <v>12.84</v>
      </c>
      <c r="AM69" s="76">
        <f t="shared" si="38"/>
        <v>-2.9165536161725174E-2</v>
      </c>
      <c r="AN69" s="82"/>
      <c r="AO69" s="86">
        <f t="shared" si="10"/>
        <v>-6.3477541885414903E-3</v>
      </c>
      <c r="AP69" s="76">
        <v>9.0243139222646231E-3</v>
      </c>
      <c r="AQ69" s="83"/>
    </row>
    <row r="70" spans="1:43" s="73" customFormat="1" ht="16.5" thickBot="1">
      <c r="A70" s="82" t="s">
        <v>71</v>
      </c>
      <c r="B70" s="84">
        <v>58697</v>
      </c>
      <c r="C70" s="76">
        <f t="shared" si="39"/>
        <v>2.793903022793507E-2</v>
      </c>
      <c r="D70" s="84"/>
      <c r="E70" s="82" t="s">
        <v>71</v>
      </c>
      <c r="F70" s="79">
        <v>13.69</v>
      </c>
      <c r="G70" s="76">
        <f t="shared" si="30"/>
        <v>3.9483713403186377E-2</v>
      </c>
      <c r="H70" s="82"/>
      <c r="I70" s="82" t="s">
        <v>233</v>
      </c>
      <c r="J70" s="79">
        <v>17.649999999999999</v>
      </c>
      <c r="K70" s="76">
        <f t="shared" si="31"/>
        <v>7.2844878277306208E-2</v>
      </c>
      <c r="L70" s="82"/>
      <c r="M70" s="82" t="s">
        <v>71</v>
      </c>
      <c r="N70" s="82">
        <v>18.28</v>
      </c>
      <c r="O70" s="76">
        <f t="shared" si="32"/>
        <v>5.5101064522270711E-2</v>
      </c>
      <c r="P70" s="82"/>
      <c r="Q70" s="82" t="s">
        <v>71</v>
      </c>
      <c r="R70" s="82">
        <v>5.93</v>
      </c>
      <c r="S70" s="76">
        <f t="shared" si="33"/>
        <v>3.082435820037488E-2</v>
      </c>
      <c r="T70" s="82"/>
      <c r="U70" s="82" t="s">
        <v>71</v>
      </c>
      <c r="V70" s="82">
        <v>16.23</v>
      </c>
      <c r="W70" s="76">
        <f t="shared" si="34"/>
        <v>-1.2315272492466737E-3</v>
      </c>
      <c r="X70" s="82"/>
      <c r="Y70" s="82" t="s">
        <v>71</v>
      </c>
      <c r="Z70" s="82">
        <v>8.1999999999999993</v>
      </c>
      <c r="AA70" s="76">
        <f t="shared" si="35"/>
        <v>2.0949626311537208E-2</v>
      </c>
      <c r="AB70" s="82"/>
      <c r="AC70" s="82" t="s">
        <v>71</v>
      </c>
      <c r="AD70" s="82">
        <v>30.64</v>
      </c>
      <c r="AE70" s="76">
        <f t="shared" si="36"/>
        <v>4.8137635598154503E-2</v>
      </c>
      <c r="AF70" s="82"/>
      <c r="AG70" s="82" t="s">
        <v>71</v>
      </c>
      <c r="AH70" s="82">
        <v>2.72</v>
      </c>
      <c r="AI70" s="76">
        <f t="shared" si="37"/>
        <v>5.2842481374379982E-2</v>
      </c>
      <c r="AJ70" s="82"/>
      <c r="AK70" s="82" t="s">
        <v>71</v>
      </c>
      <c r="AL70" s="82">
        <v>13.22</v>
      </c>
      <c r="AM70" s="76">
        <f t="shared" si="38"/>
        <v>6.7265382393995626E-2</v>
      </c>
      <c r="AN70" s="82"/>
      <c r="AO70" s="86">
        <f t="shared" ref="AO70:AO133" si="40">0.36*AI70+0.157*AE70+0.344*AA70+0.124*W70+0.013*O70+0.002*K70</f>
        <v>3.4496867751293396E-2</v>
      </c>
      <c r="AP70" s="76">
        <v>7.2844878277306208E-2</v>
      </c>
      <c r="AQ70" s="83"/>
    </row>
    <row r="71" spans="1:43" s="73" customFormat="1" ht="16.5" thickBot="1">
      <c r="A71" s="82" t="s">
        <v>72</v>
      </c>
      <c r="B71" s="84">
        <v>57079.76</v>
      </c>
      <c r="C71" s="76">
        <f t="shared" si="39"/>
        <v>-1.5988767388461632E-2</v>
      </c>
      <c r="D71" s="84"/>
      <c r="E71" s="82" t="s">
        <v>72</v>
      </c>
      <c r="F71" s="79">
        <v>13.16</v>
      </c>
      <c r="G71" s="76">
        <f t="shared" si="30"/>
        <v>-2.6248226074936327E-2</v>
      </c>
      <c r="H71" s="82"/>
      <c r="I71" s="82" t="s">
        <v>235</v>
      </c>
      <c r="J71" s="79">
        <v>16.41</v>
      </c>
      <c r="K71" s="76">
        <f t="shared" si="31"/>
        <v>-2.7053047471709838E-2</v>
      </c>
      <c r="L71" s="82"/>
      <c r="M71" s="82" t="s">
        <v>72</v>
      </c>
      <c r="N71" s="82">
        <v>17.3</v>
      </c>
      <c r="O71" s="76">
        <f t="shared" si="32"/>
        <v>1.7493157447517119E-2</v>
      </c>
      <c r="P71" s="82"/>
      <c r="Q71" s="82" t="s">
        <v>72</v>
      </c>
      <c r="R71" s="82">
        <v>5.75</v>
      </c>
      <c r="S71" s="76">
        <f t="shared" si="33"/>
        <v>-6.7252227009167456E-2</v>
      </c>
      <c r="T71" s="82"/>
      <c r="U71" s="82" t="s">
        <v>72</v>
      </c>
      <c r="V71" s="82">
        <v>16.25</v>
      </c>
      <c r="W71" s="76">
        <f t="shared" si="34"/>
        <v>1.5504186535965254E-2</v>
      </c>
      <c r="X71" s="82"/>
      <c r="Y71" s="82" t="s">
        <v>72</v>
      </c>
      <c r="Z71" s="82">
        <v>8.0299999999999994</v>
      </c>
      <c r="AA71" s="76">
        <f t="shared" si="35"/>
        <v>3.742986278834297E-3</v>
      </c>
      <c r="AB71" s="82"/>
      <c r="AC71" s="82" t="s">
        <v>72</v>
      </c>
      <c r="AD71" s="82">
        <v>29.2</v>
      </c>
      <c r="AE71" s="76">
        <f t="shared" si="36"/>
        <v>-8.5252008233596167E-3</v>
      </c>
      <c r="AF71" s="82"/>
      <c r="AG71" s="82" t="s">
        <v>72</v>
      </c>
      <c r="AH71" s="82">
        <v>2.58</v>
      </c>
      <c r="AI71" s="76">
        <f t="shared" si="37"/>
        <v>0</v>
      </c>
      <c r="AJ71" s="82"/>
      <c r="AK71" s="82" t="s">
        <v>72</v>
      </c>
      <c r="AL71" s="82">
        <v>12.36</v>
      </c>
      <c r="AM71" s="76">
        <f t="shared" si="38"/>
        <v>-8.2280679513991067E-2</v>
      </c>
      <c r="AN71" s="82"/>
      <c r="AO71" s="86">
        <f t="shared" si="40"/>
        <v>2.0449548329855328E-3</v>
      </c>
      <c r="AP71" s="76">
        <v>-2.7053047471709838E-2</v>
      </c>
      <c r="AQ71" s="83"/>
    </row>
    <row r="72" spans="1:43" s="73" customFormat="1" ht="16.5" thickBot="1">
      <c r="A72" s="82" t="s">
        <v>73</v>
      </c>
      <c r="B72" s="84">
        <v>57999.73</v>
      </c>
      <c r="C72" s="76">
        <f t="shared" si="39"/>
        <v>-2.749234864165729E-2</v>
      </c>
      <c r="D72" s="84"/>
      <c r="E72" s="82" t="s">
        <v>73</v>
      </c>
      <c r="F72" s="79">
        <v>13.51</v>
      </c>
      <c r="G72" s="76">
        <f t="shared" si="30"/>
        <v>-4.4313218746702869E-3</v>
      </c>
      <c r="H72" s="82"/>
      <c r="I72" s="82" t="s">
        <v>237</v>
      </c>
      <c r="J72" s="79">
        <v>16.86</v>
      </c>
      <c r="K72" s="76">
        <f t="shared" si="31"/>
        <v>-7.8673032072475862E-2</v>
      </c>
      <c r="L72" s="82"/>
      <c r="M72" s="82" t="s">
        <v>73</v>
      </c>
      <c r="N72" s="82">
        <v>17</v>
      </c>
      <c r="O72" s="76">
        <f t="shared" si="32"/>
        <v>3.593200922606337E-2</v>
      </c>
      <c r="P72" s="82"/>
      <c r="Q72" s="82" t="s">
        <v>73</v>
      </c>
      <c r="R72" s="82">
        <v>6.15</v>
      </c>
      <c r="S72" s="76">
        <f t="shared" si="33"/>
        <v>9.8040000966208348E-3</v>
      </c>
      <c r="T72" s="82"/>
      <c r="U72" s="82" t="s">
        <v>73</v>
      </c>
      <c r="V72" s="82">
        <v>16</v>
      </c>
      <c r="W72" s="76">
        <f t="shared" si="34"/>
        <v>-3.077165866675366E-2</v>
      </c>
      <c r="X72" s="82"/>
      <c r="Y72" s="82" t="s">
        <v>73</v>
      </c>
      <c r="Z72" s="82">
        <v>8</v>
      </c>
      <c r="AA72" s="76">
        <f t="shared" si="35"/>
        <v>-5.5907631938296065E-2</v>
      </c>
      <c r="AB72" s="82"/>
      <c r="AC72" s="82" t="s">
        <v>73</v>
      </c>
      <c r="AD72" s="82">
        <v>29.45</v>
      </c>
      <c r="AE72" s="76">
        <f t="shared" si="36"/>
        <v>-5.5156789212595189E-2</v>
      </c>
      <c r="AF72" s="82"/>
      <c r="AG72" s="82" t="s">
        <v>73</v>
      </c>
      <c r="AH72" s="82">
        <v>2.58</v>
      </c>
      <c r="AI72" s="76">
        <f t="shared" si="37"/>
        <v>-3.8684767779202061E-3</v>
      </c>
      <c r="AJ72" s="82"/>
      <c r="AK72" s="82" t="s">
        <v>73</v>
      </c>
      <c r="AL72" s="82">
        <v>13.42</v>
      </c>
      <c r="AM72" s="76">
        <f t="shared" si="38"/>
        <v>-3.3702823535122738E-2</v>
      </c>
      <c r="AN72" s="82"/>
      <c r="AO72" s="86">
        <f t="shared" si="40"/>
        <v>-3.2790408552086141E-2</v>
      </c>
      <c r="AP72" s="76">
        <v>-7.8673032072475862E-2</v>
      </c>
    </row>
    <row r="73" spans="1:43" s="73" customFormat="1" ht="16.5" thickBot="1">
      <c r="A73" s="82" t="s">
        <v>74</v>
      </c>
      <c r="B73" s="84">
        <v>59616.4</v>
      </c>
      <c r="C73" s="76">
        <f t="shared" si="39"/>
        <v>3.2391941024691166E-2</v>
      </c>
      <c r="D73" s="84"/>
      <c r="E73" s="82" t="s">
        <v>74</v>
      </c>
      <c r="F73" s="79">
        <v>13.57</v>
      </c>
      <c r="G73" s="76">
        <f t="shared" si="30"/>
        <v>7.8140808268984854E-2</v>
      </c>
      <c r="H73" s="82"/>
      <c r="I73" s="82" t="s">
        <v>239</v>
      </c>
      <c r="J73" s="79">
        <v>18.239999999999998</v>
      </c>
      <c r="K73" s="76">
        <f t="shared" si="31"/>
        <v>2.948753285144293E-2</v>
      </c>
      <c r="L73" s="82"/>
      <c r="M73" s="82" t="s">
        <v>74</v>
      </c>
      <c r="N73" s="82">
        <v>16.399999999999999</v>
      </c>
      <c r="O73" s="76">
        <f t="shared" si="32"/>
        <v>5.1935348984245747E-2</v>
      </c>
      <c r="P73" s="82"/>
      <c r="Q73" s="82" t="s">
        <v>74</v>
      </c>
      <c r="R73" s="82">
        <v>6.09</v>
      </c>
      <c r="S73" s="76">
        <f t="shared" si="33"/>
        <v>6.2679276330099232E-2</v>
      </c>
      <c r="T73" s="82"/>
      <c r="U73" s="82" t="s">
        <v>74</v>
      </c>
      <c r="V73" s="82">
        <v>16.5</v>
      </c>
      <c r="W73" s="76">
        <f t="shared" si="34"/>
        <v>3.7041271680349076E-2</v>
      </c>
      <c r="X73" s="82"/>
      <c r="Y73" s="82" t="s">
        <v>74</v>
      </c>
      <c r="Z73" s="82">
        <v>8.4600000000000009</v>
      </c>
      <c r="AA73" s="76">
        <f t="shared" si="35"/>
        <v>2.3924586085245243E-2</v>
      </c>
      <c r="AB73" s="82"/>
      <c r="AC73" s="82" t="s">
        <v>74</v>
      </c>
      <c r="AD73" s="82">
        <v>31.12</v>
      </c>
      <c r="AE73" s="76">
        <f t="shared" si="36"/>
        <v>7.3663143281936252E-2</v>
      </c>
      <c r="AF73" s="82"/>
      <c r="AG73" s="82" t="s">
        <v>74</v>
      </c>
      <c r="AH73" s="82">
        <v>2.59</v>
      </c>
      <c r="AI73" s="76">
        <f t="shared" si="37"/>
        <v>7.7519768043179237E-3</v>
      </c>
      <c r="AJ73" s="82"/>
      <c r="AK73" s="82" t="s">
        <v>74</v>
      </c>
      <c r="AL73" s="82">
        <v>13.88</v>
      </c>
      <c r="AM73" s="76">
        <f t="shared" si="38"/>
        <v>5.1748426004297438E-2</v>
      </c>
      <c r="AN73" s="82"/>
      <c r="AO73" s="86">
        <f t="shared" si="40"/>
        <v>2.7913135049004171E-2</v>
      </c>
      <c r="AP73" s="76">
        <v>2.948753285144293E-2</v>
      </c>
    </row>
    <row r="74" spans="1:43" s="73" customFormat="1" ht="16.5" thickBot="1">
      <c r="A74" s="82" t="s">
        <v>75</v>
      </c>
      <c r="B74" s="84">
        <v>57716.25</v>
      </c>
      <c r="C74" s="76">
        <f t="shared" si="39"/>
        <v>-2.3673887153267292E-2</v>
      </c>
      <c r="D74" s="84"/>
      <c r="E74" s="82" t="s">
        <v>75</v>
      </c>
      <c r="F74" s="79">
        <v>12.55</v>
      </c>
      <c r="G74" s="76">
        <f t="shared" si="30"/>
        <v>-1.8942950012958266E-2</v>
      </c>
      <c r="H74" s="82"/>
      <c r="I74" s="82" t="s">
        <v>240</v>
      </c>
      <c r="J74" s="79">
        <v>17.71</v>
      </c>
      <c r="K74" s="76">
        <f t="shared" si="31"/>
        <v>-7.4511214225398179E-2</v>
      </c>
      <c r="L74" s="82"/>
      <c r="M74" s="82" t="s">
        <v>75</v>
      </c>
      <c r="N74" s="82">
        <v>15.57</v>
      </c>
      <c r="O74" s="76">
        <f t="shared" si="32"/>
        <v>-0.11685489508356145</v>
      </c>
      <c r="P74" s="82"/>
      <c r="Q74" s="82" t="s">
        <v>75</v>
      </c>
      <c r="R74" s="82">
        <v>5.72</v>
      </c>
      <c r="S74" s="76">
        <f t="shared" si="33"/>
        <v>-1.5611765472113315E-2</v>
      </c>
      <c r="T74" s="82"/>
      <c r="U74" s="82" t="s">
        <v>75</v>
      </c>
      <c r="V74" s="82">
        <v>15.9</v>
      </c>
      <c r="W74" s="76">
        <f t="shared" si="34"/>
        <v>-5.5059777183027431E-2</v>
      </c>
      <c r="X74" s="82"/>
      <c r="Y74" s="82" t="s">
        <v>75</v>
      </c>
      <c r="Z74" s="82">
        <v>8.26</v>
      </c>
      <c r="AA74" s="76">
        <f t="shared" si="35"/>
        <v>-2.2741853836195716E-2</v>
      </c>
      <c r="AB74" s="82"/>
      <c r="AC74" s="82" t="s">
        <v>75</v>
      </c>
      <c r="AD74" s="82">
        <v>28.91</v>
      </c>
      <c r="AE74" s="76">
        <f t="shared" si="36"/>
        <v>-1.3741198694546297E-2</v>
      </c>
      <c r="AF74" s="82"/>
      <c r="AG74" s="82" t="s">
        <v>75</v>
      </c>
      <c r="AH74" s="82">
        <v>2.57</v>
      </c>
      <c r="AI74" s="76">
        <f t="shared" si="37"/>
        <v>-1.1605546120308003E-2</v>
      </c>
      <c r="AJ74" s="82"/>
      <c r="AK74" s="82" t="s">
        <v>75</v>
      </c>
      <c r="AL74" s="82">
        <v>13.18</v>
      </c>
      <c r="AM74" s="76">
        <f t="shared" si="38"/>
        <v>4.562745558418237E-3</v>
      </c>
      <c r="AN74" s="82"/>
      <c r="AO74" s="86">
        <f t="shared" si="40"/>
        <v>-2.2654110953238469E-2</v>
      </c>
      <c r="AP74" s="76">
        <v>-7.4511214225398179E-2</v>
      </c>
    </row>
    <row r="75" spans="1:43" s="73" customFormat="1" ht="16.5" thickBot="1">
      <c r="A75" s="82" t="s">
        <v>76</v>
      </c>
      <c r="B75" s="84">
        <v>59098.92</v>
      </c>
      <c r="C75" s="76">
        <f t="shared" si="39"/>
        <v>1.3637829876137384E-2</v>
      </c>
      <c r="D75" s="84"/>
      <c r="E75" s="82" t="s">
        <v>76</v>
      </c>
      <c r="F75" s="79">
        <v>12.79</v>
      </c>
      <c r="G75" s="76">
        <f t="shared" si="30"/>
        <v>6.3756965802750878E-2</v>
      </c>
      <c r="H75" s="82"/>
      <c r="I75" s="82" t="s">
        <v>241</v>
      </c>
      <c r="J75" s="79">
        <v>19.079999999999998</v>
      </c>
      <c r="K75" s="76">
        <f t="shared" si="31"/>
        <v>6.0493603146086719E-2</v>
      </c>
      <c r="L75" s="82"/>
      <c r="M75" s="82" t="s">
        <v>76</v>
      </c>
      <c r="N75" s="82">
        <v>17.5</v>
      </c>
      <c r="O75" s="76">
        <f t="shared" si="32"/>
        <v>5.0391445536405823E-2</v>
      </c>
      <c r="P75" s="82"/>
      <c r="Q75" s="82" t="s">
        <v>76</v>
      </c>
      <c r="R75" s="82">
        <v>5.81</v>
      </c>
      <c r="S75" s="76">
        <f t="shared" si="33"/>
        <v>-3.2178898364235209E-2</v>
      </c>
      <c r="T75" s="82"/>
      <c r="U75" s="82" t="s">
        <v>76</v>
      </c>
      <c r="V75" s="82">
        <v>16.8</v>
      </c>
      <c r="W75" s="76">
        <f t="shared" si="34"/>
        <v>4.0697994272095951E-2</v>
      </c>
      <c r="X75" s="82"/>
      <c r="Y75" s="82" t="s">
        <v>76</v>
      </c>
      <c r="Z75" s="82">
        <v>8.4499999999999993</v>
      </c>
      <c r="AA75" s="76">
        <f t="shared" si="35"/>
        <v>1.7910926566530025E-2</v>
      </c>
      <c r="AB75" s="82"/>
      <c r="AC75" s="82" t="s">
        <v>76</v>
      </c>
      <c r="AD75" s="82">
        <v>29.31</v>
      </c>
      <c r="AE75" s="76">
        <f t="shared" si="36"/>
        <v>-5.1046563116831731E-3</v>
      </c>
      <c r="AF75" s="82"/>
      <c r="AG75" s="82" t="s">
        <v>76</v>
      </c>
      <c r="AH75" s="82">
        <v>2.6</v>
      </c>
      <c r="AI75" s="76">
        <f t="shared" si="37"/>
        <v>1.5504186535965254E-2</v>
      </c>
      <c r="AJ75" s="82"/>
      <c r="AK75" s="82" t="s">
        <v>76</v>
      </c>
      <c r="AL75" s="82">
        <v>13.12</v>
      </c>
      <c r="AM75" s="76">
        <f t="shared" si="38"/>
        <v>-2.1862913777644204E-2</v>
      </c>
      <c r="AN75" s="82"/>
      <c r="AO75" s="86">
        <f t="shared" si="40"/>
        <v>1.6764062138904912E-2</v>
      </c>
      <c r="AP75" s="76">
        <v>6.0493603146086719E-2</v>
      </c>
    </row>
    <row r="76" spans="1:43" s="73" customFormat="1" ht="16.5" thickBot="1">
      <c r="A76" s="82" t="s">
        <v>77</v>
      </c>
      <c r="B76" s="84">
        <v>58298.41</v>
      </c>
      <c r="C76" s="76">
        <f t="shared" si="39"/>
        <v>1.0991357170655249E-2</v>
      </c>
      <c r="D76" s="84"/>
      <c r="E76" s="82" t="s">
        <v>77</v>
      </c>
      <c r="F76" s="79">
        <v>12</v>
      </c>
      <c r="G76" s="76">
        <f t="shared" si="30"/>
        <v>2.9600469776290682E-2</v>
      </c>
      <c r="H76" s="82"/>
      <c r="I76" s="82" t="s">
        <v>244</v>
      </c>
      <c r="J76" s="79">
        <v>17.96</v>
      </c>
      <c r="K76" s="76">
        <f t="shared" si="31"/>
        <v>-5.4711721072869202E-2</v>
      </c>
      <c r="L76" s="82"/>
      <c r="M76" s="82" t="s">
        <v>77</v>
      </c>
      <c r="N76" s="82">
        <v>16.64</v>
      </c>
      <c r="O76" s="76">
        <f t="shared" si="32"/>
        <v>-7.1856596608744858E-3</v>
      </c>
      <c r="P76" s="82"/>
      <c r="Q76" s="82" t="s">
        <v>77</v>
      </c>
      <c r="R76" s="82">
        <v>6</v>
      </c>
      <c r="S76" s="76">
        <f t="shared" si="33"/>
        <v>-4.8790164169431945E-2</v>
      </c>
      <c r="T76" s="82"/>
      <c r="U76" s="82" t="s">
        <v>77</v>
      </c>
      <c r="V76" s="82">
        <v>16.13</v>
      </c>
      <c r="W76" s="76"/>
      <c r="X76" s="82"/>
      <c r="Y76" s="82" t="s">
        <v>77</v>
      </c>
      <c r="Z76" s="82">
        <v>8.3000000000000007</v>
      </c>
      <c r="AA76" s="76">
        <f t="shared" si="35"/>
        <v>8.4695001135737837E-3</v>
      </c>
      <c r="AB76" s="82"/>
      <c r="AC76" s="82" t="s">
        <v>77</v>
      </c>
      <c r="AD76" s="82">
        <v>29.46</v>
      </c>
      <c r="AE76" s="76">
        <f t="shared" si="36"/>
        <v>-1.8830415170831654E-2</v>
      </c>
      <c r="AF76" s="82"/>
      <c r="AG76" s="82" t="s">
        <v>77</v>
      </c>
      <c r="AH76" s="82">
        <v>2.56</v>
      </c>
      <c r="AI76" s="76">
        <f t="shared" si="37"/>
        <v>4.8009219186360662E-2</v>
      </c>
      <c r="AJ76" s="82"/>
      <c r="AK76" s="82" t="s">
        <v>77</v>
      </c>
      <c r="AL76" s="82">
        <v>13.41</v>
      </c>
      <c r="AM76" s="76">
        <f t="shared" si="38"/>
        <v>-9.6475701905416721E-3</v>
      </c>
      <c r="AN76" s="82"/>
      <c r="AO76" s="86">
        <f t="shared" si="40"/>
        <v>1.7037614746601544E-2</v>
      </c>
      <c r="AP76" s="76">
        <v>-5.4711721072869202E-2</v>
      </c>
    </row>
    <row r="77" spans="1:43" s="73" customFormat="1" ht="16.5" thickBot="1">
      <c r="A77" s="82" t="s">
        <v>78</v>
      </c>
      <c r="B77" s="84">
        <v>57661.14</v>
      </c>
      <c r="C77" s="76">
        <f t="shared" si="39"/>
        <v>6.1395686523438905E-3</v>
      </c>
      <c r="E77" s="82" t="s">
        <v>78</v>
      </c>
      <c r="F77" s="79">
        <v>11.65</v>
      </c>
      <c r="G77" s="76">
        <f t="shared" si="30"/>
        <v>-1.8708028609866992E-2</v>
      </c>
      <c r="I77" s="82" t="s">
        <v>246</v>
      </c>
      <c r="J77" s="79">
        <v>18.97</v>
      </c>
      <c r="K77" s="76">
        <f t="shared" si="31"/>
        <v>2.5088051862643665E-2</v>
      </c>
      <c r="M77" s="82" t="s">
        <v>78</v>
      </c>
      <c r="N77" s="82">
        <v>16.760000000000002</v>
      </c>
      <c r="O77" s="76">
        <f t="shared" si="32"/>
        <v>6.9802950620551751E-2</v>
      </c>
      <c r="Q77" s="82" t="s">
        <v>78</v>
      </c>
      <c r="R77" s="82">
        <v>6.3</v>
      </c>
      <c r="S77" s="76">
        <f t="shared" si="33"/>
        <v>-1.5748356968139282E-2</v>
      </c>
      <c r="U77" s="82" t="s">
        <v>78</v>
      </c>
      <c r="V77" s="82">
        <v>16.34</v>
      </c>
      <c r="Y77" s="82" t="s">
        <v>78</v>
      </c>
      <c r="Z77" s="82">
        <v>8.23</v>
      </c>
      <c r="AA77" s="76">
        <f t="shared" si="35"/>
        <v>3.2101521886854917E-2</v>
      </c>
      <c r="AC77" s="82" t="s">
        <v>78</v>
      </c>
      <c r="AD77" s="82">
        <v>30.02</v>
      </c>
      <c r="AE77" s="76">
        <f t="shared" si="36"/>
        <v>-2.5650863774212981E-2</v>
      </c>
      <c r="AG77" s="82" t="s">
        <v>78</v>
      </c>
      <c r="AH77" s="82">
        <v>2.44</v>
      </c>
      <c r="AI77" s="76">
        <f t="shared" si="37"/>
        <v>-5.9659836406335875E-2</v>
      </c>
      <c r="AK77" s="82" t="s">
        <v>78</v>
      </c>
      <c r="AL77" s="82">
        <v>13.54</v>
      </c>
      <c r="AM77" s="76">
        <f t="shared" si="38"/>
        <v>9.6475701905417779E-3</v>
      </c>
      <c r="AO77" s="86">
        <f t="shared" si="40"/>
        <v>-1.3504188727961802E-2</v>
      </c>
      <c r="AP77" s="86">
        <v>2.5088051862643665E-2</v>
      </c>
    </row>
    <row r="78" spans="1:43" s="73" customFormat="1" ht="16.5" thickBot="1">
      <c r="A78" s="82" t="s">
        <v>79</v>
      </c>
      <c r="B78" s="84">
        <v>57308.21</v>
      </c>
      <c r="C78" s="76">
        <f t="shared" si="39"/>
        <v>5.356136037435664E-3</v>
      </c>
      <c r="E78" s="82" t="s">
        <v>79</v>
      </c>
      <c r="F78" s="79">
        <v>11.87</v>
      </c>
      <c r="G78" s="76">
        <f t="shared" si="30"/>
        <v>-5.8798993428794029E-3</v>
      </c>
      <c r="I78" s="82" t="s">
        <v>248</v>
      </c>
      <c r="J78" s="79">
        <v>18.5</v>
      </c>
      <c r="K78" s="76">
        <f t="shared" si="31"/>
        <v>7.5772558472330206E-2</v>
      </c>
      <c r="M78" s="82" t="s">
        <v>79</v>
      </c>
      <c r="N78" s="82">
        <v>15.63</v>
      </c>
      <c r="O78" s="76">
        <f t="shared" si="32"/>
        <v>-1.7126964792800597E-2</v>
      </c>
      <c r="Q78" s="82" t="s">
        <v>79</v>
      </c>
      <c r="R78" s="82">
        <v>6.4</v>
      </c>
      <c r="S78" s="76">
        <f t="shared" si="33"/>
        <v>-1.0878118147182904E-2</v>
      </c>
      <c r="U78" s="82" t="s">
        <v>79</v>
      </c>
      <c r="V78" s="82">
        <v>16.79</v>
      </c>
      <c r="Y78" s="82" t="s">
        <v>79</v>
      </c>
      <c r="Z78" s="82">
        <v>7.97</v>
      </c>
      <c r="AA78" s="76">
        <f t="shared" si="35"/>
        <v>5.031457155366975E-3</v>
      </c>
      <c r="AC78" s="82" t="s">
        <v>79</v>
      </c>
      <c r="AD78" s="82">
        <v>30.8</v>
      </c>
      <c r="AE78" s="76">
        <f t="shared" si="36"/>
        <v>-2.2155345133404399E-2</v>
      </c>
      <c r="AG78" s="82" t="s">
        <v>79</v>
      </c>
      <c r="AH78" s="82">
        <v>2.59</v>
      </c>
      <c r="AI78" s="76">
        <f t="shared" si="37"/>
        <v>-4.5290759180163218E-2</v>
      </c>
      <c r="AK78" s="82" t="s">
        <v>79</v>
      </c>
      <c r="AL78" s="82">
        <v>13.41</v>
      </c>
      <c r="AM78" s="76">
        <f t="shared" si="38"/>
        <v>1.5026578759353195E-2</v>
      </c>
      <c r="AO78" s="86">
        <f t="shared" si="40"/>
        <v>-1.8123346654718757E-2</v>
      </c>
      <c r="AP78" s="86">
        <v>7.5772558472330206E-2</v>
      </c>
    </row>
    <row r="79" spans="1:43" s="73" customFormat="1" ht="16.5" thickBot="1">
      <c r="A79" s="82" t="s">
        <v>80</v>
      </c>
      <c r="B79" s="84">
        <v>57002.080000000002</v>
      </c>
      <c r="C79" s="76">
        <f t="shared" si="39"/>
        <v>2.5296000650785178E-2</v>
      </c>
      <c r="E79" s="82" t="s">
        <v>80</v>
      </c>
      <c r="F79" s="79">
        <v>11.94</v>
      </c>
      <c r="G79" s="76">
        <f t="shared" si="30"/>
        <v>8.0182304239687585E-2</v>
      </c>
      <c r="I79" s="82" t="s">
        <v>249</v>
      </c>
      <c r="J79" s="79">
        <v>17.149999999999999</v>
      </c>
      <c r="K79" s="76">
        <f t="shared" si="31"/>
        <v>-1.1017797740446891E-2</v>
      </c>
      <c r="M79" s="82" t="s">
        <v>80</v>
      </c>
      <c r="N79" s="82">
        <v>15.9</v>
      </c>
      <c r="O79" s="76">
        <f t="shared" si="32"/>
        <v>5.2286836446428432E-2</v>
      </c>
      <c r="Q79" s="82" t="s">
        <v>80</v>
      </c>
      <c r="R79" s="82">
        <v>6.47</v>
      </c>
      <c r="S79" s="76">
        <f t="shared" si="33"/>
        <v>0.11277242582852304</v>
      </c>
      <c r="U79" s="82" t="s">
        <v>80</v>
      </c>
      <c r="V79" s="82">
        <v>16.07</v>
      </c>
      <c r="Y79" s="82" t="s">
        <v>80</v>
      </c>
      <c r="Z79" s="82">
        <v>7.93</v>
      </c>
      <c r="AA79" s="76">
        <f t="shared" si="35"/>
        <v>1.6529301951210506E-2</v>
      </c>
      <c r="AC79" s="82" t="s">
        <v>80</v>
      </c>
      <c r="AD79" s="82">
        <v>31.49</v>
      </c>
      <c r="AE79" s="76">
        <f t="shared" si="36"/>
        <v>7.2082519089911673E-2</v>
      </c>
      <c r="AG79" s="82" t="s">
        <v>80</v>
      </c>
      <c r="AH79" s="82">
        <v>2.71</v>
      </c>
      <c r="AI79" s="76">
        <f t="shared" si="37"/>
        <v>0.13828701585409087</v>
      </c>
      <c r="AK79" s="82" t="s">
        <v>80</v>
      </c>
      <c r="AL79" s="82">
        <v>13.21</v>
      </c>
      <c r="AM79" s="76">
        <f t="shared" si="38"/>
        <v>-2.6150163978015506E-2</v>
      </c>
      <c r="AO79" s="86">
        <f t="shared" si="40"/>
        <v>6.7444054354127939E-2</v>
      </c>
      <c r="AP79" s="86">
        <v>-1.1017797740446891E-2</v>
      </c>
    </row>
    <row r="80" spans="1:43" s="73" customFormat="1" ht="16.5" thickBot="1">
      <c r="A80" s="82" t="s">
        <v>81</v>
      </c>
      <c r="B80" s="84">
        <v>55578.239999999998</v>
      </c>
      <c r="C80" s="76">
        <f t="shared" si="39"/>
        <v>4.4847892031473303E-2</v>
      </c>
      <c r="E80" s="82" t="s">
        <v>81</v>
      </c>
      <c r="F80" s="79">
        <v>11.02</v>
      </c>
      <c r="G80" s="76">
        <f t="shared" si="30"/>
        <v>0.11325609266060634</v>
      </c>
      <c r="I80" s="82" t="s">
        <v>252</v>
      </c>
      <c r="J80" s="79">
        <v>17.34</v>
      </c>
      <c r="K80" s="76">
        <f t="shared" si="31"/>
        <v>6.8622203662851891E-2</v>
      </c>
      <c r="M80" s="82" t="s">
        <v>81</v>
      </c>
      <c r="N80" s="82">
        <v>15.09</v>
      </c>
      <c r="O80" s="76">
        <f t="shared" si="32"/>
        <v>0.13913258446505261</v>
      </c>
      <c r="Q80" s="82" t="s">
        <v>81</v>
      </c>
      <c r="R80" s="82">
        <v>5.78</v>
      </c>
      <c r="S80" s="76">
        <f t="shared" si="33"/>
        <v>6.8004729114057444E-2</v>
      </c>
      <c r="U80" s="82" t="s">
        <v>81</v>
      </c>
      <c r="V80" s="82">
        <v>14.95</v>
      </c>
      <c r="Y80" s="82" t="s">
        <v>81</v>
      </c>
      <c r="Z80" s="82">
        <v>7.8</v>
      </c>
      <c r="AA80" s="76">
        <f t="shared" si="35"/>
        <v>4.7252884850545511E-2</v>
      </c>
      <c r="AC80" s="82" t="s">
        <v>81</v>
      </c>
      <c r="AD80" s="82">
        <v>29.3</v>
      </c>
      <c r="AE80" s="76">
        <f t="shared" si="36"/>
        <v>-4.0871991502698405E-3</v>
      </c>
      <c r="AG80" s="82" t="s">
        <v>81</v>
      </c>
      <c r="AH80" s="82">
        <v>2.36</v>
      </c>
      <c r="AI80" s="76">
        <f t="shared" si="37"/>
        <v>4.3296805753324258E-2</v>
      </c>
      <c r="AK80" s="82" t="s">
        <v>81</v>
      </c>
      <c r="AL80" s="82">
        <v>13.56</v>
      </c>
      <c r="AM80" s="76">
        <f t="shared" si="38"/>
        <v>8.8621683295733597E-2</v>
      </c>
      <c r="AO80" s="86">
        <f t="shared" si="40"/>
        <v>3.3146120198563403E-2</v>
      </c>
      <c r="AP80" s="86">
        <v>6.8622203662851891E-2</v>
      </c>
    </row>
    <row r="81" spans="1:42" s="73" customFormat="1" ht="16.5" thickBot="1">
      <c r="A81" s="82" t="s">
        <v>82</v>
      </c>
      <c r="B81" s="84">
        <v>53140.74</v>
      </c>
      <c r="C81" s="76">
        <f t="shared" si="39"/>
        <v>1.7228620862896643E-2</v>
      </c>
      <c r="E81" s="82" t="s">
        <v>82</v>
      </c>
      <c r="F81" s="79">
        <v>9.84</v>
      </c>
      <c r="G81" s="76">
        <f t="shared" si="30"/>
        <v>2.0345886977874567E-3</v>
      </c>
      <c r="I81" s="82" t="s">
        <v>253</v>
      </c>
      <c r="J81" s="79">
        <v>16.190000000000001</v>
      </c>
      <c r="K81" s="76">
        <f t="shared" si="31"/>
        <v>-2.621302173775833E-2</v>
      </c>
      <c r="M81" s="82" t="s">
        <v>82</v>
      </c>
      <c r="N81" s="82">
        <v>13.13</v>
      </c>
      <c r="O81" s="76">
        <f t="shared" si="32"/>
        <v>4.917104400644938E-2</v>
      </c>
      <c r="Q81" s="82" t="s">
        <v>82</v>
      </c>
      <c r="R81" s="82">
        <v>5.4</v>
      </c>
      <c r="S81" s="76">
        <f t="shared" si="33"/>
        <v>-3.6968618813260916E-3</v>
      </c>
      <c r="U81" s="82" t="s">
        <v>82</v>
      </c>
      <c r="V81" s="82">
        <v>14.6</v>
      </c>
      <c r="Y81" s="82" t="s">
        <v>82</v>
      </c>
      <c r="Z81" s="82">
        <v>7.44</v>
      </c>
      <c r="AA81" s="76">
        <f t="shared" si="35"/>
        <v>1.8996500690655085E-2</v>
      </c>
      <c r="AC81" s="82" t="s">
        <v>82</v>
      </c>
      <c r="AD81" s="82">
        <v>29.42</v>
      </c>
      <c r="AE81" s="76">
        <f t="shared" si="36"/>
        <v>1.3000525216696169E-2</v>
      </c>
      <c r="AG81" s="82" t="s">
        <v>82</v>
      </c>
      <c r="AH81" s="82">
        <v>2.2599999999999998</v>
      </c>
      <c r="AI81" s="76">
        <f t="shared" si="37"/>
        <v>-3.4786116085415542E-2</v>
      </c>
      <c r="AK81" s="82" t="s">
        <v>82</v>
      </c>
      <c r="AL81" s="82">
        <v>12.41</v>
      </c>
      <c r="AM81" s="76">
        <f t="shared" si="38"/>
        <v>4.7863921226220428E-2</v>
      </c>
      <c r="AO81" s="86">
        <f t="shared" si="40"/>
        <v>-3.3603255655346225E-3</v>
      </c>
      <c r="AP81" s="86">
        <v>-2.621302173775833E-2</v>
      </c>
    </row>
    <row r="82" spans="1:42" s="73" customFormat="1" ht="16.5" thickBot="1">
      <c r="A82" s="82" t="s">
        <v>83</v>
      </c>
      <c r="B82" s="84">
        <v>52233.04</v>
      </c>
      <c r="C82" s="76">
        <f t="shared" si="39"/>
        <v>4.158925225196395E-2</v>
      </c>
      <c r="E82" s="82" t="s">
        <v>83</v>
      </c>
      <c r="F82" s="79">
        <v>9.82</v>
      </c>
      <c r="G82" s="76">
        <f t="shared" si="30"/>
        <v>5.979757084204073E-2</v>
      </c>
      <c r="I82" s="82" t="s">
        <v>254</v>
      </c>
      <c r="J82" s="79">
        <v>16.62</v>
      </c>
      <c r="K82" s="76">
        <f t="shared" si="31"/>
        <v>8.8653683156100671E-2</v>
      </c>
      <c r="M82" s="82" t="s">
        <v>83</v>
      </c>
      <c r="N82" s="82">
        <v>12.5</v>
      </c>
      <c r="O82" s="76">
        <f t="shared" si="32"/>
        <v>2.4028846163103158E-3</v>
      </c>
      <c r="Q82" s="82" t="s">
        <v>83</v>
      </c>
      <c r="R82" s="82">
        <v>5.42</v>
      </c>
      <c r="S82" s="76">
        <f t="shared" si="33"/>
        <v>6.6754997848462963E-2</v>
      </c>
      <c r="U82" s="82" t="s">
        <v>83</v>
      </c>
      <c r="V82" s="82">
        <v>14.3</v>
      </c>
      <c r="Y82" s="82" t="s">
        <v>83</v>
      </c>
      <c r="Z82" s="82">
        <v>7.3</v>
      </c>
      <c r="AA82" s="76">
        <f t="shared" si="35"/>
        <v>6.0710241920087435E-2</v>
      </c>
      <c r="AC82" s="82" t="s">
        <v>83</v>
      </c>
      <c r="AD82" s="82">
        <v>29.04</v>
      </c>
      <c r="AE82" s="76">
        <f t="shared" si="36"/>
        <v>3.7184220719260072E-2</v>
      </c>
      <c r="AG82" s="82" t="s">
        <v>83</v>
      </c>
      <c r="AH82" s="82">
        <v>2.34</v>
      </c>
      <c r="AI82" s="76">
        <f t="shared" si="37"/>
        <v>3.9220713153281329E-2</v>
      </c>
      <c r="AK82" s="82" t="s">
        <v>83</v>
      </c>
      <c r="AL82" s="82">
        <v>11.83</v>
      </c>
      <c r="AM82" s="76">
        <f t="shared" si="38"/>
        <v>9.7595121347688329E-2</v>
      </c>
      <c r="AO82" s="86">
        <f t="shared" si="40"/>
        <v>4.1050247474939419E-2</v>
      </c>
      <c r="AP82" s="86">
        <v>8.8653683156100671E-2</v>
      </c>
    </row>
    <row r="83" spans="1:42" s="73" customFormat="1" ht="16.5" thickBot="1">
      <c r="A83" s="82" t="s">
        <v>84</v>
      </c>
      <c r="B83" s="84">
        <v>50105.26</v>
      </c>
      <c r="C83" s="76">
        <f t="shared" si="39"/>
        <v>1.1469920234324199E-2</v>
      </c>
      <c r="E83" s="82" t="s">
        <v>84</v>
      </c>
      <c r="F83" s="79">
        <v>9.25</v>
      </c>
      <c r="G83" s="76">
        <f t="shared" si="30"/>
        <v>3.2970019237569897E-2</v>
      </c>
      <c r="I83" s="82" t="s">
        <v>255</v>
      </c>
      <c r="J83" s="79">
        <v>15.21</v>
      </c>
      <c r="K83" s="76">
        <f t="shared" si="31"/>
        <v>-4.5916774671728748E-3</v>
      </c>
      <c r="M83" s="82" t="s">
        <v>84</v>
      </c>
      <c r="N83" s="82">
        <v>12.47</v>
      </c>
      <c r="O83" s="76">
        <f t="shared" si="32"/>
        <v>-4.9286470515160732E-2</v>
      </c>
      <c r="Q83" s="82" t="s">
        <v>84</v>
      </c>
      <c r="R83" s="82">
        <v>5.07</v>
      </c>
      <c r="S83" s="76">
        <f t="shared" si="33"/>
        <v>-2.1464238668299739E-2</v>
      </c>
      <c r="U83" s="82" t="s">
        <v>84</v>
      </c>
      <c r="V83" s="82">
        <v>13.19</v>
      </c>
      <c r="Y83" s="82" t="s">
        <v>84</v>
      </c>
      <c r="Z83" s="82">
        <v>6.87</v>
      </c>
      <c r="AA83" s="76">
        <f t="shared" si="35"/>
        <v>8.7719860728370409E-3</v>
      </c>
      <c r="AC83" s="82" t="s">
        <v>84</v>
      </c>
      <c r="AD83" s="82">
        <v>27.98</v>
      </c>
      <c r="AE83" s="76">
        <f t="shared" si="36"/>
        <v>5.0161337711161786E-3</v>
      </c>
      <c r="AG83" s="82" t="s">
        <v>84</v>
      </c>
      <c r="AH83" s="82">
        <v>2.25</v>
      </c>
      <c r="AI83" s="76">
        <f t="shared" si="37"/>
        <v>-8.5157808340306951E-2</v>
      </c>
      <c r="AK83" s="82" t="s">
        <v>84</v>
      </c>
      <c r="AL83" s="82">
        <v>10.73</v>
      </c>
      <c r="AM83" s="76">
        <f t="shared" si="38"/>
        <v>1.8656721829496967E-3</v>
      </c>
      <c r="AO83" s="86">
        <f t="shared" si="40"/>
        <v>-2.7501622263020754E-2</v>
      </c>
      <c r="AP83" s="86">
        <v>-4.5916774671728748E-3</v>
      </c>
    </row>
    <row r="84" spans="1:42" s="73" customFormat="1" ht="16.5" thickBot="1">
      <c r="A84" s="82" t="s">
        <v>85</v>
      </c>
      <c r="B84" s="84">
        <v>49533.84</v>
      </c>
      <c r="C84" s="76">
        <f t="shared" si="39"/>
        <v>2.2571657588335262E-3</v>
      </c>
      <c r="E84" s="82" t="s">
        <v>85</v>
      </c>
      <c r="F84" s="79">
        <v>8.9499999999999993</v>
      </c>
      <c r="G84" s="76">
        <f t="shared" si="30"/>
        <v>1.9177124639738637E-2</v>
      </c>
      <c r="I84" s="82" t="s">
        <v>256</v>
      </c>
      <c r="J84" s="79">
        <v>15.28</v>
      </c>
      <c r="K84" s="76">
        <f t="shared" si="31"/>
        <v>2.1833483901678941E-2</v>
      </c>
      <c r="M84" s="82" t="s">
        <v>85</v>
      </c>
      <c r="N84" s="82">
        <v>13.1</v>
      </c>
      <c r="O84" s="76">
        <f t="shared" si="32"/>
        <v>7.6628727455690972E-3</v>
      </c>
      <c r="Q84" s="82" t="s">
        <v>85</v>
      </c>
      <c r="R84" s="82">
        <v>5.18</v>
      </c>
      <c r="S84" s="76">
        <f t="shared" si="33"/>
        <v>6.3766618358989224E-2</v>
      </c>
      <c r="U84" s="82" t="s">
        <v>85</v>
      </c>
      <c r="V84" s="82">
        <v>12.95</v>
      </c>
      <c r="Y84" s="82" t="s">
        <v>85</v>
      </c>
      <c r="Z84" s="82">
        <v>6.81</v>
      </c>
      <c r="AA84" s="76">
        <f t="shared" si="35"/>
        <v>-2.9325534212777528E-3</v>
      </c>
      <c r="AC84" s="82" t="s">
        <v>85</v>
      </c>
      <c r="AD84" s="82">
        <v>27.84</v>
      </c>
      <c r="AE84" s="76">
        <f t="shared" si="36"/>
        <v>-2.1528533611009783E-3</v>
      </c>
      <c r="AG84" s="82" t="s">
        <v>85</v>
      </c>
      <c r="AH84" s="82">
        <v>2.4500000000000002</v>
      </c>
      <c r="AI84" s="76">
        <f t="shared" si="37"/>
        <v>-4.3919233934835489E-2</v>
      </c>
      <c r="AK84" s="82" t="s">
        <v>85</v>
      </c>
      <c r="AL84" s="82">
        <v>10.71</v>
      </c>
      <c r="AM84" s="76">
        <f t="shared" si="38"/>
        <v>-1.8501915385322035E-2</v>
      </c>
      <c r="AO84" s="86">
        <f t="shared" si="40"/>
        <v>-1.7014436257657417E-2</v>
      </c>
      <c r="AP84" s="86">
        <v>2.1833483901678941E-2</v>
      </c>
    </row>
    <row r="85" spans="1:42" s="73" customFormat="1" ht="16.5" thickBot="1">
      <c r="A85" s="82" t="s">
        <v>86</v>
      </c>
      <c r="B85" s="84">
        <v>49422.16</v>
      </c>
      <c r="C85" s="76">
        <f t="shared" si="39"/>
        <v>-2.3937970942872634E-2</v>
      </c>
      <c r="E85" s="82" t="s">
        <v>86</v>
      </c>
      <c r="F85" s="79">
        <v>8.7799999999999994</v>
      </c>
      <c r="G85" s="76">
        <f t="shared" si="30"/>
        <v>2.420867503733682E-2</v>
      </c>
      <c r="I85" s="82" t="s">
        <v>257</v>
      </c>
      <c r="J85" s="79">
        <v>14.95</v>
      </c>
      <c r="K85" s="76">
        <f t="shared" si="31"/>
        <v>-8.2766034896836371E-2</v>
      </c>
      <c r="M85" s="82" t="s">
        <v>86</v>
      </c>
      <c r="N85" s="82">
        <v>13</v>
      </c>
      <c r="O85" s="76">
        <f t="shared" si="32"/>
        <v>5.6163433883593343E-2</v>
      </c>
      <c r="Q85" s="82" t="s">
        <v>86</v>
      </c>
      <c r="R85" s="82">
        <v>4.8600000000000003</v>
      </c>
      <c r="S85" s="76">
        <f t="shared" si="33"/>
        <v>-5.2116001139014018E-2</v>
      </c>
      <c r="U85" s="82" t="s">
        <v>86</v>
      </c>
      <c r="V85" s="82">
        <v>12.5</v>
      </c>
      <c r="Y85" s="82" t="s">
        <v>86</v>
      </c>
      <c r="Z85" s="82">
        <v>6.83</v>
      </c>
      <c r="AA85" s="76">
        <f t="shared" si="35"/>
        <v>-2.6013027463799986E-2</v>
      </c>
      <c r="AC85" s="82" t="s">
        <v>86</v>
      </c>
      <c r="AD85" s="82">
        <v>27.9</v>
      </c>
      <c r="AE85" s="76">
        <f t="shared" si="36"/>
        <v>3.9851736579452103E-2</v>
      </c>
      <c r="AG85" s="82" t="s">
        <v>86</v>
      </c>
      <c r="AH85" s="82">
        <v>2.56</v>
      </c>
      <c r="AI85" s="76">
        <f t="shared" si="37"/>
        <v>-2.6976587698201968E-2</v>
      </c>
      <c r="AK85" s="82" t="s">
        <v>86</v>
      </c>
      <c r="AL85" s="82">
        <v>10.91</v>
      </c>
      <c r="AM85" s="76">
        <f t="shared" si="38"/>
        <v>1.0133665714805333E-2</v>
      </c>
      <c r="AO85" s="86">
        <f t="shared" si="40"/>
        <v>-1.1838737805232882E-2</v>
      </c>
      <c r="AP85" s="86">
        <v>-8.2766034896836371E-2</v>
      </c>
    </row>
    <row r="86" spans="1:42" s="73" customFormat="1" ht="16.5" thickBot="1">
      <c r="A86" s="82" t="s">
        <v>87</v>
      </c>
      <c r="B86" s="84">
        <v>50619.5</v>
      </c>
      <c r="C86" s="76">
        <f t="shared" si="39"/>
        <v>3.146631483327534E-2</v>
      </c>
      <c r="E86" s="82" t="s">
        <v>87</v>
      </c>
      <c r="F86" s="79">
        <v>8.57</v>
      </c>
      <c r="G86" s="76">
        <f t="shared" si="30"/>
        <v>4.0481717920710043E-2</v>
      </c>
      <c r="I86" s="82" t="s">
        <v>258</v>
      </c>
      <c r="J86" s="79">
        <v>16.239999999999998</v>
      </c>
      <c r="K86" s="76">
        <f t="shared" si="31"/>
        <v>0.12791734279175579</v>
      </c>
      <c r="M86" s="82" t="s">
        <v>87</v>
      </c>
      <c r="N86" s="82">
        <v>12.29</v>
      </c>
      <c r="O86" s="76">
        <f t="shared" si="32"/>
        <v>-4.8701394960427736E-3</v>
      </c>
      <c r="Q86" s="82" t="s">
        <v>87</v>
      </c>
      <c r="R86" s="82">
        <v>5.12</v>
      </c>
      <c r="S86" s="76">
        <f t="shared" si="33"/>
        <v>-6.2461169623736351E-2</v>
      </c>
      <c r="U86" s="82" t="s">
        <v>87</v>
      </c>
      <c r="V86" s="82">
        <v>12.55</v>
      </c>
      <c r="Y86" s="82" t="s">
        <v>87</v>
      </c>
      <c r="Z86" s="82">
        <v>7.01</v>
      </c>
      <c r="AA86" s="76">
        <f t="shared" si="35"/>
        <v>1.2921931416920588E-2</v>
      </c>
      <c r="AC86" s="82" t="s">
        <v>87</v>
      </c>
      <c r="AD86" s="82">
        <v>26.81</v>
      </c>
      <c r="AE86" s="76">
        <f t="shared" si="36"/>
        <v>1.6927242613561384E-2</v>
      </c>
      <c r="AG86" s="82" t="s">
        <v>87</v>
      </c>
      <c r="AH86" s="82">
        <v>2.63</v>
      </c>
      <c r="AI86" s="76">
        <f t="shared" si="37"/>
        <v>-2.2557347424074628E-2</v>
      </c>
      <c r="AK86" s="82" t="s">
        <v>87</v>
      </c>
      <c r="AL86" s="82">
        <v>10.8</v>
      </c>
      <c r="AM86" s="76">
        <f t="shared" si="38"/>
        <v>-2.7398974188114388E-2</v>
      </c>
      <c r="AO86" s="86">
        <f t="shared" si="40"/>
        <v>-8.2540070278209121E-4</v>
      </c>
      <c r="AP86" s="86">
        <v>0.12791734279175579</v>
      </c>
    </row>
    <row r="87" spans="1:42" s="73" customFormat="1" ht="16.5" thickBot="1">
      <c r="A87" s="82" t="s">
        <v>88</v>
      </c>
      <c r="B87" s="84">
        <v>49051.49</v>
      </c>
      <c r="C87" s="76">
        <f t="shared" si="39"/>
        <v>-1.3592012131344419E-2</v>
      </c>
      <c r="E87" s="82" t="s">
        <v>88</v>
      </c>
      <c r="F87" s="79">
        <v>8.23</v>
      </c>
      <c r="G87" s="76">
        <f t="shared" si="30"/>
        <v>-7.8265262049115644E-2</v>
      </c>
      <c r="I87" s="82" t="s">
        <v>259</v>
      </c>
      <c r="J87" s="79">
        <v>14.29</v>
      </c>
      <c r="K87" s="76">
        <f t="shared" si="31"/>
        <v>1.1259795245339817E-2</v>
      </c>
      <c r="M87" s="82" t="s">
        <v>88</v>
      </c>
      <c r="N87" s="82">
        <v>12.35</v>
      </c>
      <c r="O87" s="76">
        <f t="shared" si="32"/>
        <v>1.5504186535965254E-2</v>
      </c>
      <c r="Q87" s="82" t="s">
        <v>88</v>
      </c>
      <c r="R87" s="82">
        <v>5.45</v>
      </c>
      <c r="S87" s="76">
        <f t="shared" si="33"/>
        <v>-5.7056471844855343E-2</v>
      </c>
      <c r="U87" s="82" t="s">
        <v>88</v>
      </c>
      <c r="V87" s="82">
        <v>12.75</v>
      </c>
      <c r="Y87" s="82" t="s">
        <v>88</v>
      </c>
      <c r="Z87" s="82">
        <v>6.92</v>
      </c>
      <c r="AA87" s="76">
        <f t="shared" si="35"/>
        <v>-7.1994551428543442E-3</v>
      </c>
      <c r="AC87" s="82" t="s">
        <v>88</v>
      </c>
      <c r="AD87" s="82">
        <v>26.36</v>
      </c>
      <c r="AE87" s="76">
        <f t="shared" si="36"/>
        <v>-1.506052562572135E-2</v>
      </c>
      <c r="AG87" s="82" t="s">
        <v>88</v>
      </c>
      <c r="AH87" s="82">
        <v>2.69</v>
      </c>
      <c r="AI87" s="76">
        <f t="shared" si="37"/>
        <v>-7.5169543378680648E-2</v>
      </c>
      <c r="AK87" s="82" t="s">
        <v>88</v>
      </c>
      <c r="AL87" s="82">
        <v>11.1</v>
      </c>
      <c r="AM87" s="76">
        <f t="shared" si="38"/>
        <v>-3.5971261808495918E-3</v>
      </c>
      <c r="AO87" s="86">
        <f t="shared" si="40"/>
        <v>-3.1678076693246952E-2</v>
      </c>
      <c r="AP87" s="86">
        <v>1.1259795245339817E-2</v>
      </c>
    </row>
    <row r="88" spans="1:42" s="73" customFormat="1" ht="16.5" thickBot="1">
      <c r="A88" s="82" t="s">
        <v>89</v>
      </c>
      <c r="B88" s="84">
        <v>49722.75</v>
      </c>
      <c r="C88" s="76">
        <f t="shared" si="39"/>
        <v>-4.1010775589831842E-2</v>
      </c>
      <c r="E88" s="82" t="s">
        <v>89</v>
      </c>
      <c r="F88" s="79">
        <v>8.9</v>
      </c>
      <c r="G88" s="76">
        <f t="shared" si="30"/>
        <v>-6.1021106325692756E-2</v>
      </c>
      <c r="I88" s="82" t="s">
        <v>260</v>
      </c>
      <c r="J88" s="79">
        <v>14.13</v>
      </c>
      <c r="K88" s="76">
        <f t="shared" si="31"/>
        <v>-3.8185826489933419E-2</v>
      </c>
      <c r="M88" s="82" t="s">
        <v>89</v>
      </c>
      <c r="N88" s="82">
        <v>12.16</v>
      </c>
      <c r="O88" s="76">
        <f t="shared" si="32"/>
        <v>-0.16280671703033864</v>
      </c>
      <c r="Q88" s="82" t="s">
        <v>89</v>
      </c>
      <c r="R88" s="82">
        <v>5.77</v>
      </c>
      <c r="S88" s="76">
        <f t="shared" si="33"/>
        <v>-0.1175904501959905</v>
      </c>
      <c r="U88" s="82" t="s">
        <v>89</v>
      </c>
      <c r="V88" s="82">
        <v>13.05</v>
      </c>
      <c r="Y88" s="82" t="s">
        <v>89</v>
      </c>
      <c r="Z88" s="82">
        <v>6.97</v>
      </c>
      <c r="AA88" s="76">
        <f t="shared" si="35"/>
        <v>-4.4888321248134327E-2</v>
      </c>
      <c r="AC88" s="82" t="s">
        <v>89</v>
      </c>
      <c r="AD88" s="82">
        <v>26.76</v>
      </c>
      <c r="AE88" s="76">
        <f t="shared" si="36"/>
        <v>-4.8462350207455936E-3</v>
      </c>
      <c r="AG88" s="82" t="s">
        <v>89</v>
      </c>
      <c r="AH88" s="82">
        <v>2.9</v>
      </c>
      <c r="AI88" s="76">
        <f t="shared" si="37"/>
        <v>5.3109825313948332E-2</v>
      </c>
      <c r="AK88" s="82" t="s">
        <v>89</v>
      </c>
      <c r="AL88" s="82">
        <v>11.14</v>
      </c>
      <c r="AM88" s="76">
        <f t="shared" si="38"/>
        <v>-3.5277026580815468E-2</v>
      </c>
      <c r="AO88" s="86">
        <f t="shared" si="40"/>
        <v>7.2423673103186531E-4</v>
      </c>
      <c r="AP88" s="86">
        <v>-3.8185826489933419E-2</v>
      </c>
    </row>
    <row r="89" spans="1:42" s="73" customFormat="1" ht="16.5" thickBot="1">
      <c r="A89" s="82" t="s">
        <v>90</v>
      </c>
      <c r="B89" s="84">
        <v>51804.31</v>
      </c>
      <c r="C89" s="76">
        <f t="shared" si="39"/>
        <v>1.6707541037466575E-3</v>
      </c>
      <c r="E89" s="82" t="s">
        <v>90</v>
      </c>
      <c r="F89" s="79">
        <v>9.4600000000000009</v>
      </c>
      <c r="G89" s="76">
        <f t="shared" si="30"/>
        <v>-6.3480879579435531E-2</v>
      </c>
      <c r="I89" s="82" t="s">
        <v>261</v>
      </c>
      <c r="J89" s="79">
        <v>14.68</v>
      </c>
      <c r="K89" s="76">
        <f t="shared" si="31"/>
        <v>-0.13964346598144148</v>
      </c>
      <c r="M89" s="82" t="s">
        <v>90</v>
      </c>
      <c r="N89" s="82">
        <v>14.31</v>
      </c>
      <c r="O89" s="76">
        <f t="shared" si="32"/>
        <v>5.3834311056109953E-2</v>
      </c>
      <c r="Q89" s="82" t="s">
        <v>90</v>
      </c>
      <c r="R89" s="82">
        <v>6.49</v>
      </c>
      <c r="S89" s="76">
        <f t="shared" si="33"/>
        <v>0.1193250560081988</v>
      </c>
      <c r="U89" s="82" t="s">
        <v>90</v>
      </c>
      <c r="V89" s="82">
        <v>13.63</v>
      </c>
      <c r="Y89" s="82" t="s">
        <v>90</v>
      </c>
      <c r="Z89" s="82">
        <v>7.29</v>
      </c>
      <c r="AA89" s="76">
        <f t="shared" si="35"/>
        <v>4.202298977484787E-2</v>
      </c>
      <c r="AC89" s="82" t="s">
        <v>90</v>
      </c>
      <c r="AD89" s="82">
        <v>26.89</v>
      </c>
      <c r="AE89" s="76">
        <f t="shared" si="36"/>
        <v>1.4609737288596839E-2</v>
      </c>
      <c r="AG89" s="82" t="s">
        <v>90</v>
      </c>
      <c r="AH89" s="82">
        <v>2.75</v>
      </c>
      <c r="AI89" s="76">
        <f t="shared" si="37"/>
        <v>-2.5135973271542274E-2</v>
      </c>
      <c r="AK89" s="82" t="s">
        <v>90</v>
      </c>
      <c r="AL89" s="82">
        <v>11.54</v>
      </c>
      <c r="AM89" s="76">
        <f t="shared" si="38"/>
        <v>7.9320842342254921E-2</v>
      </c>
      <c r="AO89" s="86">
        <f t="shared" si="40"/>
        <v>8.1212459708686971E-3</v>
      </c>
      <c r="AP89" s="86">
        <v>-0.13964346598144148</v>
      </c>
    </row>
    <row r="90" spans="1:42" s="73" customFormat="1" ht="16.5" thickBot="1">
      <c r="A90" s="82" t="s">
        <v>91</v>
      </c>
      <c r="B90" s="84">
        <v>51717.83</v>
      </c>
      <c r="C90" s="76">
        <f t="shared" si="39"/>
        <v>-4.1522853296711744E-2</v>
      </c>
      <c r="E90" s="82" t="s">
        <v>91</v>
      </c>
      <c r="F90" s="79">
        <v>10.08</v>
      </c>
      <c r="G90" s="76">
        <f t="shared" si="30"/>
        <v>-1.4771317320312543E-2</v>
      </c>
      <c r="I90" s="82" t="s">
        <v>262</v>
      </c>
      <c r="J90" s="79">
        <v>16.88</v>
      </c>
      <c r="K90" s="76">
        <f t="shared" si="31"/>
        <v>-0.15398140348322331</v>
      </c>
      <c r="M90" s="82" t="s">
        <v>91</v>
      </c>
      <c r="N90" s="82">
        <v>13.56</v>
      </c>
      <c r="O90" s="76">
        <f t="shared" si="32"/>
        <v>0.16913455251200091</v>
      </c>
      <c r="Q90" s="82" t="s">
        <v>91</v>
      </c>
      <c r="R90" s="82">
        <v>5.76</v>
      </c>
      <c r="S90" s="76">
        <f t="shared" si="33"/>
        <v>-6.5514607110626691E-2</v>
      </c>
      <c r="U90" s="82" t="s">
        <v>91</v>
      </c>
      <c r="V90" s="82">
        <v>13.01</v>
      </c>
      <c r="Y90" s="82" t="s">
        <v>91</v>
      </c>
      <c r="Z90" s="82">
        <v>6.99</v>
      </c>
      <c r="AA90" s="76">
        <f t="shared" si="35"/>
        <v>-6.9088241283409249E-2</v>
      </c>
      <c r="AC90" s="82" t="s">
        <v>91</v>
      </c>
      <c r="AD90" s="82">
        <v>26.5</v>
      </c>
      <c r="AE90" s="76">
        <f t="shared" si="36"/>
        <v>3.7807228399061523E-3</v>
      </c>
      <c r="AG90" s="82" t="s">
        <v>91</v>
      </c>
      <c r="AH90" s="82">
        <v>2.82</v>
      </c>
      <c r="AI90" s="76">
        <f t="shared" si="37"/>
        <v>1.4285957247476434E-2</v>
      </c>
      <c r="AK90" s="82" t="s">
        <v>91</v>
      </c>
      <c r="AL90" s="82">
        <v>10.66</v>
      </c>
      <c r="AM90" s="76">
        <f t="shared" si="38"/>
        <v>0</v>
      </c>
      <c r="AO90" s="86">
        <f t="shared" si="40"/>
        <v>-1.6139050530846435E-2</v>
      </c>
      <c r="AP90" s="86">
        <v>-0.15398140348322331</v>
      </c>
    </row>
    <row r="91" spans="1:42" s="73" customFormat="1" ht="16.5" thickBot="1">
      <c r="A91" s="82" t="s">
        <v>92</v>
      </c>
      <c r="B91" s="84">
        <v>53910.51</v>
      </c>
      <c r="C91" s="76">
        <f t="shared" si="39"/>
        <v>1.8773161557066556E-2</v>
      </c>
      <c r="E91" s="82" t="s">
        <v>92</v>
      </c>
      <c r="F91" s="79">
        <v>10.23</v>
      </c>
      <c r="G91" s="76">
        <f t="shared" si="30"/>
        <v>4.8057294953779264E-2</v>
      </c>
      <c r="I91" s="82" t="s">
        <v>263</v>
      </c>
      <c r="J91" s="79">
        <v>19.690000000000001</v>
      </c>
      <c r="K91" s="76">
        <f t="shared" si="31"/>
        <v>1.8452599430794841E-2</v>
      </c>
      <c r="M91" s="82" t="s">
        <v>92</v>
      </c>
      <c r="N91" s="82">
        <v>11.45</v>
      </c>
      <c r="O91" s="76">
        <f t="shared" si="32"/>
        <v>-6.3446221738962236E-2</v>
      </c>
      <c r="Q91" s="82" t="s">
        <v>92</v>
      </c>
      <c r="R91" s="82">
        <v>6.15</v>
      </c>
      <c r="S91" s="76">
        <f t="shared" si="33"/>
        <v>5.8594164266053017E-2</v>
      </c>
      <c r="U91" s="82" t="s">
        <v>92</v>
      </c>
      <c r="V91" s="82">
        <v>13.15</v>
      </c>
      <c r="Y91" s="82" t="s">
        <v>92</v>
      </c>
      <c r="Z91" s="82">
        <v>7.49</v>
      </c>
      <c r="AA91" s="76">
        <f t="shared" si="35"/>
        <v>4.3663142917599235E-2</v>
      </c>
      <c r="AC91" s="82" t="s">
        <v>92</v>
      </c>
      <c r="AD91" s="82">
        <v>26.4</v>
      </c>
      <c r="AE91" s="76">
        <f t="shared" si="36"/>
        <v>3.4685557987889894E-2</v>
      </c>
      <c r="AG91" s="82" t="s">
        <v>92</v>
      </c>
      <c r="AH91" s="82">
        <v>2.78</v>
      </c>
      <c r="AI91" s="76">
        <f t="shared" si="37"/>
        <v>-7.6161360965564029E-2</v>
      </c>
      <c r="AK91" s="82" t="s">
        <v>92</v>
      </c>
      <c r="AL91" s="82">
        <v>10.66</v>
      </c>
      <c r="AM91" s="76">
        <f t="shared" si="38"/>
        <v>2.0853836283205779E-2</v>
      </c>
      <c r="AO91" s="86">
        <f t="shared" si="40"/>
        <v>-7.7402318635951166E-3</v>
      </c>
      <c r="AP91" s="86">
        <v>1.8452599430794841E-2</v>
      </c>
    </row>
    <row r="92" spans="1:42" s="73" customFormat="1" ht="16.5" thickBot="1">
      <c r="A92" s="82" t="s">
        <v>93</v>
      </c>
      <c r="B92" s="84">
        <v>52907.88</v>
      </c>
      <c r="C92" s="76">
        <f t="shared" si="39"/>
        <v>-6.0274009491609621E-3</v>
      </c>
      <c r="E92" s="82" t="s">
        <v>93</v>
      </c>
      <c r="F92" s="79">
        <v>9.75</v>
      </c>
      <c r="G92" s="76">
        <f t="shared" si="30"/>
        <v>6.1728591070810161E-3</v>
      </c>
      <c r="I92" s="82" t="s">
        <v>264</v>
      </c>
      <c r="J92" s="79">
        <v>19.329999999999998</v>
      </c>
      <c r="K92" s="76">
        <f t="shared" si="31"/>
        <v>3.8496712501083802E-2</v>
      </c>
      <c r="M92" s="82" t="s">
        <v>93</v>
      </c>
      <c r="N92" s="82">
        <v>12.2</v>
      </c>
      <c r="O92" s="76">
        <f t="shared" si="32"/>
        <v>-4.8009219186360724E-2</v>
      </c>
      <c r="Q92" s="82" t="s">
        <v>93</v>
      </c>
      <c r="R92" s="82">
        <v>5.8</v>
      </c>
      <c r="S92" s="76">
        <f t="shared" si="33"/>
        <v>-2.3851215822180024E-2</v>
      </c>
      <c r="U92" s="82" t="s">
        <v>93</v>
      </c>
      <c r="V92" s="82">
        <v>13.28</v>
      </c>
      <c r="Y92" s="82" t="s">
        <v>93</v>
      </c>
      <c r="Z92" s="82">
        <v>7.17</v>
      </c>
      <c r="AA92" s="76">
        <f t="shared" si="35"/>
        <v>-3.9649759604140522E-2</v>
      </c>
      <c r="AC92" s="82" t="s">
        <v>93</v>
      </c>
      <c r="AD92" s="82">
        <v>25.5</v>
      </c>
      <c r="AE92" s="76">
        <f t="shared" si="36"/>
        <v>2.1003347872698714E-2</v>
      </c>
      <c r="AG92" s="82" t="s">
        <v>93</v>
      </c>
      <c r="AH92" s="82">
        <v>3</v>
      </c>
      <c r="AI92" s="76">
        <f t="shared" si="37"/>
        <v>7.2570692834835374E-2</v>
      </c>
      <c r="AK92" s="82" t="s">
        <v>93</v>
      </c>
      <c r="AL92" s="82">
        <v>10.44</v>
      </c>
      <c r="AM92" s="76">
        <f t="shared" si="38"/>
        <v>-2.9261172119179148E-2</v>
      </c>
      <c r="AO92" s="86">
        <f t="shared" si="40"/>
        <v>1.5236331308309571E-2</v>
      </c>
      <c r="AP92" s="86">
        <v>3.8496712501083802E-2</v>
      </c>
    </row>
    <row r="93" spans="1:42" s="73" customFormat="1" ht="16.5" thickBot="1">
      <c r="A93" s="82" t="s">
        <v>94</v>
      </c>
      <c r="B93" s="84">
        <v>53227.74</v>
      </c>
      <c r="C93" s="76">
        <f t="shared" si="39"/>
        <v>5.6715178455747202E-2</v>
      </c>
      <c r="E93" s="82" t="s">
        <v>94</v>
      </c>
      <c r="F93" s="79">
        <v>9.69</v>
      </c>
      <c r="G93" s="76">
        <f t="shared" si="30"/>
        <v>0.1596698383697881</v>
      </c>
      <c r="I93" s="82" t="s">
        <v>265</v>
      </c>
      <c r="J93" s="79">
        <v>18.600000000000001</v>
      </c>
      <c r="K93" s="76">
        <f t="shared" si="31"/>
        <v>0.13568424598562384</v>
      </c>
      <c r="M93" s="82" t="s">
        <v>94</v>
      </c>
      <c r="N93" s="82">
        <v>12.8</v>
      </c>
      <c r="O93" s="76">
        <f t="shared" si="32"/>
        <v>0.13621355784446229</v>
      </c>
      <c r="Q93" s="82" t="s">
        <v>94</v>
      </c>
      <c r="R93" s="82">
        <v>5.94</v>
      </c>
      <c r="S93" s="76">
        <f t="shared" si="33"/>
        <v>6.7911205616210571E-2</v>
      </c>
      <c r="U93" s="82" t="s">
        <v>94</v>
      </c>
      <c r="V93" s="82">
        <v>13.25</v>
      </c>
      <c r="Y93" s="82" t="s">
        <v>94</v>
      </c>
      <c r="Z93" s="82">
        <v>7.46</v>
      </c>
      <c r="AA93" s="76">
        <f t="shared" si="35"/>
        <v>4.8053170400519964E-2</v>
      </c>
      <c r="AC93" s="82" t="s">
        <v>94</v>
      </c>
      <c r="AD93" s="82">
        <v>24.97</v>
      </c>
      <c r="AE93" s="76">
        <f t="shared" si="36"/>
        <v>4.7989523614252676E-2</v>
      </c>
      <c r="AG93" s="82" t="s">
        <v>94</v>
      </c>
      <c r="AH93" s="82">
        <v>2.79</v>
      </c>
      <c r="AI93" s="76">
        <f t="shared" si="37"/>
        <v>0</v>
      </c>
      <c r="AK93" s="82" t="s">
        <v>94</v>
      </c>
      <c r="AL93" s="82">
        <v>10.75</v>
      </c>
      <c r="AM93" s="76">
        <f t="shared" si="38"/>
        <v>-1.8587365946253266E-3</v>
      </c>
      <c r="AO93" s="86">
        <f t="shared" si="40"/>
        <v>2.6106790569165792E-2</v>
      </c>
      <c r="AP93" s="86">
        <v>0.13568424598562384</v>
      </c>
    </row>
    <row r="94" spans="1:42" s="73" customFormat="1" ht="16.5" thickBot="1">
      <c r="A94" s="82" t="s">
        <v>95</v>
      </c>
      <c r="B94" s="84">
        <v>50292.93</v>
      </c>
      <c r="C94" s="76">
        <f t="shared" si="39"/>
        <v>-5.3264998900534686E-3</v>
      </c>
      <c r="E94" s="82" t="s">
        <v>95</v>
      </c>
      <c r="F94" s="79">
        <v>8.26</v>
      </c>
      <c r="G94" s="76">
        <f t="shared" si="30"/>
        <v>-1.2033839563723565E-2</v>
      </c>
      <c r="I94" s="82" t="s">
        <v>267</v>
      </c>
      <c r="J94" s="79">
        <v>16.239999999999998</v>
      </c>
      <c r="K94" s="76">
        <f t="shared" si="31"/>
        <v>4.599235754508442E-2</v>
      </c>
      <c r="M94" s="82" t="s">
        <v>95</v>
      </c>
      <c r="N94" s="82">
        <v>11.17</v>
      </c>
      <c r="O94" s="76">
        <f t="shared" si="32"/>
        <v>2.2635642764350278E-2</v>
      </c>
      <c r="Q94" s="82" t="s">
        <v>95</v>
      </c>
      <c r="R94" s="82">
        <v>5.55</v>
      </c>
      <c r="S94" s="76">
        <f t="shared" si="33"/>
        <v>-0.12197842688648611</v>
      </c>
      <c r="U94" s="82" t="s">
        <v>95</v>
      </c>
      <c r="V94" s="82">
        <v>12.6</v>
      </c>
      <c r="Y94" s="82" t="s">
        <v>95</v>
      </c>
      <c r="Z94" s="82">
        <v>7.11</v>
      </c>
      <c r="AA94" s="76">
        <f t="shared" si="35"/>
        <v>5.6417639066680941E-3</v>
      </c>
      <c r="AC94" s="82" t="s">
        <v>95</v>
      </c>
      <c r="AD94" s="82">
        <v>23.8</v>
      </c>
      <c r="AE94" s="76">
        <f t="shared" si="36"/>
        <v>2.9455102297567446E-3</v>
      </c>
      <c r="AG94" s="82" t="s">
        <v>95</v>
      </c>
      <c r="AH94" s="82">
        <v>2.79</v>
      </c>
      <c r="AI94" s="76">
        <f t="shared" si="37"/>
        <v>-7.9215235553503946E-2</v>
      </c>
      <c r="AK94" s="82" t="s">
        <v>95</v>
      </c>
      <c r="AL94" s="82">
        <v>10.77</v>
      </c>
      <c r="AM94" s="76">
        <f t="shared" si="38"/>
        <v>-6.4785048432030338E-3</v>
      </c>
      <c r="AO94" s="86">
        <f t="shared" si="40"/>
        <v>-2.5728024838269064E-2</v>
      </c>
      <c r="AP94" s="86">
        <v>4.599235754508442E-2</v>
      </c>
    </row>
    <row r="95" spans="1:42" s="73" customFormat="1" ht="16.5" thickBot="1">
      <c r="A95" s="82" t="s">
        <v>96</v>
      </c>
      <c r="B95" s="84">
        <v>50561.53</v>
      </c>
      <c r="C95" s="76">
        <f t="shared" si="39"/>
        <v>1.8043789148115458E-2</v>
      </c>
      <c r="E95" s="82" t="s">
        <v>96</v>
      </c>
      <c r="F95" s="79">
        <v>8.36</v>
      </c>
      <c r="G95" s="76">
        <f t="shared" si="30"/>
        <v>6.8053463245015572E-2</v>
      </c>
      <c r="I95" s="82" t="s">
        <v>268</v>
      </c>
      <c r="J95" s="79">
        <v>15.51</v>
      </c>
      <c r="K95" s="76">
        <f t="shared" si="31"/>
        <v>3.0106985993562568E-2</v>
      </c>
      <c r="M95" s="82" t="s">
        <v>96</v>
      </c>
      <c r="N95" s="82">
        <v>10.92</v>
      </c>
      <c r="O95" s="76">
        <f t="shared" si="32"/>
        <v>9.1996968984234158E-3</v>
      </c>
      <c r="Q95" s="82" t="s">
        <v>96</v>
      </c>
      <c r="R95" s="82">
        <v>6.27</v>
      </c>
      <c r="S95" s="76">
        <f t="shared" si="33"/>
        <v>6.252035698133393E-2</v>
      </c>
      <c r="U95" s="82" t="s">
        <v>96</v>
      </c>
      <c r="V95" s="82">
        <v>13.18</v>
      </c>
      <c r="Y95" s="82" t="s">
        <v>96</v>
      </c>
      <c r="Z95" s="82">
        <v>7.07</v>
      </c>
      <c r="AA95" s="76">
        <f t="shared" si="35"/>
        <v>5.6737740859078749E-3</v>
      </c>
      <c r="AC95" s="82" t="s">
        <v>96</v>
      </c>
      <c r="AD95" s="82">
        <v>23.73</v>
      </c>
      <c r="AE95" s="76">
        <f t="shared" si="36"/>
        <v>3.6476903936075195E-2</v>
      </c>
      <c r="AG95" s="82" t="s">
        <v>96</v>
      </c>
      <c r="AH95" s="82">
        <v>3.02</v>
      </c>
      <c r="AI95" s="76">
        <f t="shared" si="37"/>
        <v>-0.10965591297749212</v>
      </c>
      <c r="AK95" s="82" t="s">
        <v>96</v>
      </c>
      <c r="AL95" s="82">
        <v>10.84</v>
      </c>
      <c r="AM95" s="76">
        <f t="shared" si="38"/>
        <v>9.4756827396956164E-2</v>
      </c>
      <c r="AO95" s="86">
        <f t="shared" si="40"/>
        <v>-3.1617666436714417E-2</v>
      </c>
      <c r="AP95" s="86">
        <v>3.0106985993562568E-2</v>
      </c>
    </row>
    <row r="96" spans="1:42" s="73" customFormat="1" ht="16.5" thickBot="1">
      <c r="A96" s="82" t="s">
        <v>97</v>
      </c>
      <c r="B96" s="84">
        <v>49657.39</v>
      </c>
      <c r="C96" s="76">
        <f t="shared" si="39"/>
        <v>-2.3037674321051419E-2</v>
      </c>
      <c r="E96" s="82" t="s">
        <v>97</v>
      </c>
      <c r="F96" s="79">
        <v>7.81</v>
      </c>
      <c r="G96" s="76">
        <f t="shared" ref="G96:G138" si="41">LN(F96/F97)</f>
        <v>-3.8925190321991911E-2</v>
      </c>
      <c r="I96" s="82" t="s">
        <v>269</v>
      </c>
      <c r="J96" s="79">
        <v>15.05</v>
      </c>
      <c r="K96" s="76">
        <f t="shared" ref="K96:K138" si="42">LN(J96/J97)</f>
        <v>-1.8433701688838022E-2</v>
      </c>
      <c r="M96" s="82" t="s">
        <v>97</v>
      </c>
      <c r="N96" s="82">
        <v>10.82</v>
      </c>
      <c r="O96" s="76">
        <f t="shared" ref="O96:O138" si="43">LN(N96/N97)</f>
        <v>5.9008553128110069E-2</v>
      </c>
      <c r="Q96" s="82" t="s">
        <v>97</v>
      </c>
      <c r="R96" s="82">
        <v>5.89</v>
      </c>
      <c r="S96" s="76">
        <f t="shared" ref="S96:S138" si="44">LN(R96/R97)</f>
        <v>-4.9679089033009542E-2</v>
      </c>
      <c r="U96" s="82" t="s">
        <v>97</v>
      </c>
      <c r="V96" s="82">
        <v>12.53</v>
      </c>
      <c r="Y96" s="82" t="s">
        <v>97</v>
      </c>
      <c r="Z96" s="82">
        <v>7.03</v>
      </c>
      <c r="AA96" s="76">
        <f t="shared" ref="AA96:AA138" si="45">LN(Z96/Z97)</f>
        <v>-5.3992351356715512E-2</v>
      </c>
      <c r="AC96" s="82" t="s">
        <v>97</v>
      </c>
      <c r="AD96" s="82">
        <v>22.88</v>
      </c>
      <c r="AE96" s="76">
        <f t="shared" ref="AE96:AE138" si="46">LN(AD96/AD97)</f>
        <v>-2.1829303582159903E-3</v>
      </c>
      <c r="AG96" s="82" t="s">
        <v>97</v>
      </c>
      <c r="AH96" s="82">
        <v>3.37</v>
      </c>
      <c r="AI96" s="76">
        <f t="shared" ref="AI96:AI138" si="47">LN(AH96/AH97)</f>
        <v>-3.7850224131097641E-2</v>
      </c>
      <c r="AK96" s="82" t="s">
        <v>97</v>
      </c>
      <c r="AL96" s="82">
        <v>9.86</v>
      </c>
      <c r="AM96" s="76">
        <f t="shared" ref="AM96:AM138" si="48">LN(AL96/AL97)</f>
        <v>-3.9766671128079426E-2</v>
      </c>
      <c r="AO96" s="86">
        <f t="shared" si="40"/>
        <v>-3.1811925832857441E-2</v>
      </c>
      <c r="AP96" s="86">
        <v>-1.8433701688838022E-2</v>
      </c>
    </row>
    <row r="97" spans="1:42" s="73" customFormat="1" ht="16.5" thickBot="1">
      <c r="A97" s="82" t="s">
        <v>98</v>
      </c>
      <c r="B97" s="84">
        <v>50814.66</v>
      </c>
      <c r="C97" s="76">
        <f t="shared" si="39"/>
        <v>2.3414527105283928E-2</v>
      </c>
      <c r="E97" s="82" t="s">
        <v>98</v>
      </c>
      <c r="F97" s="79">
        <v>8.1199999999999992</v>
      </c>
      <c r="G97" s="76">
        <f t="shared" si="41"/>
        <v>3.7014231031861841E-3</v>
      </c>
      <c r="I97" s="82" t="s">
        <v>270</v>
      </c>
      <c r="J97" s="79">
        <v>15.33</v>
      </c>
      <c r="K97" s="76">
        <f t="shared" si="42"/>
        <v>0.10008345855698263</v>
      </c>
      <c r="M97" s="82" t="s">
        <v>98</v>
      </c>
      <c r="N97" s="82">
        <v>10.199999999999999</v>
      </c>
      <c r="O97" s="76">
        <f t="shared" si="43"/>
        <v>1.2827013559754399E-2</v>
      </c>
      <c r="Q97" s="82" t="s">
        <v>98</v>
      </c>
      <c r="R97" s="82">
        <v>6.19</v>
      </c>
      <c r="S97" s="76">
        <f t="shared" si="44"/>
        <v>9.1279541538155137E-2</v>
      </c>
      <c r="U97" s="82" t="s">
        <v>98</v>
      </c>
      <c r="V97" s="82">
        <v>12.54</v>
      </c>
      <c r="Y97" s="82" t="s">
        <v>98</v>
      </c>
      <c r="Z97" s="82">
        <v>7.42</v>
      </c>
      <c r="AA97" s="76">
        <f t="shared" si="45"/>
        <v>4.0513222191787242E-3</v>
      </c>
      <c r="AC97" s="82" t="s">
        <v>98</v>
      </c>
      <c r="AD97" s="82">
        <v>22.93</v>
      </c>
      <c r="AE97" s="76">
        <f t="shared" si="46"/>
        <v>8.3206085474231539E-3</v>
      </c>
      <c r="AG97" s="82" t="s">
        <v>98</v>
      </c>
      <c r="AH97" s="82">
        <v>3.5</v>
      </c>
      <c r="AI97" s="76">
        <f t="shared" si="47"/>
        <v>4.6792161506758884E-2</v>
      </c>
      <c r="AK97" s="82" t="s">
        <v>98</v>
      </c>
      <c r="AL97" s="82">
        <v>10.26</v>
      </c>
      <c r="AM97" s="76">
        <f t="shared" si="48"/>
        <v>4.1797128678461457E-2</v>
      </c>
      <c r="AO97" s="86">
        <f t="shared" si="40"/>
        <v>1.9912086621166888E-2</v>
      </c>
      <c r="AP97" s="86">
        <v>0.10008345855698263</v>
      </c>
    </row>
    <row r="98" spans="1:42" s="73" customFormat="1" ht="16.5" thickBot="1">
      <c r="A98" s="82" t="s">
        <v>99</v>
      </c>
      <c r="B98" s="84">
        <v>49638.68</v>
      </c>
      <c r="C98" s="76">
        <f t="shared" si="39"/>
        <v>1.1219527850313731E-2</v>
      </c>
      <c r="E98" s="82" t="s">
        <v>99</v>
      </c>
      <c r="F98" s="79">
        <v>8.09</v>
      </c>
      <c r="G98" s="76">
        <f t="shared" si="41"/>
        <v>0.11377377816566553</v>
      </c>
      <c r="I98" s="82" t="s">
        <v>271</v>
      </c>
      <c r="J98" s="79">
        <v>13.87</v>
      </c>
      <c r="K98" s="76">
        <f t="shared" si="42"/>
        <v>-0.17665786749633178</v>
      </c>
      <c r="M98" s="82" t="s">
        <v>99</v>
      </c>
      <c r="N98" s="82">
        <v>10.07</v>
      </c>
      <c r="O98" s="76">
        <f t="shared" si="43"/>
        <v>4.467748092043667E-2</v>
      </c>
      <c r="Q98" s="82" t="s">
        <v>99</v>
      </c>
      <c r="R98" s="82">
        <v>5.65</v>
      </c>
      <c r="S98" s="76">
        <f t="shared" si="44"/>
        <v>6.0182241804796519E-2</v>
      </c>
      <c r="U98" s="82" t="s">
        <v>99</v>
      </c>
      <c r="V98" s="82">
        <v>12.1</v>
      </c>
      <c r="Y98" s="82" t="s">
        <v>99</v>
      </c>
      <c r="Z98" s="82">
        <v>7.39</v>
      </c>
      <c r="AA98" s="76">
        <f t="shared" si="45"/>
        <v>5.1364516922390614E-2</v>
      </c>
      <c r="AC98" s="82" t="s">
        <v>99</v>
      </c>
      <c r="AD98" s="82">
        <v>22.74</v>
      </c>
      <c r="AE98" s="76">
        <f t="shared" si="46"/>
        <v>4.4072349874076057E-3</v>
      </c>
      <c r="AG98" s="82" t="s">
        <v>99</v>
      </c>
      <c r="AH98" s="82">
        <v>3.34</v>
      </c>
      <c r="AI98" s="76">
        <f t="shared" si="47"/>
        <v>-5.970166986503796E-3</v>
      </c>
      <c r="AK98" s="82" t="s">
        <v>99</v>
      </c>
      <c r="AL98" s="82">
        <v>9.84</v>
      </c>
      <c r="AM98" s="76">
        <f t="shared" si="48"/>
        <v>5.5366619775186358E-2</v>
      </c>
      <c r="AO98" s="86">
        <f t="shared" si="40"/>
        <v>1.6439561116157009E-2</v>
      </c>
      <c r="AP98" s="86">
        <v>-0.17665786749633178</v>
      </c>
    </row>
    <row r="99" spans="1:42" s="73" customFormat="1" ht="16.5" thickBot="1">
      <c r="A99" s="82" t="s">
        <v>100</v>
      </c>
      <c r="B99" s="84">
        <v>49084.87</v>
      </c>
      <c r="C99" s="76">
        <f t="shared" ref="C99:C138" si="49">LN(B99/B100)</f>
        <v>0.16561703339771691</v>
      </c>
      <c r="E99" s="82" t="s">
        <v>100</v>
      </c>
      <c r="F99" s="79">
        <v>7.22</v>
      </c>
      <c r="G99" s="76">
        <f t="shared" si="41"/>
        <v>0.39376101581023637</v>
      </c>
      <c r="I99" s="82" t="s">
        <v>272</v>
      </c>
      <c r="J99" s="79">
        <v>16.55</v>
      </c>
      <c r="K99" s="76">
        <f t="shared" si="42"/>
        <v>0.40849082902470141</v>
      </c>
      <c r="M99" s="82" t="s">
        <v>100</v>
      </c>
      <c r="N99" s="82">
        <v>9.6300000000000008</v>
      </c>
      <c r="O99" s="76">
        <f t="shared" si="43"/>
        <v>0.26205278650203878</v>
      </c>
      <c r="Q99" s="82" t="s">
        <v>100</v>
      </c>
      <c r="R99" s="82">
        <v>5.32</v>
      </c>
      <c r="S99" s="76">
        <f t="shared" si="44"/>
        <v>0.12391079463754018</v>
      </c>
      <c r="U99" s="82" t="s">
        <v>100</v>
      </c>
      <c r="V99" s="82">
        <v>11.34</v>
      </c>
      <c r="Y99" s="82" t="s">
        <v>100</v>
      </c>
      <c r="Z99" s="82">
        <v>7.02</v>
      </c>
      <c r="AA99" s="76">
        <f t="shared" si="45"/>
        <v>0.20130400770624465</v>
      </c>
      <c r="AC99" s="82" t="s">
        <v>100</v>
      </c>
      <c r="AD99" s="82">
        <v>22.64</v>
      </c>
      <c r="AE99" s="76">
        <f t="shared" si="46"/>
        <v>1.6477772065705963E-2</v>
      </c>
      <c r="AG99" s="82" t="s">
        <v>100</v>
      </c>
      <c r="AH99" s="82">
        <v>3.36</v>
      </c>
      <c r="AI99" s="76">
        <f t="shared" si="47"/>
        <v>-1.4771317320312656E-2</v>
      </c>
      <c r="AK99" s="82" t="s">
        <v>100</v>
      </c>
      <c r="AL99" s="82">
        <v>9.31</v>
      </c>
      <c r="AM99" s="76">
        <f t="shared" si="48"/>
        <v>0.16930248484786059</v>
      </c>
      <c r="AO99" s="86">
        <f t="shared" si="40"/>
        <v>7.0741582512527337E-2</v>
      </c>
      <c r="AP99" s="86">
        <v>0.40849082902470141</v>
      </c>
    </row>
    <row r="100" spans="1:42" s="73" customFormat="1" ht="16.5" thickBot="1">
      <c r="A100" s="82" t="s">
        <v>101</v>
      </c>
      <c r="B100" s="84">
        <v>41593.08</v>
      </c>
      <c r="C100" s="76">
        <f t="shared" si="49"/>
        <v>1.1951433573670809E-3</v>
      </c>
      <c r="E100" s="82" t="s">
        <v>101</v>
      </c>
      <c r="F100" s="79">
        <v>4.87</v>
      </c>
      <c r="G100" s="76">
        <f t="shared" si="41"/>
        <v>8.7945171062525654E-2</v>
      </c>
      <c r="I100" s="82" t="s">
        <v>273</v>
      </c>
      <c r="J100" s="79">
        <v>11</v>
      </c>
      <c r="K100" s="76">
        <f t="shared" si="42"/>
        <v>-7.2743405191924904E-2</v>
      </c>
      <c r="M100" s="82" t="s">
        <v>101</v>
      </c>
      <c r="N100" s="82">
        <v>7.41</v>
      </c>
      <c r="O100" s="76">
        <f t="shared" si="43"/>
        <v>-4.3571248293640188E-2</v>
      </c>
      <c r="Q100" s="82" t="s">
        <v>101</v>
      </c>
      <c r="R100" s="82">
        <v>4.7</v>
      </c>
      <c r="S100" s="76">
        <f t="shared" si="44"/>
        <v>0.17892308283484296</v>
      </c>
      <c r="U100" s="82" t="s">
        <v>101</v>
      </c>
      <c r="V100" s="82">
        <v>10.74</v>
      </c>
      <c r="Y100" s="82" t="s">
        <v>101</v>
      </c>
      <c r="Z100" s="82">
        <v>5.74</v>
      </c>
      <c r="AA100" s="76">
        <f t="shared" si="45"/>
        <v>2.2908490796870122E-2</v>
      </c>
      <c r="AC100" s="82" t="s">
        <v>101</v>
      </c>
      <c r="AD100" s="82">
        <v>22.27</v>
      </c>
      <c r="AE100" s="76">
        <f t="shared" si="46"/>
        <v>2.247697057792342E-3</v>
      </c>
      <c r="AG100" s="82" t="s">
        <v>101</v>
      </c>
      <c r="AH100" s="82">
        <v>3.41</v>
      </c>
      <c r="AI100" s="76">
        <f t="shared" si="47"/>
        <v>5.8823699030666129E-3</v>
      </c>
      <c r="AK100" s="82" t="s">
        <v>101</v>
      </c>
      <c r="AL100" s="82">
        <v>7.86</v>
      </c>
      <c r="AM100" s="76">
        <f t="shared" si="48"/>
        <v>4.5551140665071918E-2</v>
      </c>
      <c r="AO100" s="86">
        <f t="shared" si="40"/>
        <v>9.6391493990995274E-3</v>
      </c>
      <c r="AP100" s="86">
        <v>-7.2743405191924904E-2</v>
      </c>
    </row>
    <row r="101" spans="1:42" s="73" customFormat="1" ht="16.5" thickBot="1">
      <c r="A101" s="82" t="s">
        <v>102</v>
      </c>
      <c r="B101" s="84">
        <v>41543.4</v>
      </c>
      <c r="C101" s="76">
        <f t="shared" si="49"/>
        <v>4.2669510774084048E-2</v>
      </c>
      <c r="E101" s="82" t="s">
        <v>102</v>
      </c>
      <c r="F101" s="79">
        <v>4.46</v>
      </c>
      <c r="G101" s="76">
        <f t="shared" si="41"/>
        <v>2.2446698538237278E-3</v>
      </c>
      <c r="I101" s="82" t="s">
        <v>275</v>
      </c>
      <c r="J101" s="79">
        <v>11.83</v>
      </c>
      <c r="K101" s="76">
        <f t="shared" si="42"/>
        <v>0.14336097240587814</v>
      </c>
      <c r="M101" s="82" t="s">
        <v>102</v>
      </c>
      <c r="N101" s="82">
        <v>7.74</v>
      </c>
      <c r="O101" s="76">
        <f t="shared" si="43"/>
        <v>-3.9270403828836356E-2</v>
      </c>
      <c r="Q101" s="82" t="s">
        <v>102</v>
      </c>
      <c r="R101" s="82">
        <v>3.93</v>
      </c>
      <c r="S101" s="76">
        <f t="shared" si="44"/>
        <v>0.10169182239384551</v>
      </c>
      <c r="U101" s="82" t="s">
        <v>102</v>
      </c>
      <c r="V101" s="82">
        <v>10.87</v>
      </c>
      <c r="Y101" s="82" t="s">
        <v>102</v>
      </c>
      <c r="Z101" s="82">
        <v>5.61</v>
      </c>
      <c r="AA101" s="76">
        <f t="shared" si="45"/>
        <v>5.3619431413853731E-3</v>
      </c>
      <c r="AC101" s="82" t="s">
        <v>102</v>
      </c>
      <c r="AD101" s="82">
        <v>22.22</v>
      </c>
      <c r="AE101" s="76">
        <f t="shared" si="46"/>
        <v>4.2285711496104383E-2</v>
      </c>
      <c r="AG101" s="82" t="s">
        <v>102</v>
      </c>
      <c r="AH101" s="82">
        <v>3.39</v>
      </c>
      <c r="AI101" s="76">
        <f t="shared" si="47"/>
        <v>4.8347784157793838E-2</v>
      </c>
      <c r="AK101" s="82" t="s">
        <v>102</v>
      </c>
      <c r="AL101" s="82">
        <v>7.51</v>
      </c>
      <c r="AM101" s="76">
        <f t="shared" si="48"/>
        <v>-6.6357244153982678E-3</v>
      </c>
      <c r="AO101" s="86">
        <f t="shared" si="40"/>
        <v>2.5664774137367619E-2</v>
      </c>
      <c r="AP101" s="86">
        <v>0.14336097240587814</v>
      </c>
    </row>
    <row r="102" spans="1:42" s="73" customFormat="1" ht="16.5" thickBot="1">
      <c r="A102" s="82" t="s">
        <v>103</v>
      </c>
      <c r="B102" s="84">
        <v>39808.050000000003</v>
      </c>
      <c r="C102" s="76">
        <f t="shared" si="49"/>
        <v>-1.9504066895255971E-2</v>
      </c>
      <c r="E102" s="82" t="s">
        <v>103</v>
      </c>
      <c r="F102" s="79">
        <v>4.45</v>
      </c>
      <c r="G102" s="76">
        <f t="shared" si="41"/>
        <v>-2.0022915875107704E-2</v>
      </c>
      <c r="I102" s="82" t="s">
        <v>276</v>
      </c>
      <c r="J102" s="79">
        <v>10.25</v>
      </c>
      <c r="K102" s="76">
        <f t="shared" si="42"/>
        <v>1.9531256208820701E-3</v>
      </c>
      <c r="M102" s="82" t="s">
        <v>103</v>
      </c>
      <c r="N102" s="82">
        <v>8.0500000000000007</v>
      </c>
      <c r="O102" s="76">
        <f t="shared" si="43"/>
        <v>-7.7650934230065874E-2</v>
      </c>
      <c r="Q102" s="82" t="s">
        <v>103</v>
      </c>
      <c r="R102" s="82">
        <v>3.55</v>
      </c>
      <c r="S102" s="76">
        <f t="shared" si="44"/>
        <v>-2.5036078161325002E-2</v>
      </c>
      <c r="U102" s="82" t="s">
        <v>103</v>
      </c>
      <c r="V102" s="82">
        <v>10.6</v>
      </c>
      <c r="Y102" s="82" t="s">
        <v>103</v>
      </c>
      <c r="Z102" s="82">
        <v>5.58</v>
      </c>
      <c r="AA102" s="76">
        <f t="shared" si="45"/>
        <v>-1.9521471745020069E-2</v>
      </c>
      <c r="AC102" s="82" t="s">
        <v>103</v>
      </c>
      <c r="AD102" s="82">
        <v>21.3</v>
      </c>
      <c r="AE102" s="76">
        <f t="shared" si="46"/>
        <v>-2.5951410033013031E-2</v>
      </c>
      <c r="AG102" s="82" t="s">
        <v>103</v>
      </c>
      <c r="AH102" s="82">
        <v>3.23</v>
      </c>
      <c r="AI102" s="76">
        <f t="shared" si="47"/>
        <v>-1.8405427542715409E-2</v>
      </c>
      <c r="AK102" s="82" t="s">
        <v>103</v>
      </c>
      <c r="AL102" s="82">
        <v>7.56</v>
      </c>
      <c r="AM102" s="76">
        <f t="shared" si="48"/>
        <v>-5.1557809664850011E-2</v>
      </c>
      <c r="AO102" s="86">
        <f t="shared" si="40"/>
        <v>-1.8421267464596585E-2</v>
      </c>
      <c r="AP102" s="86">
        <v>1.9531256208820701E-3</v>
      </c>
    </row>
    <row r="103" spans="1:42" s="73" customFormat="1" ht="16.5" thickBot="1">
      <c r="A103" s="82" t="s">
        <v>104</v>
      </c>
      <c r="B103" s="84">
        <v>40592.089999999997</v>
      </c>
      <c r="C103" s="76">
        <f t="shared" si="49"/>
        <v>4.5951787367971399E-3</v>
      </c>
      <c r="E103" s="82" t="s">
        <v>104</v>
      </c>
      <c r="F103" s="79">
        <v>4.54</v>
      </c>
      <c r="G103" s="76">
        <f t="shared" si="41"/>
        <v>-6.3987708675283736E-2</v>
      </c>
      <c r="I103" s="82" t="s">
        <v>278</v>
      </c>
      <c r="J103" s="79">
        <v>10.23</v>
      </c>
      <c r="K103" s="76">
        <f t="shared" si="42"/>
        <v>5.1138961491187414E-2</v>
      </c>
      <c r="M103" s="82" t="s">
        <v>104</v>
      </c>
      <c r="N103" s="82">
        <v>8.6999999999999993</v>
      </c>
      <c r="O103" s="76">
        <f t="shared" si="43"/>
        <v>0.14177546239960459</v>
      </c>
      <c r="Q103" s="82" t="s">
        <v>104</v>
      </c>
      <c r="R103" s="82">
        <v>3.64</v>
      </c>
      <c r="S103" s="76">
        <f t="shared" si="44"/>
        <v>9.8061213176214732E-2</v>
      </c>
      <c r="U103" s="82" t="s">
        <v>104</v>
      </c>
      <c r="V103" s="82">
        <v>11.47</v>
      </c>
      <c r="Y103" s="82" t="s">
        <v>104</v>
      </c>
      <c r="Z103" s="82">
        <v>5.69</v>
      </c>
      <c r="AA103" s="76">
        <f t="shared" si="45"/>
        <v>-1.5693434546046565E-2</v>
      </c>
      <c r="AC103" s="82" t="s">
        <v>104</v>
      </c>
      <c r="AD103" s="82">
        <v>21.86</v>
      </c>
      <c r="AE103" s="76">
        <f t="shared" si="46"/>
        <v>2.501288345074865E-2</v>
      </c>
      <c r="AG103" s="82" t="s">
        <v>104</v>
      </c>
      <c r="AH103" s="82">
        <v>3.29</v>
      </c>
      <c r="AI103" s="76">
        <f t="shared" si="47"/>
        <v>-0.10383960281711953</v>
      </c>
      <c r="AK103" s="82" t="s">
        <v>104</v>
      </c>
      <c r="AL103" s="82">
        <v>7.96</v>
      </c>
      <c r="AM103" s="76">
        <f t="shared" si="48"/>
        <v>9.480779345866662E-2</v>
      </c>
      <c r="AO103" s="86">
        <f t="shared" si="40"/>
        <v>-3.6908416862058271E-2</v>
      </c>
      <c r="AP103" s="86">
        <v>5.1138961491187414E-2</v>
      </c>
    </row>
    <row r="104" spans="1:42" s="73" customFormat="1" ht="16.5" thickBot="1">
      <c r="A104" s="82" t="s">
        <v>105</v>
      </c>
      <c r="B104" s="84">
        <v>40405.99</v>
      </c>
      <c r="C104" s="76">
        <f t="shared" si="49"/>
        <v>6.057063994081318E-2</v>
      </c>
      <c r="E104" s="82" t="s">
        <v>105</v>
      </c>
      <c r="F104" s="79">
        <v>4.84</v>
      </c>
      <c r="G104" s="76">
        <f t="shared" si="41"/>
        <v>9.3040031269785745E-2</v>
      </c>
      <c r="I104" s="82" t="s">
        <v>279</v>
      </c>
      <c r="J104" s="79">
        <v>9.7200000000000006</v>
      </c>
      <c r="K104" s="76">
        <f t="shared" si="42"/>
        <v>7.3633251043453807E-2</v>
      </c>
      <c r="M104" s="82" t="s">
        <v>105</v>
      </c>
      <c r="N104" s="82">
        <v>7.55</v>
      </c>
      <c r="O104" s="76">
        <f t="shared" si="43"/>
        <v>0.22978809403287831</v>
      </c>
      <c r="Q104" s="82" t="s">
        <v>105</v>
      </c>
      <c r="R104" s="82">
        <v>3.3</v>
      </c>
      <c r="S104" s="76">
        <f t="shared" si="44"/>
        <v>-9.0498355199180383E-3</v>
      </c>
      <c r="U104" s="82" t="s">
        <v>105</v>
      </c>
      <c r="V104" s="82">
        <v>10.94</v>
      </c>
      <c r="Y104" s="82" t="s">
        <v>105</v>
      </c>
      <c r="Z104" s="82">
        <v>5.78</v>
      </c>
      <c r="AA104" s="76">
        <f t="shared" si="45"/>
        <v>7.3575774163512866E-2</v>
      </c>
      <c r="AC104" s="82" t="s">
        <v>105</v>
      </c>
      <c r="AD104" s="82">
        <v>21.32</v>
      </c>
      <c r="AE104" s="76">
        <f t="shared" si="46"/>
        <v>8.9744085778174373E-2</v>
      </c>
      <c r="AG104" s="82" t="s">
        <v>105</v>
      </c>
      <c r="AH104" s="82">
        <v>3.65</v>
      </c>
      <c r="AI104" s="76">
        <f t="shared" si="47"/>
        <v>7.0951735972284394E-2</v>
      </c>
      <c r="AK104" s="82" t="s">
        <v>105</v>
      </c>
      <c r="AL104" s="82">
        <v>7.24</v>
      </c>
      <c r="AM104" s="76">
        <f t="shared" si="48"/>
        <v>1.811896258247556E-2</v>
      </c>
      <c r="AO104" s="86">
        <f t="shared" si="40"/>
        <v>6.807702445395851E-2</v>
      </c>
      <c r="AP104" s="86">
        <v>7.3633251043453807E-2</v>
      </c>
    </row>
    <row r="105" spans="1:42" s="73" customFormat="1" ht="16.5" thickBot="1">
      <c r="A105" s="82" t="s">
        <v>106</v>
      </c>
      <c r="B105" s="84">
        <v>38031.22</v>
      </c>
      <c r="C105" s="76">
        <f t="shared" si="49"/>
        <v>-1.4044814212249646E-2</v>
      </c>
      <c r="E105" s="82" t="s">
        <v>106</v>
      </c>
      <c r="F105" s="79">
        <v>4.41</v>
      </c>
      <c r="G105" s="76">
        <f t="shared" si="41"/>
        <v>-0.15899799906158307</v>
      </c>
      <c r="I105" s="82" t="s">
        <v>280</v>
      </c>
      <c r="J105" s="79">
        <v>9.0299999999999994</v>
      </c>
      <c r="K105" s="76">
        <f t="shared" si="42"/>
        <v>-3.6960728821436736E-2</v>
      </c>
      <c r="M105" s="82" t="s">
        <v>106</v>
      </c>
      <c r="N105" s="82">
        <v>6</v>
      </c>
      <c r="O105" s="76">
        <f t="shared" si="43"/>
        <v>-0.18093170250490037</v>
      </c>
      <c r="Q105" s="82" t="s">
        <v>106</v>
      </c>
      <c r="R105" s="82">
        <v>3.33</v>
      </c>
      <c r="S105" s="76">
        <f t="shared" si="44"/>
        <v>2.431730765070643E-2</v>
      </c>
      <c r="U105" s="82" t="s">
        <v>106</v>
      </c>
      <c r="V105" s="82">
        <v>9.85</v>
      </c>
      <c r="Y105" s="82" t="s">
        <v>106</v>
      </c>
      <c r="Z105" s="82">
        <v>5.37</v>
      </c>
      <c r="AA105" s="76">
        <f t="shared" si="45"/>
        <v>-9.2679069307815085E-3</v>
      </c>
      <c r="AC105" s="82" t="s">
        <v>106</v>
      </c>
      <c r="AD105" s="82">
        <v>19.489999999999998</v>
      </c>
      <c r="AE105" s="76">
        <f t="shared" si="46"/>
        <v>9.6336873939685916E-2</v>
      </c>
      <c r="AG105" s="82" t="s">
        <v>106</v>
      </c>
      <c r="AH105" s="82">
        <v>3.4</v>
      </c>
      <c r="AI105" s="76">
        <f t="shared" si="47"/>
        <v>6.6894234830030222E-2</v>
      </c>
      <c r="AK105" s="82" t="s">
        <v>106</v>
      </c>
      <c r="AL105" s="82">
        <v>7.11</v>
      </c>
      <c r="AM105" s="76">
        <f t="shared" si="48"/>
        <v>1.4074597678797698E-3</v>
      </c>
      <c r="AO105" s="86">
        <f t="shared" si="40"/>
        <v>3.3592620172946154E-2</v>
      </c>
      <c r="AP105" s="86">
        <v>-3.6960728821436736E-2</v>
      </c>
    </row>
    <row r="106" spans="1:42" s="73" customFormat="1" ht="16.5" thickBot="1">
      <c r="A106" s="82" t="s">
        <v>107</v>
      </c>
      <c r="B106" s="84">
        <v>38569.129999999997</v>
      </c>
      <c r="C106" s="76">
        <f t="shared" si="49"/>
        <v>-5.1616544736300195E-2</v>
      </c>
      <c r="E106" s="82" t="s">
        <v>107</v>
      </c>
      <c r="F106" s="79">
        <v>5.17</v>
      </c>
      <c r="G106" s="76">
        <f t="shared" si="41"/>
        <v>-0.19290366612449156</v>
      </c>
      <c r="I106" s="82" t="s">
        <v>281</v>
      </c>
      <c r="J106" s="79">
        <v>9.3699999999999992</v>
      </c>
      <c r="K106" s="76">
        <f t="shared" si="42"/>
        <v>-0.11766444686288541</v>
      </c>
      <c r="M106" s="82" t="s">
        <v>107</v>
      </c>
      <c r="N106" s="82">
        <v>7.19</v>
      </c>
      <c r="O106" s="76">
        <f t="shared" si="43"/>
        <v>-6.2014476105489158E-2</v>
      </c>
      <c r="Q106" s="82" t="s">
        <v>107</v>
      </c>
      <c r="R106" s="82">
        <v>3.25</v>
      </c>
      <c r="S106" s="76">
        <f t="shared" si="44"/>
        <v>-3.0721990369701403E-3</v>
      </c>
      <c r="U106" s="82" t="s">
        <v>107</v>
      </c>
      <c r="V106" s="82">
        <v>10.119999999999999</v>
      </c>
      <c r="Y106" s="82" t="s">
        <v>107</v>
      </c>
      <c r="Z106" s="82">
        <v>5.42</v>
      </c>
      <c r="AA106" s="76">
        <f t="shared" si="45"/>
        <v>-3.2670782289548707E-2</v>
      </c>
      <c r="AC106" s="82" t="s">
        <v>107</v>
      </c>
      <c r="AD106" s="82">
        <v>17.7</v>
      </c>
      <c r="AE106" s="76">
        <f t="shared" si="46"/>
        <v>5.0995985034981477E-2</v>
      </c>
      <c r="AG106" s="82" t="s">
        <v>107</v>
      </c>
      <c r="AH106" s="82">
        <v>3.18</v>
      </c>
      <c r="AI106" s="76">
        <f t="shared" si="47"/>
        <v>-9.3020539422250373E-2</v>
      </c>
      <c r="AK106" s="82" t="s">
        <v>107</v>
      </c>
      <c r="AL106" s="82">
        <v>7.1</v>
      </c>
      <c r="AM106" s="76">
        <f t="shared" si="48"/>
        <v>8.4866138773187251E-3</v>
      </c>
      <c r="AO106" s="86">
        <f t="shared" si="40"/>
        <v>-3.7761290732219926E-2</v>
      </c>
      <c r="AP106" s="86">
        <v>-0.11766444686288541</v>
      </c>
    </row>
    <row r="107" spans="1:42" s="73" customFormat="1" ht="16.5" thickBot="1">
      <c r="A107" s="82" t="s">
        <v>108</v>
      </c>
      <c r="B107" s="84">
        <v>40612.21</v>
      </c>
      <c r="C107" s="76">
        <f t="shared" si="49"/>
        <v>-6.5237020193035303E-2</v>
      </c>
      <c r="E107" s="82" t="s">
        <v>108</v>
      </c>
      <c r="F107" s="79">
        <v>6.27</v>
      </c>
      <c r="G107" s="76">
        <f t="shared" si="41"/>
        <v>-6.6331171752091106E-2</v>
      </c>
      <c r="I107" s="82" t="s">
        <v>282</v>
      </c>
      <c r="J107" s="79">
        <v>10.54</v>
      </c>
      <c r="K107" s="76">
        <f t="shared" si="42"/>
        <v>-0.21207684802353749</v>
      </c>
      <c r="M107" s="82" t="s">
        <v>108</v>
      </c>
      <c r="N107" s="82">
        <v>7.65</v>
      </c>
      <c r="O107" s="76">
        <f t="shared" si="43"/>
        <v>-6.5146810211936419E-3</v>
      </c>
      <c r="Q107" s="82" t="s">
        <v>108</v>
      </c>
      <c r="R107" s="82">
        <v>3.26</v>
      </c>
      <c r="S107" s="76">
        <f t="shared" si="44"/>
        <v>-7.388884209915822E-2</v>
      </c>
      <c r="U107" s="82" t="s">
        <v>108</v>
      </c>
      <c r="V107" s="82">
        <v>10.39</v>
      </c>
      <c r="Y107" s="82" t="s">
        <v>108</v>
      </c>
      <c r="Z107" s="82">
        <v>5.6</v>
      </c>
      <c r="AA107" s="76">
        <f t="shared" si="45"/>
        <v>-3.1637084943182701E-2</v>
      </c>
      <c r="AC107" s="82" t="s">
        <v>108</v>
      </c>
      <c r="AD107" s="82">
        <v>16.82</v>
      </c>
      <c r="AE107" s="76">
        <f t="shared" si="46"/>
        <v>-0.11817931067642951</v>
      </c>
      <c r="AG107" s="82" t="s">
        <v>108</v>
      </c>
      <c r="AH107" s="82">
        <v>3.49</v>
      </c>
      <c r="AI107" s="76">
        <f t="shared" si="47"/>
        <v>-7.982227341716043E-2</v>
      </c>
      <c r="AK107" s="82" t="s">
        <v>108</v>
      </c>
      <c r="AL107" s="82">
        <v>7.04</v>
      </c>
      <c r="AM107" s="76">
        <f t="shared" si="48"/>
        <v>-4.3092143054794182E-2</v>
      </c>
      <c r="AO107" s="86">
        <f t="shared" si="40"/>
        <v>-5.8682171976154628E-2</v>
      </c>
      <c r="AP107" s="86">
        <v>-0.21207684802353749</v>
      </c>
    </row>
    <row r="108" spans="1:42" s="73" customFormat="1" ht="16.5" thickBot="1">
      <c r="A108" s="82" t="s">
        <v>109</v>
      </c>
      <c r="B108" s="84">
        <v>43349.96</v>
      </c>
      <c r="C108" s="76">
        <f t="shared" si="49"/>
        <v>-1.5223114040589302E-2</v>
      </c>
      <c r="E108" s="82" t="s">
        <v>109</v>
      </c>
      <c r="F108" s="79">
        <v>6.7</v>
      </c>
      <c r="G108" s="76">
        <f t="shared" si="41"/>
        <v>-3.3752286804891396E-2</v>
      </c>
      <c r="I108" s="82" t="s">
        <v>283</v>
      </c>
      <c r="J108" s="79">
        <v>13.03</v>
      </c>
      <c r="K108" s="76">
        <f t="shared" si="42"/>
        <v>-1.4476443286786619E-2</v>
      </c>
      <c r="M108" s="82" t="s">
        <v>109</v>
      </c>
      <c r="N108" s="82">
        <v>7.7</v>
      </c>
      <c r="O108" s="76">
        <f t="shared" si="43"/>
        <v>-3.8221212820197741E-2</v>
      </c>
      <c r="Q108" s="82" t="s">
        <v>109</v>
      </c>
      <c r="R108" s="82">
        <v>3.51</v>
      </c>
      <c r="S108" s="76">
        <f t="shared" si="44"/>
        <v>-1.694955831377332E-2</v>
      </c>
      <c r="U108" s="82" t="s">
        <v>109</v>
      </c>
      <c r="V108" s="82">
        <v>11.62</v>
      </c>
      <c r="Y108" s="82" t="s">
        <v>109</v>
      </c>
      <c r="Z108" s="82">
        <v>5.78</v>
      </c>
      <c r="AA108" s="76">
        <f t="shared" si="45"/>
        <v>-1.7153079226249358E-2</v>
      </c>
      <c r="AC108" s="82" t="s">
        <v>109</v>
      </c>
      <c r="AD108" s="82">
        <v>18.93</v>
      </c>
      <c r="AE108" s="76">
        <f t="shared" si="46"/>
        <v>-1.9357130689608388E-2</v>
      </c>
      <c r="AG108" s="82" t="s">
        <v>109</v>
      </c>
      <c r="AH108" s="82">
        <v>3.78</v>
      </c>
      <c r="AI108" s="76">
        <f t="shared" si="47"/>
        <v>2.4097551579060524E-2</v>
      </c>
      <c r="AK108" s="82" t="s">
        <v>109</v>
      </c>
      <c r="AL108" s="82">
        <v>7.35</v>
      </c>
      <c r="AM108" s="76">
        <f t="shared" si="48"/>
        <v>2.8987536873252187E-2</v>
      </c>
      <c r="AO108" s="86">
        <f t="shared" si="40"/>
        <v>-7.9043885687265017E-4</v>
      </c>
      <c r="AP108" s="86">
        <v>-1.4476443286786619E-2</v>
      </c>
    </row>
    <row r="109" spans="1:42" s="73" customFormat="1" ht="16.5" thickBot="1">
      <c r="A109" s="82" t="s">
        <v>110</v>
      </c>
      <c r="B109" s="84">
        <v>44014.93</v>
      </c>
      <c r="C109" s="76">
        <f t="shared" si="49"/>
        <v>2.3731457510461061E-3</v>
      </c>
      <c r="E109" s="82" t="s">
        <v>110</v>
      </c>
      <c r="F109" s="79">
        <v>6.93</v>
      </c>
      <c r="G109" s="76">
        <f t="shared" si="41"/>
        <v>-1.2903404835907841E-2</v>
      </c>
      <c r="I109" s="82" t="s">
        <v>285</v>
      </c>
      <c r="J109" s="79">
        <v>13.22</v>
      </c>
      <c r="K109" s="76">
        <f t="shared" si="42"/>
        <v>2.5279017472444217E-2</v>
      </c>
      <c r="M109" s="82" t="s">
        <v>110</v>
      </c>
      <c r="N109" s="82">
        <v>8</v>
      </c>
      <c r="O109" s="76">
        <f t="shared" si="43"/>
        <v>8.7466025781275811E-2</v>
      </c>
      <c r="Q109" s="82" t="s">
        <v>110</v>
      </c>
      <c r="R109" s="82">
        <v>3.57</v>
      </c>
      <c r="S109" s="76">
        <f t="shared" si="44"/>
        <v>8.4388686458646035E-3</v>
      </c>
      <c r="U109" s="82" t="s">
        <v>110</v>
      </c>
      <c r="V109" s="82">
        <v>10.23</v>
      </c>
      <c r="Y109" s="82" t="s">
        <v>110</v>
      </c>
      <c r="Z109" s="82">
        <v>5.88</v>
      </c>
      <c r="AA109" s="76">
        <f t="shared" si="45"/>
        <v>-2.0202707317519466E-2</v>
      </c>
      <c r="AC109" s="82" t="s">
        <v>110</v>
      </c>
      <c r="AD109" s="82">
        <v>19.3</v>
      </c>
      <c r="AE109" s="76">
        <f t="shared" si="46"/>
        <v>9.2206193866733635E-2</v>
      </c>
      <c r="AG109" s="82" t="s">
        <v>110</v>
      </c>
      <c r="AH109" s="82">
        <v>3.69</v>
      </c>
      <c r="AI109" s="76">
        <f t="shared" si="47"/>
        <v>3.8678854565111338E-2</v>
      </c>
      <c r="AK109" s="82" t="s">
        <v>110</v>
      </c>
      <c r="AL109" s="82">
        <v>7.14</v>
      </c>
      <c r="AM109" s="76">
        <f t="shared" si="48"/>
        <v>-1.1142176553241848E-2</v>
      </c>
      <c r="AO109" s="86">
        <f t="shared" si="40"/>
        <v>2.2638645133392043E-2</v>
      </c>
      <c r="AP109" s="86">
        <v>2.5279017472444217E-2</v>
      </c>
    </row>
    <row r="110" spans="1:42" s="73" customFormat="1" ht="16.5" thickBot="1">
      <c r="A110" s="82" t="s">
        <v>111</v>
      </c>
      <c r="B110" s="84">
        <v>43910.6</v>
      </c>
      <c r="C110" s="76">
        <f t="shared" si="49"/>
        <v>-3.0327986822072439E-2</v>
      </c>
      <c r="E110" s="82" t="s">
        <v>111</v>
      </c>
      <c r="F110" s="79">
        <v>7.02</v>
      </c>
      <c r="G110" s="76">
        <f t="shared" si="41"/>
        <v>-3.2238250828863745E-2</v>
      </c>
      <c r="I110" s="82" t="s">
        <v>286</v>
      </c>
      <c r="J110" s="79">
        <v>12.89</v>
      </c>
      <c r="K110" s="76">
        <f t="shared" si="42"/>
        <v>5.4196528828482721E-2</v>
      </c>
      <c r="M110" s="82" t="s">
        <v>111</v>
      </c>
      <c r="N110" s="82">
        <v>7.33</v>
      </c>
      <c r="O110" s="76">
        <f t="shared" si="43"/>
        <v>-0.11459469316952846</v>
      </c>
      <c r="Q110" s="82" t="s">
        <v>111</v>
      </c>
      <c r="R110" s="82">
        <v>3.54</v>
      </c>
      <c r="S110" s="76">
        <f t="shared" si="44"/>
        <v>-2.5105921131076243E-2</v>
      </c>
      <c r="U110" s="82" t="s">
        <v>111</v>
      </c>
      <c r="V110" s="82">
        <v>10.07</v>
      </c>
      <c r="Y110" s="82" t="s">
        <v>111</v>
      </c>
      <c r="Z110" s="82">
        <v>6</v>
      </c>
      <c r="AA110" s="76">
        <f t="shared" si="45"/>
        <v>-5.8268908123975879E-2</v>
      </c>
      <c r="AC110" s="82" t="s">
        <v>111</v>
      </c>
      <c r="AD110" s="82">
        <v>17.600000000000001</v>
      </c>
      <c r="AE110" s="76">
        <f t="shared" si="46"/>
        <v>-2.3028257143758592E-2</v>
      </c>
      <c r="AG110" s="82" t="s">
        <v>111</v>
      </c>
      <c r="AH110" s="82">
        <v>3.55</v>
      </c>
      <c r="AI110" s="76">
        <f t="shared" si="47"/>
        <v>-8.888755014785768E-2</v>
      </c>
      <c r="AK110" s="82" t="s">
        <v>111</v>
      </c>
      <c r="AL110" s="82">
        <v>7.22</v>
      </c>
      <c r="AM110" s="76">
        <f t="shared" si="48"/>
        <v>-4.8658246749545435E-2</v>
      </c>
      <c r="AO110" s="86">
        <f t="shared" si="40"/>
        <v>-5.7040796772993473E-2</v>
      </c>
      <c r="AP110" s="86">
        <v>5.4196528828482721E-2</v>
      </c>
    </row>
    <row r="111" spans="1:42" s="73" customFormat="1" ht="16.5" thickBot="1">
      <c r="A111" s="82" t="s">
        <v>112</v>
      </c>
      <c r="B111" s="84">
        <v>45262.720000000001</v>
      </c>
      <c r="C111" s="76">
        <f t="shared" si="49"/>
        <v>-2.1636785135130524E-3</v>
      </c>
      <c r="E111" s="82" t="s">
        <v>112</v>
      </c>
      <c r="F111" s="79">
        <v>7.25</v>
      </c>
      <c r="G111" s="76">
        <f t="shared" si="41"/>
        <v>-3.6564669095164981E-2</v>
      </c>
      <c r="I111" s="82" t="s">
        <v>287</v>
      </c>
      <c r="J111" s="79">
        <v>12.21</v>
      </c>
      <c r="K111" s="76">
        <f t="shared" si="42"/>
        <v>-1.1400774951372797E-2</v>
      </c>
      <c r="M111" s="82" t="s">
        <v>112</v>
      </c>
      <c r="N111" s="82">
        <v>8.2200000000000006</v>
      </c>
      <c r="O111" s="76">
        <f t="shared" si="43"/>
        <v>1.347234094076712E-2</v>
      </c>
      <c r="Q111" s="82" t="s">
        <v>112</v>
      </c>
      <c r="R111" s="82">
        <v>3.63</v>
      </c>
      <c r="S111" s="76">
        <f t="shared" si="44"/>
        <v>-4.0491361354736875E-2</v>
      </c>
      <c r="U111" s="82" t="s">
        <v>112</v>
      </c>
      <c r="V111" s="82">
        <v>11.48</v>
      </c>
      <c r="Y111" s="82" t="s">
        <v>112</v>
      </c>
      <c r="Z111" s="82">
        <v>6.36</v>
      </c>
      <c r="AA111" s="76">
        <f t="shared" si="45"/>
        <v>2.2258470600942697E-2</v>
      </c>
      <c r="AC111" s="82" t="s">
        <v>112</v>
      </c>
      <c r="AD111" s="82">
        <v>18.010000000000002</v>
      </c>
      <c r="AE111" s="76">
        <f t="shared" si="46"/>
        <v>-3.0081568170189657E-2</v>
      </c>
      <c r="AG111" s="82" t="s">
        <v>112</v>
      </c>
      <c r="AH111" s="82">
        <v>3.88</v>
      </c>
      <c r="AI111" s="76">
        <f t="shared" si="47"/>
        <v>-2.7956077266590072E-2</v>
      </c>
      <c r="AK111" s="82" t="s">
        <v>112</v>
      </c>
      <c r="AL111" s="82">
        <v>7.58</v>
      </c>
      <c r="AM111" s="76">
        <f t="shared" si="48"/>
        <v>1.0610179112015469E-2</v>
      </c>
      <c r="AO111" s="86">
        <f t="shared" si="40"/>
        <v>-6.9777412496406883E-3</v>
      </c>
      <c r="AP111" s="86">
        <v>-1.1400774951372797E-2</v>
      </c>
    </row>
    <row r="112" spans="1:42" s="73" customFormat="1" ht="16.5" thickBot="1">
      <c r="A112" s="82" t="s">
        <v>113</v>
      </c>
      <c r="B112" s="84">
        <v>45360.76</v>
      </c>
      <c r="C112" s="76">
        <f t="shared" si="49"/>
        <v>-1.1227550618139299E-2</v>
      </c>
      <c r="E112" s="82" t="s">
        <v>113</v>
      </c>
      <c r="F112" s="79">
        <v>7.52</v>
      </c>
      <c r="G112" s="76">
        <f t="shared" si="41"/>
        <v>-1.0582109330536972E-2</v>
      </c>
      <c r="I112" s="82" t="s">
        <v>288</v>
      </c>
      <c r="J112" s="79">
        <v>12.35</v>
      </c>
      <c r="K112" s="76">
        <f t="shared" si="42"/>
        <v>-7.410797215372196E-2</v>
      </c>
      <c r="M112" s="82" t="s">
        <v>113</v>
      </c>
      <c r="N112" s="82">
        <v>8.11</v>
      </c>
      <c r="O112" s="76">
        <f t="shared" si="43"/>
        <v>-4.6968295368949232E-2</v>
      </c>
      <c r="Q112" s="82" t="s">
        <v>113</v>
      </c>
      <c r="R112" s="82">
        <v>3.78</v>
      </c>
      <c r="S112" s="76">
        <f t="shared" si="44"/>
        <v>5.9963464767557269E-2</v>
      </c>
      <c r="U112" s="82" t="s">
        <v>113</v>
      </c>
      <c r="V112" s="82">
        <v>12.21</v>
      </c>
      <c r="Y112" s="82" t="s">
        <v>113</v>
      </c>
      <c r="Z112" s="82">
        <v>6.22</v>
      </c>
      <c r="AA112" s="76">
        <f t="shared" si="45"/>
        <v>2.6060106669865087E-2</v>
      </c>
      <c r="AC112" s="82" t="s">
        <v>113</v>
      </c>
      <c r="AD112" s="82">
        <v>18.559999999999999</v>
      </c>
      <c r="AE112" s="76">
        <f t="shared" si="46"/>
        <v>-8.0494129279438161E-3</v>
      </c>
      <c r="AG112" s="82" t="s">
        <v>113</v>
      </c>
      <c r="AH112" s="82">
        <v>3.99</v>
      </c>
      <c r="AI112" s="76">
        <f t="shared" si="47"/>
        <v>0</v>
      </c>
      <c r="AK112" s="82" t="s">
        <v>113</v>
      </c>
      <c r="AL112" s="82">
        <v>7.5</v>
      </c>
      <c r="AM112" s="76">
        <f t="shared" si="48"/>
        <v>-5.3224761237297781E-2</v>
      </c>
      <c r="AO112" s="86">
        <f t="shared" si="40"/>
        <v>6.942115080642625E-3</v>
      </c>
      <c r="AP112" s="86">
        <v>-7.410797215372196E-2</v>
      </c>
    </row>
    <row r="113" spans="1:42" s="73" customFormat="1" ht="16.5" thickBot="1">
      <c r="A113" s="82" t="s">
        <v>114</v>
      </c>
      <c r="B113" s="84">
        <v>45872.92</v>
      </c>
      <c r="C113" s="76">
        <f t="shared" si="49"/>
        <v>-4.8215409593494435E-2</v>
      </c>
      <c r="E113" s="82" t="s">
        <v>114</v>
      </c>
      <c r="F113" s="79">
        <v>7.6</v>
      </c>
      <c r="G113" s="76">
        <f t="shared" si="41"/>
        <v>-3.1090587070031119E-2</v>
      </c>
      <c r="I113" s="82" t="s">
        <v>289</v>
      </c>
      <c r="J113" s="79">
        <v>13.3</v>
      </c>
      <c r="K113" s="76">
        <f t="shared" si="42"/>
        <v>-9.599347330545735E-2</v>
      </c>
      <c r="M113" s="82" t="s">
        <v>114</v>
      </c>
      <c r="N113" s="82">
        <v>8.5</v>
      </c>
      <c r="O113" s="76">
        <f t="shared" si="43"/>
        <v>-6.0486203932623259E-2</v>
      </c>
      <c r="Q113" s="82" t="s">
        <v>114</v>
      </c>
      <c r="R113" s="82">
        <v>3.56</v>
      </c>
      <c r="S113" s="76">
        <f t="shared" si="44"/>
        <v>-8.60746087712429E-2</v>
      </c>
      <c r="U113" s="82" t="s">
        <v>114</v>
      </c>
      <c r="V113" s="82">
        <v>12.63</v>
      </c>
      <c r="Y113" s="82" t="s">
        <v>114</v>
      </c>
      <c r="Z113" s="82">
        <v>6.06</v>
      </c>
      <c r="AA113" s="76">
        <f t="shared" si="45"/>
        <v>-5.3024468308220316E-2</v>
      </c>
      <c r="AC113" s="82" t="s">
        <v>114</v>
      </c>
      <c r="AD113" s="82">
        <v>18.71</v>
      </c>
      <c r="AE113" s="76">
        <f t="shared" si="46"/>
        <v>-2.6893263256148069E-2</v>
      </c>
      <c r="AG113" s="82" t="s">
        <v>114</v>
      </c>
      <c r="AH113" s="82">
        <v>3.99</v>
      </c>
      <c r="AI113" s="76">
        <f t="shared" si="47"/>
        <v>-1.7391742711868996E-2</v>
      </c>
      <c r="AK113" s="82" t="s">
        <v>114</v>
      </c>
      <c r="AL113" s="82">
        <v>7.91</v>
      </c>
      <c r="AM113" s="76">
        <f t="shared" si="48"/>
        <v>-5.29354345910929E-2</v>
      </c>
      <c r="AO113" s="86">
        <f t="shared" si="40"/>
        <v>-2.970199440325089E-2</v>
      </c>
      <c r="AP113" s="86">
        <v>-9.599347330545735E-2</v>
      </c>
    </row>
    <row r="114" spans="1:42" s="73" customFormat="1" ht="16.5" thickBot="1">
      <c r="A114" s="82" t="s">
        <v>115</v>
      </c>
      <c r="B114" s="84">
        <v>48138.89</v>
      </c>
      <c r="C114" s="76">
        <f t="shared" si="49"/>
        <v>3.4271677261637427E-2</v>
      </c>
      <c r="E114" s="82" t="s">
        <v>115</v>
      </c>
      <c r="F114" s="79">
        <v>7.84</v>
      </c>
      <c r="G114" s="76">
        <f t="shared" si="41"/>
        <v>7.5482542816888612E-2</v>
      </c>
      <c r="I114" s="82" t="s">
        <v>290</v>
      </c>
      <c r="J114" s="79">
        <v>14.64</v>
      </c>
      <c r="K114" s="76">
        <f t="shared" si="42"/>
        <v>-4.8660049017338856E-2</v>
      </c>
      <c r="M114" s="82" t="s">
        <v>115</v>
      </c>
      <c r="N114" s="82">
        <v>9.0299999999999994</v>
      </c>
      <c r="O114" s="76">
        <f t="shared" si="43"/>
        <v>8.4296852626341762E-2</v>
      </c>
      <c r="Q114" s="82" t="s">
        <v>115</v>
      </c>
      <c r="R114" s="82">
        <v>3.88</v>
      </c>
      <c r="S114" s="76">
        <f t="shared" si="44"/>
        <v>7.7620053354891094E-3</v>
      </c>
      <c r="U114" s="82" t="s">
        <v>115</v>
      </c>
      <c r="V114" s="82">
        <v>12.94</v>
      </c>
      <c r="Y114" s="82" t="s">
        <v>115</v>
      </c>
      <c r="Z114" s="82">
        <v>6.39</v>
      </c>
      <c r="AA114" s="76">
        <f t="shared" si="45"/>
        <v>4.644549721017794E-2</v>
      </c>
      <c r="AC114" s="82" t="s">
        <v>115</v>
      </c>
      <c r="AD114" s="82">
        <v>19.22</v>
      </c>
      <c r="AE114" s="76">
        <f t="shared" si="46"/>
        <v>5.0143837516142375E-2</v>
      </c>
      <c r="AG114" s="82" t="s">
        <v>115</v>
      </c>
      <c r="AH114" s="82">
        <v>4.0599999999999996</v>
      </c>
      <c r="AI114" s="76">
        <f t="shared" si="47"/>
        <v>1.2391732295163457E-2</v>
      </c>
      <c r="AK114" s="82" t="s">
        <v>115</v>
      </c>
      <c r="AL114" s="82">
        <v>8.34</v>
      </c>
      <c r="AM114" s="76">
        <f t="shared" si="48"/>
        <v>7.2080882175527966E-2</v>
      </c>
      <c r="AO114" s="86">
        <f t="shared" si="40"/>
        <v>2.9309396142702174E-2</v>
      </c>
      <c r="AP114" s="86">
        <v>-4.8660049017338856E-2</v>
      </c>
    </row>
    <row r="115" spans="1:42" s="73" customFormat="1" ht="16.5" thickBot="1">
      <c r="A115" s="82" t="s">
        <v>116</v>
      </c>
      <c r="B115" s="84">
        <v>46517.04</v>
      </c>
      <c r="C115" s="76">
        <f t="shared" si="49"/>
        <v>-8.5937831565584318E-3</v>
      </c>
      <c r="E115" s="82" t="s">
        <v>116</v>
      </c>
      <c r="F115" s="79">
        <v>7.27</v>
      </c>
      <c r="G115" s="76">
        <f t="shared" si="41"/>
        <v>-7.2928263011791769E-2</v>
      </c>
      <c r="I115" s="82" t="s">
        <v>291</v>
      </c>
      <c r="J115" s="79">
        <v>15.37</v>
      </c>
      <c r="K115" s="76">
        <f t="shared" si="42"/>
        <v>-1.9330498817425042E-2</v>
      </c>
      <c r="M115" s="82" t="s">
        <v>116</v>
      </c>
      <c r="N115" s="82">
        <v>8.3000000000000007</v>
      </c>
      <c r="O115" s="76">
        <f t="shared" si="43"/>
        <v>-9.2018898720252013E-2</v>
      </c>
      <c r="Q115" s="82" t="s">
        <v>116</v>
      </c>
      <c r="R115" s="82">
        <v>3.85</v>
      </c>
      <c r="S115" s="76">
        <f t="shared" si="44"/>
        <v>2.0998146839773402E-2</v>
      </c>
      <c r="U115" s="82" t="s">
        <v>116</v>
      </c>
      <c r="V115" s="82">
        <v>13.16</v>
      </c>
      <c r="Y115" s="82" t="s">
        <v>116</v>
      </c>
      <c r="Z115" s="82">
        <v>6.1</v>
      </c>
      <c r="AA115" s="76">
        <f t="shared" si="45"/>
        <v>-1.4646315517239302E-2</v>
      </c>
      <c r="AC115" s="82" t="s">
        <v>116</v>
      </c>
      <c r="AD115" s="82">
        <v>18.28</v>
      </c>
      <c r="AE115" s="76">
        <f t="shared" si="46"/>
        <v>1.0946908591815748E-3</v>
      </c>
      <c r="AG115" s="82" t="s">
        <v>116</v>
      </c>
      <c r="AH115" s="82">
        <v>4.01</v>
      </c>
      <c r="AI115" s="76">
        <f t="shared" si="47"/>
        <v>2.7814688182876978E-2</v>
      </c>
      <c r="AK115" s="82" t="s">
        <v>116</v>
      </c>
      <c r="AL115" s="82">
        <v>7.76</v>
      </c>
      <c r="AM115" s="76">
        <f t="shared" si="48"/>
        <v>2.2150742787588842E-2</v>
      </c>
      <c r="AO115" s="86">
        <f t="shared" si="40"/>
        <v>3.9119149917987732E-3</v>
      </c>
      <c r="AP115" s="86">
        <v>-1.9330498817425042E-2</v>
      </c>
    </row>
    <row r="116" spans="1:42" s="73" customFormat="1" ht="16.5" thickBot="1">
      <c r="A116" s="82" t="s">
        <v>117</v>
      </c>
      <c r="B116" s="84">
        <v>46918.52</v>
      </c>
      <c r="C116" s="76">
        <f t="shared" si="49"/>
        <v>2.2626896832234036E-2</v>
      </c>
      <c r="E116" s="82" t="s">
        <v>117</v>
      </c>
      <c r="F116" s="79">
        <v>7.82</v>
      </c>
      <c r="G116" s="76">
        <f t="shared" si="41"/>
        <v>1.4166366981981541E-2</v>
      </c>
      <c r="I116" s="82" t="s">
        <v>293</v>
      </c>
      <c r="J116" s="79">
        <v>15.67</v>
      </c>
      <c r="K116" s="76">
        <f t="shared" si="42"/>
        <v>-8.4988485695603577E-2</v>
      </c>
      <c r="M116" s="82" t="s">
        <v>117</v>
      </c>
      <c r="N116" s="82">
        <v>9.1</v>
      </c>
      <c r="O116" s="76">
        <f t="shared" si="43"/>
        <v>-3.1370879697367328E-2</v>
      </c>
      <c r="Q116" s="82" t="s">
        <v>117</v>
      </c>
      <c r="R116" s="82">
        <v>3.77</v>
      </c>
      <c r="S116" s="76">
        <f t="shared" si="44"/>
        <v>6.2948274314236219E-2</v>
      </c>
      <c r="U116" s="82" t="s">
        <v>117</v>
      </c>
      <c r="V116" s="82">
        <v>13.59</v>
      </c>
      <c r="Y116" s="82" t="s">
        <v>117</v>
      </c>
      <c r="Z116" s="82">
        <v>6.19</v>
      </c>
      <c r="AA116" s="76">
        <f t="shared" si="45"/>
        <v>4.122595332195126E-2</v>
      </c>
      <c r="AC116" s="82" t="s">
        <v>117</v>
      </c>
      <c r="AD116" s="82">
        <v>18.260000000000002</v>
      </c>
      <c r="AE116" s="76">
        <f t="shared" si="46"/>
        <v>8.6911810105493259E-2</v>
      </c>
      <c r="AG116" s="82" t="s">
        <v>117</v>
      </c>
      <c r="AH116" s="82">
        <v>3.9</v>
      </c>
      <c r="AI116" s="76">
        <f t="shared" si="47"/>
        <v>-4.7568416919109568E-2</v>
      </c>
      <c r="AK116" s="82" t="s">
        <v>117</v>
      </c>
      <c r="AL116" s="82">
        <v>7.59</v>
      </c>
      <c r="AM116" s="76">
        <f t="shared" si="48"/>
        <v>5.8321610434984184E-2</v>
      </c>
      <c r="AO116" s="86">
        <f t="shared" si="40"/>
        <v>1.0124453630977248E-2</v>
      </c>
      <c r="AP116" s="86">
        <v>-8.4988485695603577E-2</v>
      </c>
    </row>
    <row r="117" spans="1:42" s="73" customFormat="1" ht="16.5" thickBot="1">
      <c r="A117" s="82" t="s">
        <v>118</v>
      </c>
      <c r="B117" s="84">
        <v>45868.82</v>
      </c>
      <c r="C117" s="76">
        <f t="shared" si="49"/>
        <v>-3.6975536612196394E-2</v>
      </c>
      <c r="E117" s="82" t="s">
        <v>118</v>
      </c>
      <c r="F117" s="79">
        <v>7.71</v>
      </c>
      <c r="G117" s="76">
        <f t="shared" si="41"/>
        <v>-3.5672572202945174E-2</v>
      </c>
      <c r="I117" s="82" t="s">
        <v>296</v>
      </c>
      <c r="J117" s="79">
        <v>17.059999999999999</v>
      </c>
      <c r="K117" s="76">
        <f t="shared" si="42"/>
        <v>-8.6425038655622718E-2</v>
      </c>
      <c r="M117" s="82" t="s">
        <v>118</v>
      </c>
      <c r="N117" s="82">
        <v>9.39</v>
      </c>
      <c r="O117" s="76">
        <f t="shared" si="43"/>
        <v>-2.1276603771167293E-3</v>
      </c>
      <c r="Q117" s="82" t="s">
        <v>118</v>
      </c>
      <c r="R117" s="82">
        <v>3.54</v>
      </c>
      <c r="S117" s="76">
        <f t="shared" si="44"/>
        <v>-7.0874339586656995E-2</v>
      </c>
      <c r="U117" s="82" t="s">
        <v>118</v>
      </c>
      <c r="V117" s="82">
        <v>14</v>
      </c>
      <c r="Y117" s="82" t="s">
        <v>118</v>
      </c>
      <c r="Z117" s="82">
        <v>5.94</v>
      </c>
      <c r="AA117" s="76">
        <f t="shared" si="45"/>
        <v>-3.6367644170874833E-2</v>
      </c>
      <c r="AC117" s="82" t="s">
        <v>118</v>
      </c>
      <c r="AD117" s="82">
        <v>16.739999999999998</v>
      </c>
      <c r="AE117" s="76">
        <f t="shared" si="46"/>
        <v>-4.4971081236431454E-2</v>
      </c>
      <c r="AG117" s="82" t="s">
        <v>118</v>
      </c>
      <c r="AH117" s="82">
        <v>4.09</v>
      </c>
      <c r="AI117" s="76">
        <f t="shared" si="47"/>
        <v>-2.4155763879336153E-2</v>
      </c>
      <c r="AK117" s="82" t="s">
        <v>118</v>
      </c>
      <c r="AL117" s="82">
        <v>7.16</v>
      </c>
      <c r="AM117" s="76">
        <f t="shared" si="48"/>
        <v>-4.9056156989194077E-2</v>
      </c>
      <c r="AO117" s="86">
        <f t="shared" si="40"/>
        <v>-2.8467514007675457E-2</v>
      </c>
      <c r="AP117" s="86">
        <v>-8.6425038655622718E-2</v>
      </c>
    </row>
    <row r="118" spans="1:42" s="73" customFormat="1" ht="16.5" thickBot="1">
      <c r="A118" s="82" t="s">
        <v>119</v>
      </c>
      <c r="B118" s="84">
        <v>47596.59</v>
      </c>
      <c r="C118" s="76">
        <f t="shared" si="49"/>
        <v>7.6026892495624906E-3</v>
      </c>
      <c r="E118" s="82" t="s">
        <v>119</v>
      </c>
      <c r="F118" s="79">
        <v>7.99</v>
      </c>
      <c r="G118" s="76">
        <f t="shared" si="41"/>
        <v>5.0188311119427655E-3</v>
      </c>
      <c r="I118" s="82" t="s">
        <v>297</v>
      </c>
      <c r="J118" s="79">
        <v>18.600000000000001</v>
      </c>
      <c r="K118" s="76">
        <f t="shared" si="42"/>
        <v>9.7245498919947809E-3</v>
      </c>
      <c r="M118" s="82" t="s">
        <v>119</v>
      </c>
      <c r="N118" s="82">
        <v>9.41</v>
      </c>
      <c r="O118" s="76">
        <f t="shared" si="43"/>
        <v>9.7011945796809981E-2</v>
      </c>
      <c r="Q118" s="82" t="s">
        <v>119</v>
      </c>
      <c r="R118" s="82">
        <v>3.8</v>
      </c>
      <c r="S118" s="76">
        <f t="shared" si="44"/>
        <v>-7.8637364602145762E-3</v>
      </c>
      <c r="U118" s="82" t="s">
        <v>119</v>
      </c>
      <c r="V118" s="82">
        <v>13.16</v>
      </c>
      <c r="Y118" s="82" t="s">
        <v>119</v>
      </c>
      <c r="Z118" s="82">
        <v>6.16</v>
      </c>
      <c r="AA118" s="76">
        <f t="shared" si="45"/>
        <v>1.142869582362285E-2</v>
      </c>
      <c r="AC118" s="82" t="s">
        <v>119</v>
      </c>
      <c r="AD118" s="82">
        <v>17.510000000000002</v>
      </c>
      <c r="AE118" s="76">
        <f t="shared" si="46"/>
        <v>2.9558802241544429E-2</v>
      </c>
      <c r="AG118" s="82" t="s">
        <v>119</v>
      </c>
      <c r="AH118" s="82">
        <v>4.1900000000000004</v>
      </c>
      <c r="AI118" s="76">
        <f t="shared" si="47"/>
        <v>-9.5012591241402516E-3</v>
      </c>
      <c r="AK118" s="82" t="s">
        <v>119</v>
      </c>
      <c r="AL118" s="82">
        <v>7.52</v>
      </c>
      <c r="AM118" s="76">
        <f t="shared" si="48"/>
        <v>2.0148431760503238E-2</v>
      </c>
      <c r="AO118" s="86">
        <f t="shared" si="40"/>
        <v>6.4323544257007641E-3</v>
      </c>
      <c r="AP118" s="86">
        <v>9.7245498919947809E-3</v>
      </c>
    </row>
    <row r="119" spans="1:42" s="73" customFormat="1" ht="16.5" thickBot="1">
      <c r="A119" s="82" t="s">
        <v>120</v>
      </c>
      <c r="B119" s="84">
        <v>47236.1</v>
      </c>
      <c r="C119" s="76">
        <f t="shared" si="49"/>
        <v>-4.3544454440834282E-2</v>
      </c>
      <c r="E119" s="82" t="s">
        <v>120</v>
      </c>
      <c r="F119" s="79">
        <v>7.95</v>
      </c>
      <c r="G119" s="76">
        <f t="shared" si="41"/>
        <v>-0.10157979281792034</v>
      </c>
      <c r="I119" s="82" t="s">
        <v>298</v>
      </c>
      <c r="J119" s="79">
        <v>18.420000000000002</v>
      </c>
      <c r="K119" s="76">
        <f t="shared" si="42"/>
        <v>-0.10111699696741781</v>
      </c>
      <c r="M119" s="82" t="s">
        <v>120</v>
      </c>
      <c r="N119" s="82">
        <v>8.5399999999999991</v>
      </c>
      <c r="O119" s="76">
        <f t="shared" si="43"/>
        <v>-4.24132336822396E-2</v>
      </c>
      <c r="Q119" s="82" t="s">
        <v>120</v>
      </c>
      <c r="R119" s="82">
        <v>3.83</v>
      </c>
      <c r="S119" s="76">
        <f t="shared" si="44"/>
        <v>-6.0778196261949045E-2</v>
      </c>
      <c r="U119" s="82" t="s">
        <v>120</v>
      </c>
      <c r="V119" s="82">
        <v>13.52</v>
      </c>
      <c r="Y119" s="82" t="s">
        <v>120</v>
      </c>
      <c r="Z119" s="82">
        <v>6.09</v>
      </c>
      <c r="AA119" s="76">
        <f t="shared" si="45"/>
        <v>-8.3447288227111241E-2</v>
      </c>
      <c r="AC119" s="82" t="s">
        <v>120</v>
      </c>
      <c r="AD119" s="82">
        <v>17</v>
      </c>
      <c r="AE119" s="76">
        <f t="shared" si="46"/>
        <v>-2.8987536873252298E-2</v>
      </c>
      <c r="AG119" s="82" t="s">
        <v>120</v>
      </c>
      <c r="AH119" s="82">
        <v>4.2300000000000004</v>
      </c>
      <c r="AI119" s="76">
        <f t="shared" si="47"/>
        <v>-7.0671672230923311E-3</v>
      </c>
      <c r="AK119" s="82" t="s">
        <v>120</v>
      </c>
      <c r="AL119" s="82">
        <v>7.37</v>
      </c>
      <c r="AM119" s="76">
        <f t="shared" si="48"/>
        <v>-7.4495569057799152E-2</v>
      </c>
      <c r="AO119" s="86">
        <f t="shared" si="40"/>
        <v>-3.6554696671344061E-2</v>
      </c>
      <c r="AP119" s="86">
        <v>-0.10111699696741781</v>
      </c>
    </row>
    <row r="120" spans="1:42" s="73" customFormat="1" ht="16.5" thickBot="1">
      <c r="A120" s="82" t="s">
        <v>121</v>
      </c>
      <c r="B120" s="84">
        <v>49338.41</v>
      </c>
      <c r="C120" s="76">
        <f t="shared" si="49"/>
        <v>4.7843621894537766E-2</v>
      </c>
      <c r="E120" s="82" t="s">
        <v>121</v>
      </c>
      <c r="F120" s="79">
        <v>8.8000000000000007</v>
      </c>
      <c r="G120" s="76">
        <f t="shared" si="41"/>
        <v>0.1244815571046048</v>
      </c>
      <c r="I120" s="82" t="s">
        <v>299</v>
      </c>
      <c r="J120" s="79">
        <v>20.38</v>
      </c>
      <c r="K120" s="76">
        <f t="shared" si="42"/>
        <v>0.15406890364861359</v>
      </c>
      <c r="M120" s="82" t="s">
        <v>121</v>
      </c>
      <c r="N120" s="82">
        <v>8.91</v>
      </c>
      <c r="O120" s="76">
        <f t="shared" si="43"/>
        <v>0</v>
      </c>
      <c r="Q120" s="82" t="s">
        <v>121</v>
      </c>
      <c r="R120" s="82">
        <v>4.07</v>
      </c>
      <c r="S120" s="76">
        <f t="shared" si="44"/>
        <v>0.11716897361682399</v>
      </c>
      <c r="U120" s="82" t="s">
        <v>121</v>
      </c>
      <c r="V120" s="82">
        <v>14.16</v>
      </c>
      <c r="Y120" s="82" t="s">
        <v>121</v>
      </c>
      <c r="Z120" s="82">
        <v>6.62</v>
      </c>
      <c r="AA120" s="76">
        <f t="shared" si="45"/>
        <v>7.8533273424682068E-2</v>
      </c>
      <c r="AC120" s="82" t="s">
        <v>121</v>
      </c>
      <c r="AD120" s="82">
        <v>17.5</v>
      </c>
      <c r="AE120" s="76">
        <f t="shared" si="46"/>
        <v>2.7224386254871294E-2</v>
      </c>
      <c r="AG120" s="82" t="s">
        <v>121</v>
      </c>
      <c r="AH120" s="82">
        <v>4.26</v>
      </c>
      <c r="AI120" s="76">
        <f t="shared" si="47"/>
        <v>0</v>
      </c>
      <c r="AK120" s="82" t="s">
        <v>121</v>
      </c>
      <c r="AL120" s="82">
        <v>7.94</v>
      </c>
      <c r="AM120" s="76">
        <f t="shared" si="48"/>
        <v>3.3293728099463626E-2</v>
      </c>
      <c r="AO120" s="86">
        <f t="shared" si="40"/>
        <v>3.1597812507402651E-2</v>
      </c>
      <c r="AP120" s="86">
        <v>0.15406890364861359</v>
      </c>
    </row>
    <row r="121" spans="1:42" s="73" customFormat="1" ht="16.5" thickBot="1">
      <c r="A121" s="82" t="s">
        <v>122</v>
      </c>
      <c r="B121" s="84">
        <v>47033.46</v>
      </c>
      <c r="C121" s="76">
        <f t="shared" si="49"/>
        <v>4.7949138198299913E-2</v>
      </c>
      <c r="E121" s="82" t="s">
        <v>122</v>
      </c>
      <c r="F121" s="79">
        <v>7.77</v>
      </c>
      <c r="G121" s="76">
        <f t="shared" si="41"/>
        <v>0.13041069252418525</v>
      </c>
      <c r="I121" s="82" t="s">
        <v>300</v>
      </c>
      <c r="J121" s="79">
        <v>17.47</v>
      </c>
      <c r="K121" s="76">
        <f t="shared" si="42"/>
        <v>-6.276768111065761E-3</v>
      </c>
      <c r="M121" s="82" t="s">
        <v>122</v>
      </c>
      <c r="N121" s="82">
        <v>8.91</v>
      </c>
      <c r="O121" s="76">
        <f t="shared" si="43"/>
        <v>0.14335987744603323</v>
      </c>
      <c r="Q121" s="82" t="s">
        <v>122</v>
      </c>
      <c r="R121" s="82">
        <v>3.62</v>
      </c>
      <c r="S121" s="76">
        <f t="shared" si="44"/>
        <v>-5.5096558109695845E-3</v>
      </c>
      <c r="U121" s="82" t="s">
        <v>122</v>
      </c>
      <c r="V121" s="82">
        <v>13.56</v>
      </c>
      <c r="Y121" s="82" t="s">
        <v>122</v>
      </c>
      <c r="Z121" s="82">
        <v>6.12</v>
      </c>
      <c r="AA121" s="76">
        <f t="shared" si="45"/>
        <v>5.8890016004226664E-2</v>
      </c>
      <c r="AC121" s="82" t="s">
        <v>122</v>
      </c>
      <c r="AD121" s="82">
        <v>17.03</v>
      </c>
      <c r="AE121" s="76">
        <f t="shared" si="46"/>
        <v>0.10060898525501344</v>
      </c>
      <c r="AG121" s="82" t="s">
        <v>122</v>
      </c>
      <c r="AH121" s="82">
        <v>4.26</v>
      </c>
      <c r="AI121" s="76">
        <f t="shared" si="47"/>
        <v>3.5846131773135663E-2</v>
      </c>
      <c r="AK121" s="82" t="s">
        <v>122</v>
      </c>
      <c r="AL121" s="82">
        <v>7.68</v>
      </c>
      <c r="AM121" s="76">
        <f t="shared" si="48"/>
        <v>-5.3244514518812243E-2</v>
      </c>
      <c r="AO121" s="86">
        <f t="shared" si="40"/>
        <v>5.0809508499396215E-2</v>
      </c>
      <c r="AP121" s="86">
        <v>-6.276768111065761E-3</v>
      </c>
    </row>
    <row r="122" spans="1:42" s="73" customFormat="1" ht="16.5" thickBot="1">
      <c r="A122" s="82" t="s">
        <v>123</v>
      </c>
      <c r="B122" s="84">
        <v>44831.46</v>
      </c>
      <c r="C122" s="76">
        <f t="shared" si="49"/>
        <v>-5.2840473853537656E-2</v>
      </c>
      <c r="E122" s="82" t="s">
        <v>123</v>
      </c>
      <c r="F122" s="79">
        <v>6.82</v>
      </c>
      <c r="G122" s="76">
        <f t="shared" si="41"/>
        <v>-0.10828877543691452</v>
      </c>
      <c r="I122" s="82" t="s">
        <v>301</v>
      </c>
      <c r="J122" s="79">
        <v>17.579999999999998</v>
      </c>
      <c r="K122" s="76">
        <f t="shared" si="42"/>
        <v>-0.10467768872791559</v>
      </c>
      <c r="M122" s="82" t="s">
        <v>123</v>
      </c>
      <c r="N122" s="82">
        <v>7.72</v>
      </c>
      <c r="O122" s="76">
        <f t="shared" si="43"/>
        <v>-0.12523933633283832</v>
      </c>
      <c r="Q122" s="82" t="s">
        <v>123</v>
      </c>
      <c r="R122" s="82">
        <v>3.64</v>
      </c>
      <c r="S122" s="76">
        <f t="shared" si="44"/>
        <v>-2.1739986636405875E-2</v>
      </c>
      <c r="U122" s="82" t="s">
        <v>123</v>
      </c>
      <c r="V122" s="82">
        <v>12.59</v>
      </c>
      <c r="Y122" s="82" t="s">
        <v>123</v>
      </c>
      <c r="Z122" s="82">
        <v>5.77</v>
      </c>
      <c r="AA122" s="76">
        <f t="shared" si="45"/>
        <v>-7.6704252279353707E-2</v>
      </c>
      <c r="AC122" s="82" t="s">
        <v>123</v>
      </c>
      <c r="AD122" s="82">
        <v>15.4</v>
      </c>
      <c r="AE122" s="76">
        <f t="shared" si="46"/>
        <v>-6.8992871486951435E-2</v>
      </c>
      <c r="AG122" s="82" t="s">
        <v>123</v>
      </c>
      <c r="AH122" s="82">
        <v>4.1100000000000003</v>
      </c>
      <c r="AI122" s="76">
        <f t="shared" si="47"/>
        <v>1.9656652549551592E-2</v>
      </c>
      <c r="AK122" s="82" t="s">
        <v>123</v>
      </c>
      <c r="AL122" s="82">
        <v>8.1</v>
      </c>
      <c r="AM122" s="76">
        <f t="shared" si="48"/>
        <v>-3.3983852815598736E-2</v>
      </c>
      <c r="AO122" s="86">
        <f t="shared" si="40"/>
        <v>-3.1979215439493204E-2</v>
      </c>
      <c r="AP122" s="86">
        <v>-0.10467768872791559</v>
      </c>
    </row>
    <row r="123" spans="1:42" s="73" customFormat="1" ht="16.5" thickBot="1">
      <c r="A123" s="82" t="s">
        <v>124</v>
      </c>
      <c r="B123" s="84">
        <v>47264.08</v>
      </c>
      <c r="C123" s="76">
        <f t="shared" si="49"/>
        <v>1.8440148416597604E-2</v>
      </c>
      <c r="E123" s="82" t="s">
        <v>124</v>
      </c>
      <c r="F123" s="79">
        <v>7.6</v>
      </c>
      <c r="G123" s="76">
        <f t="shared" si="41"/>
        <v>-7.8637364602145762E-3</v>
      </c>
      <c r="I123" s="82" t="s">
        <v>302</v>
      </c>
      <c r="J123" s="79">
        <v>19.52</v>
      </c>
      <c r="K123" s="76">
        <f t="shared" si="42"/>
        <v>2.3323161372618716E-2</v>
      </c>
      <c r="M123" s="82" t="s">
        <v>124</v>
      </c>
      <c r="N123" s="82">
        <v>8.75</v>
      </c>
      <c r="O123" s="76">
        <f t="shared" si="43"/>
        <v>5.2798185566970829E-2</v>
      </c>
      <c r="Q123" s="82" t="s">
        <v>124</v>
      </c>
      <c r="R123" s="82">
        <v>3.72</v>
      </c>
      <c r="S123" s="76">
        <f t="shared" si="44"/>
        <v>6.6691374498672351E-2</v>
      </c>
      <c r="U123" s="82" t="s">
        <v>124</v>
      </c>
      <c r="V123" s="82">
        <v>13.76</v>
      </c>
      <c r="Y123" s="82" t="s">
        <v>124</v>
      </c>
      <c r="Z123" s="82">
        <v>6.23</v>
      </c>
      <c r="AA123" s="76">
        <f t="shared" si="45"/>
        <v>2.1087561620096385E-2</v>
      </c>
      <c r="AC123" s="82" t="s">
        <v>124</v>
      </c>
      <c r="AD123" s="82">
        <v>16.5</v>
      </c>
      <c r="AE123" s="76">
        <f t="shared" si="46"/>
        <v>6.9642433055747119E-2</v>
      </c>
      <c r="AG123" s="82" t="s">
        <v>124</v>
      </c>
      <c r="AH123" s="82">
        <v>4.03</v>
      </c>
      <c r="AI123" s="76">
        <f t="shared" si="47"/>
        <v>4.9751346401139289E-3</v>
      </c>
      <c r="AK123" s="82" t="s">
        <v>124</v>
      </c>
      <c r="AL123" s="82">
        <v>8.3800000000000008</v>
      </c>
      <c r="AM123" s="76">
        <f t="shared" si="48"/>
        <v>0.11629250027832226</v>
      </c>
      <c r="AO123" s="86">
        <f t="shared" si="40"/>
        <v>2.0712054392622324E-2</v>
      </c>
      <c r="AP123" s="86">
        <v>2.3323161372618716E-2</v>
      </c>
    </row>
    <row r="124" spans="1:42" s="73" customFormat="1" ht="16.5" thickBot="1">
      <c r="A124" s="82" t="s">
        <v>125</v>
      </c>
      <c r="B124" s="84">
        <v>46400.51</v>
      </c>
      <c r="C124" s="76">
        <f t="shared" si="49"/>
        <v>-2.0928285820104508E-3</v>
      </c>
      <c r="E124" s="82" t="s">
        <v>125</v>
      </c>
      <c r="F124" s="79">
        <v>7.66</v>
      </c>
      <c r="G124" s="76">
        <f t="shared" si="41"/>
        <v>-0.10522995883278283</v>
      </c>
      <c r="I124" s="82" t="s">
        <v>304</v>
      </c>
      <c r="J124" s="79">
        <v>19.07</v>
      </c>
      <c r="K124" s="76">
        <f t="shared" si="42"/>
        <v>6.4433649866959722E-2</v>
      </c>
      <c r="M124" s="82" t="s">
        <v>125</v>
      </c>
      <c r="N124" s="82">
        <v>8.3000000000000007</v>
      </c>
      <c r="O124" s="76">
        <f t="shared" si="43"/>
        <v>-8.3188819271979936E-2</v>
      </c>
      <c r="Q124" s="82" t="s">
        <v>125</v>
      </c>
      <c r="R124" s="82">
        <v>3.48</v>
      </c>
      <c r="S124" s="76">
        <f t="shared" si="44"/>
        <v>7.1458963982144852E-2</v>
      </c>
      <c r="U124" s="82" t="s">
        <v>125</v>
      </c>
      <c r="V124" s="82">
        <v>12.48</v>
      </c>
      <c r="Y124" s="82" t="s">
        <v>125</v>
      </c>
      <c r="Z124" s="82">
        <v>6.1</v>
      </c>
      <c r="AA124" s="76">
        <f t="shared" si="45"/>
        <v>1.3201511858535981E-2</v>
      </c>
      <c r="AC124" s="82" t="s">
        <v>125</v>
      </c>
      <c r="AD124" s="82">
        <v>15.39</v>
      </c>
      <c r="AE124" s="76">
        <f t="shared" si="46"/>
        <v>2.8337975304456732E-2</v>
      </c>
      <c r="AG124" s="82" t="s">
        <v>125</v>
      </c>
      <c r="AH124" s="82">
        <v>4.01</v>
      </c>
      <c r="AI124" s="76">
        <f t="shared" si="47"/>
        <v>2.4968801985871458E-3</v>
      </c>
      <c r="AK124" s="82" t="s">
        <v>125</v>
      </c>
      <c r="AL124" s="82">
        <v>7.46</v>
      </c>
      <c r="AM124" s="76">
        <f t="shared" si="48"/>
        <v>2.4424552007074794E-2</v>
      </c>
      <c r="AO124" s="86">
        <f t="shared" si="40"/>
        <v>8.9366717228256381E-3</v>
      </c>
      <c r="AP124" s="86">
        <v>6.4433649866959722E-2</v>
      </c>
    </row>
    <row r="125" spans="1:42" s="73" customFormat="1" ht="16.5" thickBot="1">
      <c r="A125" s="82" t="s">
        <v>126</v>
      </c>
      <c r="B125" s="84">
        <v>46497.72</v>
      </c>
      <c r="C125" s="76">
        <f t="shared" si="49"/>
        <v>-1.4012805051046014E-2</v>
      </c>
      <c r="E125" s="82" t="s">
        <v>126</v>
      </c>
      <c r="F125" s="79">
        <v>8.51</v>
      </c>
      <c r="G125" s="76">
        <f t="shared" si="41"/>
        <v>-5.5982634750936691E-2</v>
      </c>
      <c r="I125" s="82" t="s">
        <v>306</v>
      </c>
      <c r="J125" s="79">
        <v>17.88</v>
      </c>
      <c r="K125" s="76">
        <f t="shared" si="42"/>
        <v>5.223569049923317E-2</v>
      </c>
      <c r="M125" s="82" t="s">
        <v>126</v>
      </c>
      <c r="N125" s="82">
        <v>9.02</v>
      </c>
      <c r="O125" s="76">
        <f t="shared" si="43"/>
        <v>-9.309042306601209E-2</v>
      </c>
      <c r="Q125" s="82" t="s">
        <v>126</v>
      </c>
      <c r="R125" s="82">
        <v>3.24</v>
      </c>
      <c r="S125" s="76">
        <f t="shared" si="44"/>
        <v>-6.1538655743781116E-3</v>
      </c>
      <c r="U125" s="82" t="s">
        <v>126</v>
      </c>
      <c r="V125" s="82">
        <v>12.48</v>
      </c>
      <c r="Y125" s="82" t="s">
        <v>126</v>
      </c>
      <c r="Z125" s="82">
        <v>6.02</v>
      </c>
      <c r="AA125" s="76">
        <f t="shared" si="45"/>
        <v>-2.7847827375775153E-2</v>
      </c>
      <c r="AC125" s="82" t="s">
        <v>126</v>
      </c>
      <c r="AD125" s="82">
        <v>14.96</v>
      </c>
      <c r="AE125" s="76">
        <f t="shared" si="46"/>
        <v>-6.0939136679854643E-2</v>
      </c>
      <c r="AG125" s="82" t="s">
        <v>126</v>
      </c>
      <c r="AH125" s="82">
        <v>4</v>
      </c>
      <c r="AI125" s="76">
        <f t="shared" si="47"/>
        <v>3.8221212820197671E-2</v>
      </c>
      <c r="AK125" s="82" t="s">
        <v>126</v>
      </c>
      <c r="AL125" s="82">
        <v>7.28</v>
      </c>
      <c r="AM125" s="76">
        <f t="shared" si="48"/>
        <v>-3.9062205240762815E-2</v>
      </c>
      <c r="AO125" s="86">
        <f t="shared" si="40"/>
        <v>-6.493164579592362E-3</v>
      </c>
      <c r="AP125" s="86">
        <v>5.223569049923317E-2</v>
      </c>
    </row>
    <row r="126" spans="1:42" s="73" customFormat="1" ht="16.5" thickBot="1">
      <c r="A126" s="82" t="s">
        <v>127</v>
      </c>
      <c r="B126" s="84">
        <v>47153.87</v>
      </c>
      <c r="C126" s="76">
        <f t="shared" si="49"/>
        <v>3.0888119304310058E-2</v>
      </c>
      <c r="E126" s="82" t="s">
        <v>127</v>
      </c>
      <c r="F126" s="79">
        <v>9</v>
      </c>
      <c r="G126" s="76">
        <f t="shared" si="41"/>
        <v>8.0969062533667091E-2</v>
      </c>
      <c r="I126" s="82" t="s">
        <v>307</v>
      </c>
      <c r="J126" s="79">
        <v>16.97</v>
      </c>
      <c r="K126" s="76">
        <f t="shared" si="42"/>
        <v>3.5996687863091195E-2</v>
      </c>
      <c r="M126" s="82" t="s">
        <v>127</v>
      </c>
      <c r="N126" s="82">
        <v>9.9</v>
      </c>
      <c r="O126" s="76">
        <f t="shared" si="43"/>
        <v>-3.9609138095045827E-2</v>
      </c>
      <c r="Q126" s="82" t="s">
        <v>127</v>
      </c>
      <c r="R126" s="82">
        <v>3.26</v>
      </c>
      <c r="S126" s="76">
        <f t="shared" si="44"/>
        <v>1.8576385572935238E-2</v>
      </c>
      <c r="U126" s="82" t="s">
        <v>127</v>
      </c>
      <c r="V126" s="82">
        <v>12.76</v>
      </c>
      <c r="Y126" s="82" t="s">
        <v>127</v>
      </c>
      <c r="Z126" s="82">
        <v>6.19</v>
      </c>
      <c r="AA126" s="76">
        <f t="shared" si="45"/>
        <v>3.4514518733964453E-2</v>
      </c>
      <c r="AC126" s="82" t="s">
        <v>127</v>
      </c>
      <c r="AD126" s="82">
        <v>15.9</v>
      </c>
      <c r="AE126" s="76">
        <f t="shared" si="46"/>
        <v>7.5076026440357102E-2</v>
      </c>
      <c r="AG126" s="82" t="s">
        <v>127</v>
      </c>
      <c r="AH126" s="82">
        <v>3.85</v>
      </c>
      <c r="AI126" s="76">
        <f t="shared" si="47"/>
        <v>3.16649146439687E-2</v>
      </c>
      <c r="AK126" s="82" t="s">
        <v>127</v>
      </c>
      <c r="AL126" s="82">
        <v>7.57</v>
      </c>
      <c r="AM126" s="76">
        <f t="shared" si="48"/>
        <v>6.6269294876090783E-3</v>
      </c>
      <c r="AO126" s="86">
        <f t="shared" si="40"/>
        <v>3.4616374447939156E-2</v>
      </c>
      <c r="AP126" s="86">
        <v>3.5996687863091195E-2</v>
      </c>
    </row>
    <row r="127" spans="1:42" s="73" customFormat="1" ht="16.5" thickBot="1">
      <c r="A127" s="82" t="s">
        <v>128</v>
      </c>
      <c r="B127" s="84">
        <v>45719.64</v>
      </c>
      <c r="C127" s="76">
        <f t="shared" si="49"/>
        <v>-3.8378783120345532E-2</v>
      </c>
      <c r="E127" s="82" t="s">
        <v>128</v>
      </c>
      <c r="F127" s="79">
        <v>8.3000000000000007</v>
      </c>
      <c r="G127" s="76">
        <f t="shared" si="41"/>
        <v>-0.11375888535665803</v>
      </c>
      <c r="I127" s="82" t="s">
        <v>308</v>
      </c>
      <c r="J127" s="79">
        <v>16.37</v>
      </c>
      <c r="K127" s="76">
        <f t="shared" si="42"/>
        <v>-8.5992735768819772E-2</v>
      </c>
      <c r="M127" s="82" t="s">
        <v>128</v>
      </c>
      <c r="N127" s="82">
        <v>10.3</v>
      </c>
      <c r="O127" s="76">
        <f t="shared" si="43"/>
        <v>-6.5751377562780419E-2</v>
      </c>
      <c r="Q127" s="82" t="s">
        <v>128</v>
      </c>
      <c r="R127" s="82">
        <v>3.2</v>
      </c>
      <c r="S127" s="76">
        <f t="shared" si="44"/>
        <v>-0.10379679368164342</v>
      </c>
      <c r="U127" s="82" t="s">
        <v>128</v>
      </c>
      <c r="V127" s="82">
        <v>12.15</v>
      </c>
      <c r="Y127" s="82" t="s">
        <v>128</v>
      </c>
      <c r="Z127" s="82">
        <v>5.98</v>
      </c>
      <c r="AA127" s="76">
        <f t="shared" si="45"/>
        <v>-3.9349338788547655E-2</v>
      </c>
      <c r="AC127" s="82" t="s">
        <v>128</v>
      </c>
      <c r="AD127" s="82">
        <v>14.75</v>
      </c>
      <c r="AE127" s="76">
        <f t="shared" si="46"/>
        <v>-6.559728248581323E-2</v>
      </c>
      <c r="AG127" s="82" t="s">
        <v>128</v>
      </c>
      <c r="AH127" s="82">
        <v>3.73</v>
      </c>
      <c r="AI127" s="76">
        <f t="shared" si="47"/>
        <v>-4.4568319479876523E-2</v>
      </c>
      <c r="AK127" s="82" t="s">
        <v>128</v>
      </c>
      <c r="AL127" s="82">
        <v>7.52</v>
      </c>
      <c r="AM127" s="76">
        <f t="shared" si="48"/>
        <v>-4.4220468479366837E-2</v>
      </c>
      <c r="AO127" s="86">
        <f t="shared" si="40"/>
        <v>-4.0906294286142404E-2</v>
      </c>
      <c r="AP127" s="86">
        <v>-8.5992735768819772E-2</v>
      </c>
    </row>
    <row r="128" spans="1:42" s="73" customFormat="1" ht="16.5" thickBot="1">
      <c r="A128" s="82" t="s">
        <v>129</v>
      </c>
      <c r="B128" s="84">
        <v>47508.41</v>
      </c>
      <c r="C128" s="76">
        <f t="shared" si="49"/>
        <v>-2.2250007316796959E-2</v>
      </c>
      <c r="E128" s="82" t="s">
        <v>129</v>
      </c>
      <c r="F128" s="79">
        <v>9.3000000000000007</v>
      </c>
      <c r="G128" s="76">
        <f t="shared" si="41"/>
        <v>-4.1080025743464518E-2</v>
      </c>
      <c r="I128" s="82" t="s">
        <v>309</v>
      </c>
      <c r="J128" s="79">
        <v>17.84</v>
      </c>
      <c r="K128" s="76">
        <f t="shared" si="42"/>
        <v>-1.2256420836975935E-2</v>
      </c>
      <c r="M128" s="82" t="s">
        <v>129</v>
      </c>
      <c r="N128" s="82">
        <v>11</v>
      </c>
      <c r="O128" s="76">
        <f t="shared" si="43"/>
        <v>-2.2472855852058628E-2</v>
      </c>
      <c r="Q128" s="82" t="s">
        <v>129</v>
      </c>
      <c r="R128" s="82">
        <v>3.55</v>
      </c>
      <c r="S128" s="76">
        <f t="shared" si="44"/>
        <v>1.70458672729886E-2</v>
      </c>
      <c r="U128" s="82" t="s">
        <v>129</v>
      </c>
      <c r="V128" s="82">
        <v>13.87</v>
      </c>
      <c r="Y128" s="82" t="s">
        <v>129</v>
      </c>
      <c r="Z128" s="82">
        <v>6.22</v>
      </c>
      <c r="AA128" s="76">
        <f t="shared" si="45"/>
        <v>-1.436576980203364E-2</v>
      </c>
      <c r="AC128" s="82" t="s">
        <v>129</v>
      </c>
      <c r="AD128" s="82">
        <v>15.75</v>
      </c>
      <c r="AE128" s="76">
        <f t="shared" si="46"/>
        <v>-5.5569851154810654E-2</v>
      </c>
      <c r="AG128" s="82" t="s">
        <v>129</v>
      </c>
      <c r="AH128" s="82">
        <v>3.9</v>
      </c>
      <c r="AI128" s="76">
        <f t="shared" si="47"/>
        <v>-1.2739025777429826E-2</v>
      </c>
      <c r="AK128" s="82" t="s">
        <v>129</v>
      </c>
      <c r="AL128" s="82">
        <v>7.86</v>
      </c>
      <c r="AM128" s="76">
        <f t="shared" si="48"/>
        <v>-5.9276609929540189E-2</v>
      </c>
      <c r="AO128" s="86">
        <f t="shared" si="40"/>
        <v>-1.8569000690830298E-2</v>
      </c>
      <c r="AP128" s="86">
        <v>-1.2256420836975935E-2</v>
      </c>
    </row>
    <row r="129" spans="1:42" s="73" customFormat="1" ht="16.5" thickBot="1">
      <c r="A129" s="82" t="s">
        <v>130</v>
      </c>
      <c r="B129" s="84">
        <v>48577.32</v>
      </c>
      <c r="C129" s="76">
        <f t="shared" si="49"/>
        <v>-4.6013787145162667E-2</v>
      </c>
      <c r="E129" s="82" t="s">
        <v>130</v>
      </c>
      <c r="F129" s="79">
        <v>9.69</v>
      </c>
      <c r="G129" s="76">
        <f t="shared" si="41"/>
        <v>-8.0280831260802862E-2</v>
      </c>
      <c r="I129" s="82" t="s">
        <v>310</v>
      </c>
      <c r="J129" s="79">
        <v>18.059999999999999</v>
      </c>
      <c r="K129" s="76">
        <f t="shared" si="42"/>
        <v>3.0356462480593992E-2</v>
      </c>
      <c r="M129" s="82" t="s">
        <v>130</v>
      </c>
      <c r="N129" s="82">
        <v>11.25</v>
      </c>
      <c r="O129" s="76">
        <f t="shared" si="43"/>
        <v>4.3603637482131932E-2</v>
      </c>
      <c r="Q129" s="82" t="s">
        <v>130</v>
      </c>
      <c r="R129" s="82">
        <v>3.49</v>
      </c>
      <c r="S129" s="76">
        <f t="shared" si="44"/>
        <v>-7.7173265245583489E-2</v>
      </c>
      <c r="U129" s="82" t="s">
        <v>130</v>
      </c>
      <c r="V129" s="82">
        <v>14.06</v>
      </c>
      <c r="Y129" s="82" t="s">
        <v>130</v>
      </c>
      <c r="Z129" s="82">
        <v>6.31</v>
      </c>
      <c r="AA129" s="76">
        <f t="shared" si="45"/>
        <v>-8.0652055081337409E-2</v>
      </c>
      <c r="AC129" s="82" t="s">
        <v>130</v>
      </c>
      <c r="AD129" s="82">
        <v>16.649999999999999</v>
      </c>
      <c r="AE129" s="76">
        <f t="shared" si="46"/>
        <v>-4.8074907719512387E-2</v>
      </c>
      <c r="AG129" s="82" t="s">
        <v>130</v>
      </c>
      <c r="AH129" s="82">
        <v>3.95</v>
      </c>
      <c r="AI129" s="76">
        <f t="shared" si="47"/>
        <v>-3.4829391141679808E-2</v>
      </c>
      <c r="AK129" s="82" t="s">
        <v>130</v>
      </c>
      <c r="AL129" s="82">
        <v>8.34</v>
      </c>
      <c r="AM129" s="76">
        <f t="shared" si="48"/>
        <v>-4.3408574493756104E-2</v>
      </c>
      <c r="AO129" s="86">
        <f t="shared" si="40"/>
        <v>-4.7203088058719339E-2</v>
      </c>
      <c r="AP129" s="86">
        <v>3.0356462480593992E-2</v>
      </c>
    </row>
    <row r="130" spans="1:42" s="73" customFormat="1" ht="16.5" thickBot="1">
      <c r="A130" s="82" t="s">
        <v>131</v>
      </c>
      <c r="B130" s="84">
        <v>50864.77</v>
      </c>
      <c r="C130" s="76">
        <f t="shared" si="49"/>
        <v>3.2345645416683458E-2</v>
      </c>
      <c r="E130" s="82" t="s">
        <v>131</v>
      </c>
      <c r="F130" s="79">
        <v>10.5</v>
      </c>
      <c r="G130" s="76">
        <f t="shared" si="41"/>
        <v>4.479814289989472E-2</v>
      </c>
      <c r="I130" s="82" t="s">
        <v>311</v>
      </c>
      <c r="J130" s="79">
        <v>17.52</v>
      </c>
      <c r="K130" s="76">
        <f t="shared" si="42"/>
        <v>6.2409890259321477E-2</v>
      </c>
      <c r="M130" s="82" t="s">
        <v>131</v>
      </c>
      <c r="N130" s="82">
        <v>10.77</v>
      </c>
      <c r="O130" s="76">
        <f t="shared" si="43"/>
        <v>-0.11146994871237778</v>
      </c>
      <c r="Q130" s="82" t="s">
        <v>131</v>
      </c>
      <c r="R130" s="82">
        <v>3.77</v>
      </c>
      <c r="S130" s="76">
        <f t="shared" si="44"/>
        <v>1.0666767804195228E-2</v>
      </c>
      <c r="U130" s="82" t="s">
        <v>131</v>
      </c>
      <c r="V130" s="82">
        <v>14.53</v>
      </c>
      <c r="Y130" s="82" t="s">
        <v>131</v>
      </c>
      <c r="Z130" s="82">
        <v>6.84</v>
      </c>
      <c r="AA130" s="76">
        <f t="shared" si="45"/>
        <v>4.9448275413981328E-2</v>
      </c>
      <c r="AC130" s="82" t="s">
        <v>131</v>
      </c>
      <c r="AD130" s="82">
        <v>17.47</v>
      </c>
      <c r="AE130" s="76">
        <f t="shared" si="46"/>
        <v>-4.6415935701410206E-2</v>
      </c>
      <c r="AG130" s="82" t="s">
        <v>131</v>
      </c>
      <c r="AH130" s="82">
        <v>4.09</v>
      </c>
      <c r="AI130" s="76">
        <f t="shared" si="47"/>
        <v>1.7263067423780771E-2</v>
      </c>
      <c r="AK130" s="82" t="s">
        <v>131</v>
      </c>
      <c r="AL130" s="82">
        <v>8.7100000000000009</v>
      </c>
      <c r="AM130" s="76">
        <f t="shared" si="48"/>
        <v>3.3861962610176072E-2</v>
      </c>
      <c r="AO130" s="86">
        <f t="shared" si="40"/>
        <v>1.4613319557106982E-2</v>
      </c>
      <c r="AP130" s="86">
        <v>6.2409890259321477E-2</v>
      </c>
    </row>
    <row r="131" spans="1:42" s="73" customFormat="1" ht="16.5" thickBot="1">
      <c r="A131" s="82" t="s">
        <v>132</v>
      </c>
      <c r="B131" s="84">
        <v>49245.84</v>
      </c>
      <c r="C131" s="76">
        <f t="shared" si="49"/>
        <v>-6.0970389988676238E-2</v>
      </c>
      <c r="E131" s="82" t="s">
        <v>132</v>
      </c>
      <c r="F131" s="79">
        <v>10.039999999999999</v>
      </c>
      <c r="G131" s="76">
        <f t="shared" si="41"/>
        <v>-0.12703624113686682</v>
      </c>
      <c r="I131" s="82" t="s">
        <v>313</v>
      </c>
      <c r="J131" s="79">
        <v>16.46</v>
      </c>
      <c r="K131" s="76">
        <f t="shared" si="42"/>
        <v>-3.8729892655178268E-2</v>
      </c>
      <c r="M131" s="82" t="s">
        <v>132</v>
      </c>
      <c r="N131" s="82">
        <v>12.04</v>
      </c>
      <c r="O131" s="76">
        <f t="shared" si="43"/>
        <v>-0.16006575681576124</v>
      </c>
      <c r="Q131" s="82" t="s">
        <v>132</v>
      </c>
      <c r="R131" s="82">
        <v>3.73</v>
      </c>
      <c r="S131" s="76">
        <f t="shared" si="44"/>
        <v>-0.11150780215498592</v>
      </c>
      <c r="U131" s="82" t="s">
        <v>132</v>
      </c>
      <c r="V131" s="82">
        <v>14.05</v>
      </c>
      <c r="Y131" s="82" t="s">
        <v>132</v>
      </c>
      <c r="Z131" s="82">
        <v>6.51</v>
      </c>
      <c r="AA131" s="76">
        <f t="shared" si="45"/>
        <v>-9.5170524752076407E-2</v>
      </c>
      <c r="AC131" s="82" t="s">
        <v>132</v>
      </c>
      <c r="AD131" s="82">
        <v>18.3</v>
      </c>
      <c r="AE131" s="76">
        <f t="shared" si="46"/>
        <v>-1.2489980449893174E-2</v>
      </c>
      <c r="AG131" s="82" t="s">
        <v>132</v>
      </c>
      <c r="AH131" s="82">
        <v>4.0199999999999996</v>
      </c>
      <c r="AI131" s="76">
        <f t="shared" si="47"/>
        <v>5.1031480012445826E-2</v>
      </c>
      <c r="AK131" s="82" t="s">
        <v>132</v>
      </c>
      <c r="AL131" s="82">
        <v>8.42</v>
      </c>
      <c r="AM131" s="76">
        <f t="shared" si="48"/>
        <v>-2.8104894320108483E-2</v>
      </c>
      <c r="AO131" s="86">
        <f t="shared" si="40"/>
        <v>-1.8486569264782267E-2</v>
      </c>
      <c r="AP131" s="86">
        <v>-3.8729892655178268E-2</v>
      </c>
    </row>
    <row r="132" spans="1:42" s="73" customFormat="1" ht="16.5" thickBot="1">
      <c r="A132" s="82" t="s">
        <v>133</v>
      </c>
      <c r="B132" s="84">
        <v>52341.8</v>
      </c>
      <c r="C132" s="76">
        <f t="shared" si="49"/>
        <v>-4.744391289119335E-3</v>
      </c>
      <c r="E132" s="82" t="s">
        <v>133</v>
      </c>
      <c r="F132" s="79">
        <v>11.4</v>
      </c>
      <c r="G132" s="76">
        <f t="shared" si="41"/>
        <v>-3.3638359148829684E-2</v>
      </c>
      <c r="I132" s="82" t="s">
        <v>314</v>
      </c>
      <c r="J132" s="79">
        <v>17.11</v>
      </c>
      <c r="K132" s="76">
        <f t="shared" si="42"/>
        <v>2.0071512068984613E-2</v>
      </c>
      <c r="M132" s="82" t="s">
        <v>133</v>
      </c>
      <c r="N132" s="82">
        <v>14.13</v>
      </c>
      <c r="O132" s="76">
        <f t="shared" si="43"/>
        <v>-2.3086020034182586E-2</v>
      </c>
      <c r="Q132" s="82" t="s">
        <v>133</v>
      </c>
      <c r="R132" s="82">
        <v>4.17</v>
      </c>
      <c r="S132" s="76">
        <f t="shared" si="44"/>
        <v>-4.9132688577644648E-2</v>
      </c>
      <c r="U132" s="82" t="s">
        <v>133</v>
      </c>
      <c r="V132" s="82">
        <v>14.58</v>
      </c>
      <c r="Y132" s="82" t="s">
        <v>133</v>
      </c>
      <c r="Z132" s="82">
        <v>7.16</v>
      </c>
      <c r="AA132" s="76">
        <f t="shared" si="45"/>
        <v>-2.0733292789132846E-2</v>
      </c>
      <c r="AC132" s="82" t="s">
        <v>133</v>
      </c>
      <c r="AD132" s="82">
        <v>18.53</v>
      </c>
      <c r="AE132" s="76">
        <f t="shared" si="46"/>
        <v>9.8012153888055245E-2</v>
      </c>
      <c r="AG132" s="82" t="s">
        <v>133</v>
      </c>
      <c r="AH132" s="82">
        <v>3.82</v>
      </c>
      <c r="AI132" s="76">
        <f t="shared" si="47"/>
        <v>3.1917602968304946E-2</v>
      </c>
      <c r="AK132" s="82" t="s">
        <v>133</v>
      </c>
      <c r="AL132" s="82">
        <v>8.66</v>
      </c>
      <c r="AM132" s="76">
        <f t="shared" si="48"/>
        <v>-4.9559690948460508E-2</v>
      </c>
      <c r="AO132" s="86">
        <f t="shared" si="40"/>
        <v>1.9486017273246354E-2</v>
      </c>
      <c r="AP132" s="86">
        <v>2.0071512068984613E-2</v>
      </c>
    </row>
    <row r="133" spans="1:42" s="73" customFormat="1" ht="16.5" thickBot="1">
      <c r="A133" s="82" t="s">
        <v>134</v>
      </c>
      <c r="B133" s="84">
        <v>52590.720000000001</v>
      </c>
      <c r="C133" s="76">
        <f t="shared" si="49"/>
        <v>1.3570531732854209E-3</v>
      </c>
      <c r="E133" s="82" t="s">
        <v>134</v>
      </c>
      <c r="F133" s="79">
        <v>11.79</v>
      </c>
      <c r="G133" s="76">
        <f t="shared" si="41"/>
        <v>5.1020518838953309E-3</v>
      </c>
      <c r="I133" s="82" t="s">
        <v>316</v>
      </c>
      <c r="J133" s="79">
        <v>16.77</v>
      </c>
      <c r="K133" s="76">
        <f t="shared" si="42"/>
        <v>-3.2847527892397123E-2</v>
      </c>
      <c r="M133" s="82" t="s">
        <v>134</v>
      </c>
      <c r="N133" s="82">
        <v>14.46</v>
      </c>
      <c r="O133" s="76">
        <f t="shared" si="43"/>
        <v>6.9180217217747176E-4</v>
      </c>
      <c r="Q133" s="82" t="s">
        <v>134</v>
      </c>
      <c r="R133" s="82">
        <v>4.38</v>
      </c>
      <c r="S133" s="76">
        <f t="shared" si="44"/>
        <v>-3.5878287664901906E-2</v>
      </c>
      <c r="U133" s="82" t="s">
        <v>134</v>
      </c>
      <c r="V133" s="82">
        <v>14.66</v>
      </c>
      <c r="Y133" s="82" t="s">
        <v>134</v>
      </c>
      <c r="Z133" s="82">
        <v>7.31</v>
      </c>
      <c r="AA133" s="76">
        <f t="shared" si="45"/>
        <v>9.6220673640620303E-3</v>
      </c>
      <c r="AC133" s="82" t="s">
        <v>134</v>
      </c>
      <c r="AD133" s="82">
        <v>16.8</v>
      </c>
      <c r="AE133" s="76">
        <f t="shared" si="46"/>
        <v>3.6367644170875006E-2</v>
      </c>
      <c r="AG133" s="82" t="s">
        <v>134</v>
      </c>
      <c r="AH133" s="82">
        <v>3.7</v>
      </c>
      <c r="AI133" s="76">
        <f t="shared" si="47"/>
        <v>8.1411575836998658E-3</v>
      </c>
      <c r="AK133" s="82" t="s">
        <v>134</v>
      </c>
      <c r="AL133" s="82">
        <v>9.1</v>
      </c>
      <c r="AM133" s="76">
        <f t="shared" si="48"/>
        <v>-3.6681566634604978E-2</v>
      </c>
      <c r="AO133" s="86">
        <f t="shared" si="40"/>
        <v>1.1893826410650177E-2</v>
      </c>
      <c r="AP133" s="86">
        <v>-3.2847527892397123E-2</v>
      </c>
    </row>
    <row r="134" spans="1:42" s="73" customFormat="1" ht="16.5" thickBot="1">
      <c r="A134" s="82" t="s">
        <v>135</v>
      </c>
      <c r="B134" s="84">
        <v>52519.4</v>
      </c>
      <c r="C134" s="76">
        <f t="shared" si="49"/>
        <v>-2.8115631304441981E-2</v>
      </c>
      <c r="E134" s="82" t="s">
        <v>135</v>
      </c>
      <c r="F134" s="79">
        <v>11.73</v>
      </c>
      <c r="G134" s="76">
        <f t="shared" si="41"/>
        <v>-0.11882445586884985</v>
      </c>
      <c r="I134" s="82" t="s">
        <v>317</v>
      </c>
      <c r="J134" s="79">
        <v>17.329999999999998</v>
      </c>
      <c r="K134" s="76">
        <f t="shared" si="42"/>
        <v>-0.10403245587317381</v>
      </c>
      <c r="M134" s="82" t="s">
        <v>135</v>
      </c>
      <c r="N134" s="82">
        <v>14.45</v>
      </c>
      <c r="O134" s="76">
        <f t="shared" si="43"/>
        <v>3.0923054209525402E-2</v>
      </c>
      <c r="Q134" s="82" t="s">
        <v>135</v>
      </c>
      <c r="R134" s="82">
        <v>4.54</v>
      </c>
      <c r="S134" s="76">
        <f t="shared" si="44"/>
        <v>-4.0998190450585108E-2</v>
      </c>
      <c r="U134" s="82" t="s">
        <v>135</v>
      </c>
      <c r="V134" s="82">
        <v>14.75</v>
      </c>
      <c r="Y134" s="82" t="s">
        <v>135</v>
      </c>
      <c r="Z134" s="82">
        <v>7.24</v>
      </c>
      <c r="AA134" s="76">
        <f t="shared" si="45"/>
        <v>-1.0989121575595206E-2</v>
      </c>
      <c r="AC134" s="82" t="s">
        <v>135</v>
      </c>
      <c r="AD134" s="82">
        <v>16.2</v>
      </c>
      <c r="AE134" s="76">
        <f t="shared" si="46"/>
        <v>-1.0439149144705272E-2</v>
      </c>
      <c r="AG134" s="82" t="s">
        <v>135</v>
      </c>
      <c r="AH134" s="82">
        <v>3.67</v>
      </c>
      <c r="AI134" s="76">
        <f t="shared" si="47"/>
        <v>5.3159368280095848E-2</v>
      </c>
      <c r="AK134" s="82" t="s">
        <v>135</v>
      </c>
      <c r="AL134" s="82">
        <v>9.44</v>
      </c>
      <c r="AM134" s="76">
        <f t="shared" si="48"/>
        <v>2.1414094503816355E-2</v>
      </c>
      <c r="AO134" s="86">
        <f t="shared" ref="AO134:AO138" si="50">0.36*AI134+0.157*AE134+0.344*AA134+0.124*W134+0.013*O134+0.002*K134</f>
        <v>1.3912103136088507E-2</v>
      </c>
      <c r="AP134" s="86">
        <v>-0.10403245587317381</v>
      </c>
    </row>
    <row r="135" spans="1:42" s="73" customFormat="1" ht="16.5" thickBot="1">
      <c r="A135" s="82" t="s">
        <v>136</v>
      </c>
      <c r="B135" s="84">
        <v>54016.97</v>
      </c>
      <c r="C135" s="76">
        <f t="shared" si="49"/>
        <v>4.9655662510941457E-3</v>
      </c>
      <c r="E135" s="82" t="s">
        <v>136</v>
      </c>
      <c r="F135" s="79">
        <v>13.21</v>
      </c>
      <c r="G135" s="76">
        <f t="shared" si="41"/>
        <v>3.032602779044422E-3</v>
      </c>
      <c r="I135" s="82" t="s">
        <v>319</v>
      </c>
      <c r="J135" s="79">
        <v>19.23</v>
      </c>
      <c r="K135" s="76">
        <f t="shared" si="42"/>
        <v>-3.5252692555763916E-2</v>
      </c>
      <c r="M135" s="82" t="s">
        <v>136</v>
      </c>
      <c r="N135" s="82">
        <v>14.01</v>
      </c>
      <c r="O135" s="76">
        <f t="shared" si="43"/>
        <v>-3.0230773115764529E-2</v>
      </c>
      <c r="Q135" s="82" t="s">
        <v>136</v>
      </c>
      <c r="R135" s="82">
        <v>4.7300000000000004</v>
      </c>
      <c r="S135" s="76">
        <f t="shared" si="44"/>
        <v>0.11409007445592123</v>
      </c>
      <c r="U135" s="82" t="s">
        <v>136</v>
      </c>
      <c r="V135" s="82">
        <v>14.82</v>
      </c>
      <c r="Y135" s="82" t="s">
        <v>136</v>
      </c>
      <c r="Z135" s="82">
        <v>7.32</v>
      </c>
      <c r="AA135" s="76">
        <f t="shared" si="45"/>
        <v>8.2304991365154435E-3</v>
      </c>
      <c r="AC135" s="82" t="s">
        <v>136</v>
      </c>
      <c r="AD135" s="82">
        <v>16.37</v>
      </c>
      <c r="AE135" s="76">
        <f t="shared" si="46"/>
        <v>1.9118682864427996E-2</v>
      </c>
      <c r="AG135" s="82" t="s">
        <v>136</v>
      </c>
      <c r="AH135" s="82">
        <v>3.48</v>
      </c>
      <c r="AI135" s="76">
        <f t="shared" si="47"/>
        <v>-2.5533302005164647E-2</v>
      </c>
      <c r="AK135" s="82" t="s">
        <v>136</v>
      </c>
      <c r="AL135" s="82">
        <v>9.24</v>
      </c>
      <c r="AM135" s="76">
        <f t="shared" si="48"/>
        <v>5.677651580208197E-2</v>
      </c>
      <c r="AO135" s="86">
        <f t="shared" si="50"/>
        <v>-3.8225692447992313E-3</v>
      </c>
      <c r="AP135" s="86">
        <v>-3.5252692555763916E-2</v>
      </c>
    </row>
    <row r="136" spans="1:42" s="73" customFormat="1" ht="16.5" thickBot="1">
      <c r="A136" s="82" t="s">
        <v>137</v>
      </c>
      <c r="B136" s="84">
        <v>53749.41</v>
      </c>
      <c r="C136" s="76">
        <f t="shared" si="49"/>
        <v>7.5050115592310129E-3</v>
      </c>
      <c r="E136" s="82" t="s">
        <v>137</v>
      </c>
      <c r="F136" s="79">
        <v>13.17</v>
      </c>
      <c r="G136" s="76">
        <f t="shared" si="41"/>
        <v>1.1454878974766604E-2</v>
      </c>
      <c r="I136" s="82" t="s">
        <v>320</v>
      </c>
      <c r="J136" s="79">
        <v>19.920000000000002</v>
      </c>
      <c r="K136" s="76">
        <f t="shared" si="42"/>
        <v>-4.0339950644928964E-2</v>
      </c>
      <c r="M136" s="82" t="s">
        <v>137</v>
      </c>
      <c r="N136" s="82">
        <v>14.44</v>
      </c>
      <c r="O136" s="76">
        <f t="shared" si="43"/>
        <v>-6.9013386406931573E-3</v>
      </c>
      <c r="Q136" s="82" t="s">
        <v>137</v>
      </c>
      <c r="R136" s="82">
        <v>4.22</v>
      </c>
      <c r="S136" s="76">
        <f t="shared" si="44"/>
        <v>-2.8039220064393047E-2</v>
      </c>
      <c r="U136" s="82" t="s">
        <v>137</v>
      </c>
      <c r="V136" s="82">
        <v>14.38</v>
      </c>
      <c r="Y136" s="82" t="s">
        <v>137</v>
      </c>
      <c r="Z136" s="82">
        <v>7.26</v>
      </c>
      <c r="AA136" s="76">
        <f t="shared" si="45"/>
        <v>4.0764604064272118E-2</v>
      </c>
      <c r="AC136" s="82" t="s">
        <v>137</v>
      </c>
      <c r="AD136" s="82">
        <v>16.059999999999999</v>
      </c>
      <c r="AE136" s="76">
        <f t="shared" si="46"/>
        <v>-8.1287262905741287E-2</v>
      </c>
      <c r="AG136" s="82" t="s">
        <v>137</v>
      </c>
      <c r="AH136" s="82">
        <v>3.57</v>
      </c>
      <c r="AI136" s="76">
        <f t="shared" si="47"/>
        <v>-2.7626066274931266E-2</v>
      </c>
      <c r="AK136" s="82" t="s">
        <v>137</v>
      </c>
      <c r="AL136" s="82">
        <v>8.73</v>
      </c>
      <c r="AM136" s="76">
        <f t="shared" si="48"/>
        <v>-3.7103750203377084E-2</v>
      </c>
      <c r="AO136" s="86">
        <f t="shared" si="50"/>
        <v>-8.8548576406858991E-3</v>
      </c>
      <c r="AP136" s="86">
        <v>-4.0339950644928964E-2</v>
      </c>
    </row>
    <row r="137" spans="1:42" s="73" customFormat="1" ht="16.5" thickBot="1">
      <c r="A137" s="82" t="s">
        <v>138</v>
      </c>
      <c r="B137" s="84">
        <v>53347.53</v>
      </c>
      <c r="C137" s="76">
        <f t="shared" si="49"/>
        <v>7.0383441938991825E-3</v>
      </c>
      <c r="E137" s="82" t="s">
        <v>138</v>
      </c>
      <c r="F137" s="79">
        <v>13.02</v>
      </c>
      <c r="G137" s="76">
        <f t="shared" si="41"/>
        <v>3.5969475740370502E-2</v>
      </c>
      <c r="I137" s="82" t="s">
        <v>321</v>
      </c>
      <c r="J137" s="79">
        <v>20.74</v>
      </c>
      <c r="K137" s="76">
        <f t="shared" si="42"/>
        <v>2.6876770476635049E-2</v>
      </c>
      <c r="M137" s="82" t="s">
        <v>138</v>
      </c>
      <c r="N137" s="82">
        <v>14.54</v>
      </c>
      <c r="O137" s="76">
        <f t="shared" si="43"/>
        <v>9.7444505376150153E-2</v>
      </c>
      <c r="Q137" s="82" t="s">
        <v>138</v>
      </c>
      <c r="R137" s="82">
        <v>4.34</v>
      </c>
      <c r="S137" s="76">
        <f t="shared" si="44"/>
        <v>-0.13956156165111383</v>
      </c>
      <c r="U137" s="82" t="s">
        <v>138</v>
      </c>
      <c r="V137" s="82">
        <v>14.55</v>
      </c>
      <c r="Y137" s="82" t="s">
        <v>138</v>
      </c>
      <c r="Z137" s="82">
        <v>6.97</v>
      </c>
      <c r="AA137" s="76">
        <f t="shared" si="45"/>
        <v>-4.2949242828808406E-3</v>
      </c>
      <c r="AC137" s="82" t="s">
        <v>138</v>
      </c>
      <c r="AD137" s="82">
        <v>17.420000000000002</v>
      </c>
      <c r="AE137" s="76">
        <f t="shared" si="46"/>
        <v>-2.7181741422352433E-2</v>
      </c>
      <c r="AG137" s="82" t="s">
        <v>138</v>
      </c>
      <c r="AH137" s="82">
        <v>3.67</v>
      </c>
      <c r="AI137" s="76">
        <f t="shared" si="47"/>
        <v>-2.4227295335324237E-2</v>
      </c>
      <c r="AK137" s="82" t="s">
        <v>138</v>
      </c>
      <c r="AL137" s="82">
        <v>9.06</v>
      </c>
      <c r="AM137" s="76">
        <f t="shared" si="48"/>
        <v>-2.2914259522875777E-2</v>
      </c>
      <c r="AO137" s="86">
        <f t="shared" si="50"/>
        <v>-1.3146281566493842E-2</v>
      </c>
      <c r="AP137" s="86">
        <v>2.6876770476635049E-2</v>
      </c>
    </row>
    <row r="138" spans="1:42" s="73" customFormat="1" ht="16.5" thickBot="1">
      <c r="A138" s="82" t="s">
        <v>139</v>
      </c>
      <c r="B138" s="84">
        <v>52973.37</v>
      </c>
      <c r="C138" s="76">
        <f t="shared" si="49"/>
        <v>4.0270983769393493E-3</v>
      </c>
      <c r="E138" s="82" t="s">
        <v>139</v>
      </c>
      <c r="F138" s="79">
        <v>12.56</v>
      </c>
      <c r="G138" s="76">
        <f t="shared" si="41"/>
        <v>1.848184386379963E-2</v>
      </c>
      <c r="I138" s="82" t="s">
        <v>323</v>
      </c>
      <c r="J138" s="79">
        <v>20.190000000000001</v>
      </c>
      <c r="K138" s="76">
        <f t="shared" si="42"/>
        <v>2.6601317605725698E-2</v>
      </c>
      <c r="M138" s="82" t="s">
        <v>139</v>
      </c>
      <c r="N138" s="82">
        <v>13.19</v>
      </c>
      <c r="O138" s="76">
        <f t="shared" si="43"/>
        <v>-3.7206672571134233E-2</v>
      </c>
      <c r="Q138" s="82" t="s">
        <v>139</v>
      </c>
      <c r="R138" s="82">
        <v>4.99</v>
      </c>
      <c r="S138" s="76">
        <f t="shared" si="44"/>
        <v>-5.0792166840105082E-2</v>
      </c>
      <c r="U138" s="82" t="s">
        <v>139</v>
      </c>
      <c r="V138" s="82">
        <v>14.88</v>
      </c>
      <c r="Y138" s="82" t="s">
        <v>139</v>
      </c>
      <c r="Z138" s="82">
        <v>7</v>
      </c>
      <c r="AA138" s="76">
        <f t="shared" si="45"/>
        <v>-2.3995505556215692E-2</v>
      </c>
      <c r="AC138" s="82" t="s">
        <v>139</v>
      </c>
      <c r="AD138" s="82">
        <v>17.899999999999999</v>
      </c>
      <c r="AE138" s="76">
        <f t="shared" si="46"/>
        <v>-3.5669076206735005E-2</v>
      </c>
      <c r="AG138" s="82" t="s">
        <v>139</v>
      </c>
      <c r="AH138" s="82">
        <v>3.76</v>
      </c>
      <c r="AI138" s="76">
        <f t="shared" si="47"/>
        <v>-5.3050522296932291E-3</v>
      </c>
      <c r="AK138" s="82" t="s">
        <v>139</v>
      </c>
      <c r="AL138" s="82">
        <v>9.27</v>
      </c>
      <c r="AM138" s="76">
        <f t="shared" si="48"/>
        <v>-1.4989574019524499E-2</v>
      </c>
      <c r="AO138" s="86">
        <f t="shared" si="50"/>
        <v>-1.6194801786698451E-2</v>
      </c>
      <c r="AP138" s="86">
        <v>2.6601317605725698E-2</v>
      </c>
    </row>
    <row r="139" spans="1:42" s="73" customFormat="1" ht="15.75">
      <c r="A139" s="82" t="s">
        <v>140</v>
      </c>
      <c r="B139" s="84">
        <v>52760.47</v>
      </c>
      <c r="C139" s="76"/>
      <c r="E139" s="82" t="s">
        <v>140</v>
      </c>
      <c r="F139" s="81">
        <v>12.33</v>
      </c>
      <c r="G139" s="76"/>
      <c r="I139" s="82" t="s">
        <v>324</v>
      </c>
      <c r="J139" s="79">
        <v>19.66</v>
      </c>
      <c r="K139" s="76"/>
      <c r="M139" s="82" t="s">
        <v>140</v>
      </c>
      <c r="N139" s="82">
        <v>13.69</v>
      </c>
      <c r="O139" s="76"/>
      <c r="Q139" s="82" t="s">
        <v>140</v>
      </c>
      <c r="R139" s="82">
        <v>5.25</v>
      </c>
      <c r="S139" s="76"/>
      <c r="U139" s="82" t="s">
        <v>140</v>
      </c>
      <c r="V139" s="82">
        <v>15.39</v>
      </c>
      <c r="Y139" s="82" t="s">
        <v>140</v>
      </c>
      <c r="Z139" s="82">
        <v>7.17</v>
      </c>
      <c r="AA139" s="76"/>
      <c r="AC139" s="82" t="s">
        <v>140</v>
      </c>
      <c r="AD139" s="82">
        <v>18.55</v>
      </c>
      <c r="AE139" s="76"/>
      <c r="AG139" s="82" t="s">
        <v>140</v>
      </c>
      <c r="AH139" s="82">
        <v>3.78</v>
      </c>
      <c r="AI139" s="76"/>
      <c r="AK139" s="82" t="s">
        <v>140</v>
      </c>
      <c r="AL139" s="82">
        <v>9.41</v>
      </c>
      <c r="AM139" s="76"/>
    </row>
    <row r="140" spans="1:42" s="73" customFormat="1" ht="15.75">
      <c r="AC140" s="82"/>
      <c r="AD140" s="82"/>
    </row>
    <row r="141" spans="1:42" s="73" customFormat="1" ht="15.75">
      <c r="AC141" s="82"/>
      <c r="AD141" s="82"/>
    </row>
    <row r="142" spans="1:42" s="73" customFormat="1" ht="15.75">
      <c r="AC142" s="82"/>
      <c r="AD142" s="82"/>
    </row>
    <row r="143" spans="1:42" s="73" customFormat="1" ht="19.5">
      <c r="A143" s="85" t="s">
        <v>0</v>
      </c>
      <c r="B143" s="85"/>
      <c r="C143" s="85"/>
      <c r="D143" s="85"/>
      <c r="E143" s="85" t="s">
        <v>361</v>
      </c>
      <c r="F143" s="85"/>
      <c r="G143" s="85"/>
      <c r="H143" s="85"/>
      <c r="I143" s="85" t="s">
        <v>325</v>
      </c>
      <c r="J143" s="85"/>
      <c r="K143" s="85"/>
      <c r="L143" s="85"/>
      <c r="M143" s="85" t="s">
        <v>1</v>
      </c>
      <c r="N143" s="85"/>
      <c r="O143" s="85"/>
      <c r="P143" s="85"/>
      <c r="Q143" s="85" t="s">
        <v>141</v>
      </c>
      <c r="R143" s="85"/>
      <c r="S143" s="85"/>
      <c r="T143" s="85"/>
      <c r="U143" s="85" t="s">
        <v>142</v>
      </c>
      <c r="V143" s="85"/>
      <c r="W143" s="85"/>
      <c r="X143" s="85"/>
      <c r="Y143" s="85" t="s">
        <v>2</v>
      </c>
      <c r="AC143" s="85" t="s">
        <v>158</v>
      </c>
      <c r="AG143" s="85" t="s">
        <v>144</v>
      </c>
      <c r="AK143" s="85" t="s">
        <v>145</v>
      </c>
    </row>
    <row r="144" spans="1:42" s="73" customFormat="1" ht="15.75"/>
    <row r="145" spans="1:42" s="73" customFormat="1" ht="15.75">
      <c r="A145" s="73" t="s">
        <v>3</v>
      </c>
      <c r="C145" s="73">
        <f>_xlfn.VAR.P(C5:C138)</f>
        <v>9.3913039582294196E-4</v>
      </c>
      <c r="G145" s="73">
        <f>_xlfn.VAR.P(G5:G138)</f>
        <v>4.8650693428154423E-3</v>
      </c>
      <c r="K145" s="73">
        <f>_xlfn.VAR.P(K5:K138)</f>
        <v>5.8903765391799586E-3</v>
      </c>
      <c r="O145" s="73">
        <f>_xlfn.VAR.P(O5:O138)</f>
        <v>4.853706226716545E-3</v>
      </c>
      <c r="S145" s="73">
        <f>_xlfn.VAR.P(S5:S138)</f>
        <v>3.4087445579727214E-3</v>
      </c>
      <c r="W145" s="73">
        <f>_xlfn.VAR.P(W5:W138)</f>
        <v>7.2917936653844797E-4</v>
      </c>
      <c r="AA145" s="73">
        <f>_xlfn.VAR.P(AA5:AA138)</f>
        <v>1.5269356046572608E-3</v>
      </c>
      <c r="AE145" s="73">
        <f>_xlfn.VAR.P(AE5:AE138)</f>
        <v>1.9757098506833349E-3</v>
      </c>
      <c r="AI145" s="73">
        <f>_xlfn.VAR.P(AI5:AI138)</f>
        <v>1.7976765087685833E-3</v>
      </c>
      <c r="AM145" s="73">
        <f>_xlfn.VAR.P(AM5:AM138)</f>
        <v>2.2634372289656807E-3</v>
      </c>
    </row>
    <row r="146" spans="1:42" s="73" customFormat="1" ht="15.75">
      <c r="A146" s="5" t="s">
        <v>4</v>
      </c>
      <c r="B146" s="5"/>
      <c r="C146" s="6">
        <f>_xlfn.STDEV.P(C5:C138)</f>
        <v>3.0645234471658754E-2</v>
      </c>
      <c r="D146" s="5"/>
      <c r="E146" s="5"/>
      <c r="F146" s="5"/>
      <c r="G146" s="6">
        <f>_xlfn.STDEV.P(G5:G138)</f>
        <v>6.9750049052423199E-2</v>
      </c>
      <c r="H146" s="5"/>
      <c r="I146" s="5"/>
      <c r="J146" s="5"/>
      <c r="K146" s="6">
        <f>_xlfn.STDEV.P(K5:K138)</f>
        <v>7.67487885192982E-2</v>
      </c>
      <c r="L146" s="5"/>
      <c r="M146" s="5"/>
      <c r="N146" s="5"/>
      <c r="O146" s="6">
        <f>_xlfn.STDEV.P(O5:O138)</f>
        <v>6.9668545461467363E-2</v>
      </c>
      <c r="P146" s="5"/>
      <c r="Q146" s="5"/>
      <c r="R146" s="5"/>
      <c r="S146" s="6">
        <f>_xlfn.STDEV.P(S5:S138)</f>
        <v>5.8384454762999381E-2</v>
      </c>
      <c r="T146" s="5"/>
      <c r="U146" s="5"/>
      <c r="V146" s="5"/>
      <c r="W146" s="6">
        <f>_xlfn.STDEV.P(W5:W138)</f>
        <v>2.7003321398273359E-2</v>
      </c>
      <c r="X146" s="5"/>
      <c r="Y146" s="5"/>
      <c r="Z146" s="5"/>
      <c r="AA146" s="6">
        <f>_xlfn.STDEV.P(AA5:AA138)</f>
        <v>3.907602339871933E-2</v>
      </c>
      <c r="AE146" s="6">
        <f>_xlfn.STDEV.P(AE5:AE138)</f>
        <v>4.4448957813241638E-2</v>
      </c>
      <c r="AI146" s="6">
        <f>_xlfn.STDEV.P(AI5:AI138)</f>
        <v>4.2399015422160256E-2</v>
      </c>
      <c r="AM146" s="6">
        <f>_xlfn.STDEV.P(AM5:AM138)</f>
        <v>4.7575594888195363E-2</v>
      </c>
    </row>
    <row r="147" spans="1:42" s="73" customFormat="1" ht="15.75">
      <c r="A147" s="73" t="s">
        <v>5</v>
      </c>
      <c r="C147" s="6">
        <f>C145^(1/2)</f>
        <v>3.0645234471658754E-2</v>
      </c>
      <c r="D147" s="5"/>
      <c r="E147" s="5"/>
      <c r="F147" s="5"/>
      <c r="G147" s="6">
        <f>G145^(1/2)</f>
        <v>6.9750049052423199E-2</v>
      </c>
      <c r="H147" s="5"/>
      <c r="I147" s="5"/>
      <c r="J147" s="5"/>
      <c r="K147" s="6">
        <f>K145^(1/2)</f>
        <v>7.67487885192982E-2</v>
      </c>
      <c r="L147" s="5"/>
      <c r="M147" s="5"/>
      <c r="N147" s="5"/>
      <c r="O147" s="6">
        <f>O145^(1/2)</f>
        <v>6.9668545461467363E-2</v>
      </c>
      <c r="P147" s="5"/>
      <c r="Q147" s="5"/>
      <c r="R147" s="5"/>
      <c r="S147" s="6">
        <f>S145^(1/2)</f>
        <v>5.8384454762999381E-2</v>
      </c>
      <c r="T147" s="5"/>
      <c r="U147" s="5"/>
      <c r="V147" s="5"/>
      <c r="W147" s="6">
        <f>W145^(1/2)</f>
        <v>2.7003321398273359E-2</v>
      </c>
      <c r="X147" s="5"/>
      <c r="Y147" s="5"/>
      <c r="Z147" s="5"/>
      <c r="AA147" s="6">
        <f>AA145^(1/2)</f>
        <v>3.907602339871933E-2</v>
      </c>
      <c r="AE147" s="6">
        <f>AE145^(1/2)</f>
        <v>4.4448957813241638E-2</v>
      </c>
      <c r="AI147" s="6">
        <f>AI145^(1/2)</f>
        <v>4.2399015422160256E-2</v>
      </c>
      <c r="AM147" s="6">
        <f>AM145^(1/2)</f>
        <v>4.7575594888195363E-2</v>
      </c>
    </row>
    <row r="148" spans="1:42" s="73" customFormat="1" ht="15.75"/>
    <row r="149" spans="1:42" s="73" customFormat="1" ht="15.75">
      <c r="A149" s="73" t="s">
        <v>6</v>
      </c>
      <c r="C149" s="86">
        <f>B5/B139-1</f>
        <v>0.4240477766782591</v>
      </c>
      <c r="G149" s="86">
        <f>F5/F139-1</f>
        <v>0.28629359286293599</v>
      </c>
      <c r="K149" s="86">
        <f>J5/J139-1</f>
        <v>1.0208545269582907</v>
      </c>
      <c r="O149" s="86">
        <f>N5/N139-1</f>
        <v>1.231555880204529</v>
      </c>
      <c r="S149" s="86">
        <f>R5/R139-1</f>
        <v>2.0952380952381056E-2</v>
      </c>
      <c r="W149" s="86">
        <f>V5/V139-1</f>
        <v>0.1500974658869394</v>
      </c>
      <c r="AA149" s="86">
        <f>Z5/Z139-1</f>
        <v>0.5271966527196652</v>
      </c>
      <c r="AE149" s="86">
        <f>AD5/AD139-1</f>
        <v>0.84743935309973062</v>
      </c>
      <c r="AI149" s="86">
        <f>AH5/AH139-1</f>
        <v>-0.16666666666666663</v>
      </c>
      <c r="AM149" s="86">
        <f>AL5/AL139-1</f>
        <v>0.70350690754516476</v>
      </c>
      <c r="AO149" s="86">
        <f t="shared" ref="AO149" si="51">0.36*AI149+0.157*AE149+0.344*AA149+0.124*W149+0.013*O149+0.002*K149</f>
        <v>0.29106764823877851</v>
      </c>
      <c r="AP149" s="94">
        <f>K149</f>
        <v>1.0208545269582907</v>
      </c>
    </row>
    <row r="150" spans="1:42" s="73" customFormat="1" ht="15.75">
      <c r="E150" s="5" t="s">
        <v>380</v>
      </c>
      <c r="G150" s="73">
        <f>COVAR(G5:G138,$C$5:$C$138)</f>
        <v>1.7805769266703497E-3</v>
      </c>
      <c r="I150" s="5" t="s">
        <v>326</v>
      </c>
      <c r="K150" s="73">
        <f>COVAR(K5:K138,$C$5:$C$138)</f>
        <v>1.4497477674041039E-3</v>
      </c>
      <c r="M150" s="5" t="s">
        <v>7</v>
      </c>
      <c r="O150" s="73">
        <f>COVAR(O5:O138,$C$5:$C$138)</f>
        <v>1.1273122893995671E-3</v>
      </c>
      <c r="Q150" s="5" t="s">
        <v>149</v>
      </c>
      <c r="S150" s="73">
        <f>_xlfn.COVARIANCE.P(S5:S138,$C$5:$C$138)</f>
        <v>9.7251822598784054E-4</v>
      </c>
      <c r="U150" s="5" t="s">
        <v>153</v>
      </c>
      <c r="W150" s="73">
        <f>_xlfn.COVARIANCE.P(W5:W138,$C$5:$C$138)</f>
        <v>4.5402382368584535E-4</v>
      </c>
      <c r="Y150" s="5" t="s">
        <v>8</v>
      </c>
      <c r="AA150" s="73">
        <f>_xlfn.COVARIANCE.P(AA5:AA138,$C$5:$C$138)</f>
        <v>1.0382473836287771E-3</v>
      </c>
      <c r="AC150" s="5" t="s">
        <v>159</v>
      </c>
      <c r="AE150" s="73">
        <f>_xlfn.COVARIANCE.P(AE5:AE138,$C$5:$C$138)</f>
        <v>6.7170186499968248E-4</v>
      </c>
      <c r="AG150" s="5" t="s">
        <v>165</v>
      </c>
      <c r="AI150" s="73">
        <f>_xlfn.COVARIANCE.P(AI5:AI138,$C$5:$C$138)</f>
        <v>3.0409517733369416E-4</v>
      </c>
      <c r="AK150" s="5" t="s">
        <v>146</v>
      </c>
      <c r="AM150" s="73">
        <f>_xlfn.COVARIANCE.P(AM5:AM138,$C$5:$C$138)</f>
        <v>9.4637758550239297E-4</v>
      </c>
    </row>
    <row r="151" spans="1:42" s="73" customFormat="1" ht="15.75">
      <c r="E151" s="5" t="s">
        <v>9</v>
      </c>
      <c r="G151" s="73">
        <f>G150/(G147*$C$147)</f>
        <v>0.83301587013661715</v>
      </c>
      <c r="I151" s="5" t="s">
        <v>9</v>
      </c>
      <c r="K151" s="73">
        <f>K150/(K147*$C$147)</f>
        <v>0.6163933876646881</v>
      </c>
      <c r="M151" s="5" t="s">
        <v>9</v>
      </c>
      <c r="O151" s="73">
        <f>O150/(O147*$C$147)</f>
        <v>0.52801292004418943</v>
      </c>
      <c r="Q151" s="5" t="s">
        <v>9</v>
      </c>
      <c r="S151" s="73">
        <f>S150/(S147*$C$147)</f>
        <v>0.54354758667608394</v>
      </c>
      <c r="U151" s="5" t="s">
        <v>9</v>
      </c>
      <c r="W151" s="73">
        <f>W150/(W147*$C$147)</f>
        <v>0.54865394698596104</v>
      </c>
      <c r="Y151" s="5" t="s">
        <v>9</v>
      </c>
      <c r="AA151" s="73">
        <f>AA150/(AA147*$C$147)</f>
        <v>0.86701684598011242</v>
      </c>
      <c r="AC151" s="5" t="s">
        <v>9</v>
      </c>
      <c r="AE151" s="73">
        <f>AE150/(AE147*$C$147)</f>
        <v>0.49311932546808224</v>
      </c>
      <c r="AG151" s="5" t="s">
        <v>9</v>
      </c>
      <c r="AI151" s="73">
        <f>AI150/(AI147*$C$147)</f>
        <v>0.23404038964896012</v>
      </c>
      <c r="AK151" s="5" t="s">
        <v>9</v>
      </c>
      <c r="AM151" s="73">
        <f>AM150/(AM147*$C$147)</f>
        <v>0.64910846037066128</v>
      </c>
    </row>
    <row r="152" spans="1:42" s="73" customFormat="1" ht="15.75"/>
    <row r="153" spans="1:42" s="73" customFormat="1" ht="15.75"/>
    <row r="154" spans="1:42" s="73" customFormat="1" ht="15.75">
      <c r="E154" s="87" t="s">
        <v>10</v>
      </c>
      <c r="F154" s="88"/>
      <c r="G154" s="89">
        <f>G150/$C$145</f>
        <v>1.8959847690906269</v>
      </c>
      <c r="H154" s="90"/>
      <c r="I154" s="90"/>
      <c r="J154" s="90"/>
      <c r="K154" s="89">
        <f>K150/$C$145</f>
        <v>1.5437129645172625</v>
      </c>
      <c r="L154" s="90"/>
      <c r="M154" s="90"/>
      <c r="N154" s="90"/>
      <c r="O154" s="89">
        <f>O150/$C$145</f>
        <v>1.200378876472979</v>
      </c>
      <c r="P154" s="90"/>
      <c r="Q154" s="90"/>
      <c r="R154" s="90"/>
      <c r="S154" s="89">
        <f>S150/$C$145</f>
        <v>1.0355518576689677</v>
      </c>
      <c r="T154" s="90"/>
      <c r="U154" s="90"/>
      <c r="V154" s="90"/>
      <c r="W154" s="89">
        <f>W150/$C$145</f>
        <v>0.48345131379545325</v>
      </c>
      <c r="X154" s="90"/>
      <c r="Y154" s="90"/>
      <c r="Z154" s="90"/>
      <c r="AA154" s="89">
        <f>AA150/$C$145</f>
        <v>1.105541241393833</v>
      </c>
      <c r="AB154" s="88"/>
      <c r="AC154" s="88"/>
      <c r="AD154" s="88"/>
      <c r="AE154" s="89">
        <f>AE150/$C$145</f>
        <v>0.71523812666193498</v>
      </c>
      <c r="AF154" s="88"/>
      <c r="AG154" s="88"/>
      <c r="AH154" s="88"/>
      <c r="AI154" s="89">
        <f>AI150/$C$145</f>
        <v>0.32380506337165393</v>
      </c>
      <c r="AJ154" s="88"/>
      <c r="AK154" s="88"/>
      <c r="AL154" s="88"/>
      <c r="AM154" s="89">
        <f>AM150/$C$145</f>
        <v>1.0077169152565875</v>
      </c>
    </row>
    <row r="155" spans="1:42" s="73" customFormat="1" ht="15.75"/>
    <row r="156" spans="1:42" s="73" customFormat="1" ht="15.75">
      <c r="E156" s="87" t="s">
        <v>11</v>
      </c>
      <c r="F156" s="88"/>
      <c r="G156" s="91">
        <f>$U$171+($U$173*G154)</f>
        <v>0.15938345354674796</v>
      </c>
      <c r="H156" s="92"/>
      <c r="I156" s="92"/>
      <c r="J156" s="92"/>
      <c r="K156" s="91">
        <f>$U$171+($U$173*K154)</f>
        <v>0.14835007570334635</v>
      </c>
      <c r="L156" s="88"/>
      <c r="M156" s="88"/>
      <c r="N156" s="88"/>
      <c r="O156" s="91">
        <f>$U$171+($U$173*O154)</f>
        <v>0.13759663284833246</v>
      </c>
      <c r="P156" s="88"/>
      <c r="Q156" s="88"/>
      <c r="R156" s="88"/>
      <c r="S156" s="91">
        <f>$U$171+($U$173*S154)</f>
        <v>0.13243414537798659</v>
      </c>
      <c r="T156" s="88"/>
      <c r="U156" s="88"/>
      <c r="V156" s="88"/>
      <c r="W156" s="91">
        <f>$U$171+($U$173*W154)</f>
        <v>0.11514200382983894</v>
      </c>
      <c r="X156" s="88"/>
      <c r="Y156" s="88"/>
      <c r="Z156" s="88"/>
      <c r="AA156" s="91">
        <f>$U$171+($U$173*AA154)</f>
        <v>0.13462625756419602</v>
      </c>
      <c r="AB156" s="88"/>
      <c r="AC156" s="88"/>
      <c r="AD156" s="88"/>
      <c r="AE156" s="91">
        <f>$U$171+($U$173*AE154)</f>
        <v>0.12240171480378695</v>
      </c>
      <c r="AF156" s="88"/>
      <c r="AG156" s="88"/>
      <c r="AH156" s="88"/>
      <c r="AI156" s="91">
        <f>$U$171+($U$173*AI154)</f>
        <v>0.11014178133306159</v>
      </c>
      <c r="AJ156" s="88"/>
      <c r="AK156" s="88"/>
      <c r="AL156" s="88"/>
      <c r="AM156" s="91">
        <f>$U$171+($U$173*AM154)</f>
        <v>0.13156233720912941</v>
      </c>
    </row>
    <row r="157" spans="1:42" s="73" customFormat="1" ht="15.75"/>
    <row r="158" spans="1:42" s="73" customFormat="1" ht="15.75">
      <c r="E158" s="73" t="s">
        <v>381</v>
      </c>
      <c r="G158" s="73">
        <f>_xlfn.COVARIANCE.P($G$5:$G$138,K5:K138)</f>
        <v>2.4118662157542681E-3</v>
      </c>
      <c r="I158" s="73" t="s">
        <v>327</v>
      </c>
      <c r="K158" s="73">
        <f>_xlfn.COVARIANCE.P($K$5:$K$138,O5:O138)</f>
        <v>1.154963936937091E-3</v>
      </c>
      <c r="M158" s="73" t="s">
        <v>150</v>
      </c>
      <c r="O158" s="73">
        <f>_xlfn.COVARIANCE.P($O$5:$O$138,S5:S138)</f>
        <v>7.8609234569259798E-4</v>
      </c>
      <c r="Q158" s="73" t="s">
        <v>154</v>
      </c>
      <c r="S158" s="73">
        <f>_xlfn.COVARIANCE.P($S$5:$S$138,W5:W138)</f>
        <v>5.3429179169275194E-4</v>
      </c>
      <c r="U158" s="73" t="s">
        <v>155</v>
      </c>
      <c r="W158" s="73">
        <f>_xlfn.COVARIANCE.P($W$5:$W$138,AA5:AA138)</f>
        <v>4.9431957512901875E-4</v>
      </c>
      <c r="Y158" s="73" t="s">
        <v>160</v>
      </c>
      <c r="AA158" s="73">
        <f>_xlfn.COVARIANCE.P($AA$5:$AA$138,AE5:AE138)</f>
        <v>7.1665462296738943E-4</v>
      </c>
      <c r="AC158" s="73" t="s">
        <v>166</v>
      </c>
      <c r="AE158" s="73">
        <f>_xlfn.COVARIANCE.P($AE$5:$AE$138,AI5:AI138)</f>
        <v>3.3617672656102471E-4</v>
      </c>
      <c r="AG158" s="73" t="s">
        <v>167</v>
      </c>
      <c r="AI158" s="73">
        <f>_xlfn.COVARIANCE.P($AE$5:$AE$138,AM5:AM138)</f>
        <v>8.9429473079433934E-4</v>
      </c>
    </row>
    <row r="159" spans="1:42" s="73" customFormat="1" ht="15.75">
      <c r="E159" s="73" t="s">
        <v>382</v>
      </c>
      <c r="G159" s="73">
        <f>_xlfn.COVARIANCE.P($G$5:$G$138,O5:O138)</f>
        <v>2.5794338238455642E-3</v>
      </c>
      <c r="I159" s="73" t="s">
        <v>328</v>
      </c>
      <c r="K159" s="73">
        <f>_xlfn.COVARIANCE.P($K$5:$K$138,S5:S138)</f>
        <v>1.0059714801126233E-3</v>
      </c>
      <c r="M159" s="73" t="s">
        <v>156</v>
      </c>
      <c r="O159" s="73">
        <f>_xlfn.COVARIANCE.P($O$5:$O$138,W5:W138)</f>
        <v>5.0582322958454785E-4</v>
      </c>
      <c r="Q159" s="73" t="s">
        <v>151</v>
      </c>
      <c r="S159" s="73">
        <f>_xlfn.COVARIANCE.P($S$5:$S$138,AA5:AA138)</f>
        <v>1.2327075179518364E-3</v>
      </c>
      <c r="U159" s="73" t="s">
        <v>161</v>
      </c>
      <c r="W159" s="73">
        <f>_xlfn.COVARIANCE.P($W$5:$W$138,AE5:AE138)</f>
        <v>6.782261563217279E-4</v>
      </c>
      <c r="Y159" s="73" t="s">
        <v>168</v>
      </c>
      <c r="AA159" s="73">
        <f>_xlfn.COVARIANCE.P($AA$5:$AA$138,AI5:AI138)</f>
        <v>1.5043217216369846E-4</v>
      </c>
      <c r="AC159" s="73" t="s">
        <v>162</v>
      </c>
      <c r="AE159" s="73">
        <f>_xlfn.COVARIANCE.P($AE$5:$AE$138,AM5:AM138)</f>
        <v>8.9429473079433934E-4</v>
      </c>
    </row>
    <row r="160" spans="1:42" s="73" customFormat="1" ht="15.75">
      <c r="E160" s="73" t="s">
        <v>383</v>
      </c>
      <c r="G160" s="73">
        <f>_xlfn.COVARIANCE.P($G$5:$G$138,S5:S138)</f>
        <v>1.5873309938935298E-3</v>
      </c>
      <c r="I160" s="73" t="s">
        <v>329</v>
      </c>
      <c r="K160" s="73">
        <f>_xlfn.COVARIANCE.P($K$5:$K$138,W5:W138)</f>
        <v>2.2994310977285625E-4</v>
      </c>
      <c r="M160" s="73" t="s">
        <v>12</v>
      </c>
      <c r="O160" s="73">
        <f>_xlfn.COVARIANCE.P($O$5:$O$138,AA5:AA138)</f>
        <v>1.3534025079825925E-3</v>
      </c>
      <c r="Q160" s="73" t="s">
        <v>163</v>
      </c>
      <c r="S160" s="73">
        <f>_xlfn.COVARIANCE.P($S$5:$S$138,AE5:AE138)</f>
        <v>1.0126742616398227E-3</v>
      </c>
      <c r="U160" s="73" t="s">
        <v>169</v>
      </c>
      <c r="W160" s="73">
        <f>_xlfn.COVARIANCE.P($W$5:$W$138,AI5:AI138)</f>
        <v>1.6601910747120131E-4</v>
      </c>
      <c r="Y160" s="73" t="s">
        <v>147</v>
      </c>
      <c r="AA160" s="73">
        <f>_xlfn.COVARIANCE.P($AA$5:$AA$138,AM5:AM138)</f>
        <v>1.1795713355783621E-3</v>
      </c>
    </row>
    <row r="161" spans="2:28" s="73" customFormat="1" ht="15.75">
      <c r="E161" s="73" t="s">
        <v>384</v>
      </c>
      <c r="G161" s="73">
        <f>_xlfn.COVARIANCE.P($G$5:$G$138,W5:W138)</f>
        <v>8.0272140525388844E-4</v>
      </c>
      <c r="I161" s="73" t="s">
        <v>330</v>
      </c>
      <c r="K161" s="73">
        <f>_xlfn.COVARIANCE.P($K$5:$K$138,AA5:AA138)</f>
        <v>1.1178530505051552E-3</v>
      </c>
      <c r="M161" s="73" t="s">
        <v>164</v>
      </c>
      <c r="O161" s="73">
        <f>_xlfn.COVARIANCE.P($O$5:$O$138,AE5:AE138)</f>
        <v>8.9357579355844061E-4</v>
      </c>
      <c r="Q161" s="73" t="s">
        <v>170</v>
      </c>
      <c r="S161" s="73">
        <f>_xlfn.COVARIANCE.P($S$5:$S$138,AI5:AI138)</f>
        <v>3.1770960668559689E-4</v>
      </c>
      <c r="U161" s="73" t="s">
        <v>157</v>
      </c>
      <c r="W161" s="73">
        <f>_xlfn.COVARIANCE.P($W$5:$W$138,AM5:AM138)</f>
        <v>5.8940986789709896E-4</v>
      </c>
    </row>
    <row r="162" spans="2:28" s="73" customFormat="1" ht="15.75">
      <c r="E162" s="73" t="s">
        <v>385</v>
      </c>
      <c r="G162" s="73">
        <f>_xlfn.COVARIANCE.P($G$5:$G$138,AA5:AA138)</f>
        <v>1.9237581588421333E-3</v>
      </c>
      <c r="I162" s="73" t="s">
        <v>331</v>
      </c>
      <c r="K162" s="73">
        <f>_xlfn.COVARIANCE.P($K$5:$K$138,AE5:AE138)</f>
        <v>5.2268219264897501E-4</v>
      </c>
      <c r="M162" s="73" t="s">
        <v>171</v>
      </c>
      <c r="O162" s="73">
        <f>_xlfn.COVARIANCE.P($O$5:$O$138,AI5:AI138)</f>
        <v>7.2340113254572226E-5</v>
      </c>
      <c r="Q162" s="73" t="s">
        <v>152</v>
      </c>
      <c r="S162" s="73">
        <f>_xlfn.COVARIANCE.P($S$5:$S$138,AM5:AM138)</f>
        <v>1.5297322584434253E-3</v>
      </c>
    </row>
    <row r="163" spans="2:28" s="73" customFormat="1" ht="15.75">
      <c r="E163" s="73" t="s">
        <v>386</v>
      </c>
      <c r="G163" s="73">
        <f>_xlfn.COVARIANCE.P($G$5:$G$138,AE5:AE138)</f>
        <v>1.0540588123065912E-3</v>
      </c>
      <c r="I163" s="73" t="s">
        <v>332</v>
      </c>
      <c r="K163" s="73">
        <f>_xlfn.COVARIANCE.P($K$5:$K$138,AI5:AI138)</f>
        <v>4.7737286291455589E-4</v>
      </c>
      <c r="M163" s="73" t="s">
        <v>148</v>
      </c>
      <c r="O163" s="73">
        <f>_xlfn.COVARIANCE.P($O$5:$O$138,AM5:AM138)</f>
        <v>1.1356056048049371E-3</v>
      </c>
    </row>
    <row r="164" spans="2:28" s="73" customFormat="1" ht="15.75">
      <c r="E164" s="73" t="s">
        <v>387</v>
      </c>
      <c r="G164" s="73">
        <f>_xlfn.COVARIANCE.P($G$5:$G$138,AI5:AI138)</f>
        <v>4.2286475824011719E-4</v>
      </c>
      <c r="I164" s="73" t="s">
        <v>333</v>
      </c>
      <c r="K164" s="73">
        <f>_xlfn.COVARIANCE.P($K$5:$K$138,AM5:AM138)</f>
        <v>8.2672080432469655E-4</v>
      </c>
    </row>
    <row r="165" spans="2:28" s="73" customFormat="1" ht="15.75">
      <c r="E165" s="73" t="s">
        <v>388</v>
      </c>
      <c r="G165" s="73">
        <f>_xlfn.COVARIANCE.P($G$5:$G$138,AM5:AM138)</f>
        <v>1.5692364083459258E-3</v>
      </c>
    </row>
    <row r="166" spans="2:28" s="73" customFormat="1" ht="15.75"/>
    <row r="167" spans="2:28" ht="21">
      <c r="F167" s="15" t="s">
        <v>13</v>
      </c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T167" s="16" t="s">
        <v>14</v>
      </c>
      <c r="U167" s="17">
        <v>85000</v>
      </c>
    </row>
    <row r="168" spans="2:28" ht="18.75">
      <c r="B168" s="18" t="s">
        <v>15</v>
      </c>
      <c r="C168" s="18"/>
      <c r="D168" s="19" t="s">
        <v>16</v>
      </c>
      <c r="F168" s="20" t="s">
        <v>17</v>
      </c>
      <c r="G168" s="20" t="s">
        <v>361</v>
      </c>
      <c r="H168" s="20" t="s">
        <v>325</v>
      </c>
      <c r="I168" s="20" t="s">
        <v>1</v>
      </c>
      <c r="J168" s="20" t="s">
        <v>141</v>
      </c>
      <c r="K168" s="20" t="s">
        <v>142</v>
      </c>
      <c r="L168" s="20" t="s">
        <v>2</v>
      </c>
      <c r="M168" s="20" t="s">
        <v>158</v>
      </c>
      <c r="N168" s="20" t="s">
        <v>144</v>
      </c>
      <c r="O168" s="20" t="s">
        <v>145</v>
      </c>
      <c r="P168" s="20" t="s">
        <v>18</v>
      </c>
      <c r="T168" s="16" t="s">
        <v>19</v>
      </c>
      <c r="U168" s="21">
        <f>B5</f>
        <v>75133.429999999993</v>
      </c>
    </row>
    <row r="169" spans="2:28" ht="18.75">
      <c r="B169" s="22" t="s">
        <v>361</v>
      </c>
      <c r="C169" s="23">
        <v>0</v>
      </c>
      <c r="D169" s="24">
        <f>C169*$D$178</f>
        <v>0</v>
      </c>
      <c r="F169" s="20" t="s">
        <v>361</v>
      </c>
      <c r="G169" s="20">
        <f>G145*C169*C169</f>
        <v>0</v>
      </c>
      <c r="H169" s="20">
        <f>G158*C169*C170</f>
        <v>0</v>
      </c>
      <c r="I169" s="20">
        <f>G159*C169*C171</f>
        <v>0</v>
      </c>
      <c r="J169" s="20">
        <f>G160*C169*C172</f>
        <v>0</v>
      </c>
      <c r="K169" s="20">
        <f>G161*C169*C173</f>
        <v>0</v>
      </c>
      <c r="L169" s="20">
        <f>G162*C169*C174</f>
        <v>0</v>
      </c>
      <c r="M169" s="20">
        <f>G163*C169*C175</f>
        <v>0</v>
      </c>
      <c r="N169" s="20">
        <f>G164*C169*C176</f>
        <v>0</v>
      </c>
      <c r="O169" s="20">
        <f>G165*C169*C177</f>
        <v>0</v>
      </c>
      <c r="P169" s="20">
        <f>SUM(G169:O169)</f>
        <v>0</v>
      </c>
      <c r="T169" s="16"/>
      <c r="U169" s="17"/>
    </row>
    <row r="170" spans="2:28" ht="18.75">
      <c r="B170" s="22" t="s">
        <v>325</v>
      </c>
      <c r="C170" s="23">
        <v>1.7805243083581215E-3</v>
      </c>
      <c r="D170" s="24">
        <f t="shared" ref="D170:D177" si="52">C170*$D$178</f>
        <v>209.97723168467326</v>
      </c>
      <c r="F170" s="20" t="s">
        <v>325</v>
      </c>
      <c r="G170" s="20">
        <f>H169</f>
        <v>0</v>
      </c>
      <c r="H170" s="20">
        <f>K145*C170*C170</f>
        <v>1.8674065256198929E-8</v>
      </c>
      <c r="I170" s="20">
        <f>K158*C170*C171</f>
        <v>2.6856102727869085E-8</v>
      </c>
      <c r="J170" s="20">
        <f>K159*C170*C172</f>
        <v>0</v>
      </c>
      <c r="K170" s="20">
        <f>K160*C170*C173</f>
        <v>5.0771908443889558E-8</v>
      </c>
      <c r="L170" s="20">
        <f>K161*C170*C174</f>
        <v>6.8536191596978099E-7</v>
      </c>
      <c r="M170" s="20">
        <f>K162*C170*C175</f>
        <v>1.456577386452703E-7</v>
      </c>
      <c r="N170" s="20">
        <f>K163*C170*C176</f>
        <v>3.062442652124845E-7</v>
      </c>
      <c r="O170" s="20">
        <f>K164*C170*C177</f>
        <v>0</v>
      </c>
      <c r="P170" s="20">
        <f t="shared" ref="P170:P177" si="53">SUM(G170:O170)</f>
        <v>1.2335659962554933E-6</v>
      </c>
      <c r="T170" s="16" t="s">
        <v>20</v>
      </c>
      <c r="U170" s="25">
        <f>U167/U168-1</f>
        <v>0.13132063849607301</v>
      </c>
    </row>
    <row r="171" spans="2:28" ht="18.75">
      <c r="B171" s="22" t="s">
        <v>1</v>
      </c>
      <c r="C171" s="23">
        <v>1.3059503268625478E-2</v>
      </c>
      <c r="D171" s="24">
        <f t="shared" si="52"/>
        <v>1540.1072204690026</v>
      </c>
      <c r="F171" s="20" t="s">
        <v>1</v>
      </c>
      <c r="G171" s="20">
        <f>I169</f>
        <v>0</v>
      </c>
      <c r="H171" s="20">
        <f>I170</f>
        <v>2.6856102727869085E-8</v>
      </c>
      <c r="I171" s="20">
        <f>O145*C171*C171</f>
        <v>8.2780263355792012E-7</v>
      </c>
      <c r="J171" s="20">
        <f>O158*C171*C172</f>
        <v>0</v>
      </c>
      <c r="K171" s="20">
        <f>O159*C171*C173</f>
        <v>8.1918239265214581E-7</v>
      </c>
      <c r="L171" s="20">
        <f>O160*C171*C174</f>
        <v>6.0861265692694448E-6</v>
      </c>
      <c r="M171" s="20">
        <f>O161*C171*C175</f>
        <v>1.8264425054445783E-6</v>
      </c>
      <c r="N171" s="20">
        <f>O162*C171*C176</f>
        <v>3.4038324416800808E-7</v>
      </c>
      <c r="O171" s="20">
        <f>O163*C171*C177</f>
        <v>0</v>
      </c>
      <c r="P171" s="20">
        <f t="shared" si="53"/>
        <v>9.9267934478199652E-6</v>
      </c>
      <c r="T171" s="16" t="s">
        <v>21</v>
      </c>
      <c r="U171" s="25">
        <v>0.1</v>
      </c>
    </row>
    <row r="172" spans="2:28" ht="18.75">
      <c r="B172" s="22" t="s">
        <v>141</v>
      </c>
      <c r="C172" s="23">
        <v>0</v>
      </c>
      <c r="D172" s="24">
        <f t="shared" si="52"/>
        <v>0</v>
      </c>
      <c r="F172" s="20" t="s">
        <v>141</v>
      </c>
      <c r="G172" s="20">
        <f>J169</f>
        <v>0</v>
      </c>
      <c r="H172" s="20">
        <f>J170</f>
        <v>0</v>
      </c>
      <c r="I172" s="20">
        <f>J171</f>
        <v>0</v>
      </c>
      <c r="J172" s="20">
        <f>S145*C172*C172</f>
        <v>0</v>
      </c>
      <c r="K172" s="20">
        <f>S158*C172*C173</f>
        <v>0</v>
      </c>
      <c r="L172" s="20">
        <f>S159*C172*C174</f>
        <v>0</v>
      </c>
      <c r="M172" s="20">
        <f>S160*C172*C175</f>
        <v>0</v>
      </c>
      <c r="N172" s="20">
        <f>S161*C172*C176</f>
        <v>0</v>
      </c>
      <c r="O172" s="20">
        <f>S162*C172*C177</f>
        <v>0</v>
      </c>
      <c r="P172" s="20">
        <f t="shared" si="53"/>
        <v>0</v>
      </c>
      <c r="T172" s="16"/>
      <c r="U172" s="17"/>
      <c r="AA172" s="26"/>
      <c r="AB172" s="27"/>
    </row>
    <row r="173" spans="2:28" ht="18.75">
      <c r="B173" s="22" t="s">
        <v>142</v>
      </c>
      <c r="C173" s="23">
        <v>0.12400956398283947</v>
      </c>
      <c r="D173" s="24">
        <f t="shared" si="52"/>
        <v>14624.447880496258</v>
      </c>
      <c r="F173" s="20" t="s">
        <v>142</v>
      </c>
      <c r="G173" s="20">
        <f>K169</f>
        <v>0</v>
      </c>
      <c r="H173" s="20">
        <f>K170</f>
        <v>5.0771908443889558E-8</v>
      </c>
      <c r="I173" s="20">
        <f>K171</f>
        <v>8.1918239265214581E-7</v>
      </c>
      <c r="J173" s="20">
        <f>K172</f>
        <v>0</v>
      </c>
      <c r="K173" s="20">
        <f>S145*C173*C173</f>
        <v>5.2420941726450872E-5</v>
      </c>
      <c r="L173" s="20">
        <f>W158*C173*C174</f>
        <v>2.1108157884619615E-5</v>
      </c>
      <c r="M173" s="20">
        <f>W159*C173*C175</f>
        <v>1.3163690625277292E-5</v>
      </c>
      <c r="N173" s="20">
        <f>W160*C173*C176</f>
        <v>7.4178079602720047E-6</v>
      </c>
      <c r="O173" s="20">
        <f>W161*C173*C177</f>
        <v>0</v>
      </c>
      <c r="P173" s="20">
        <f t="shared" si="53"/>
        <v>9.498055249771582E-5</v>
      </c>
      <c r="T173" s="16" t="s">
        <v>22</v>
      </c>
      <c r="U173" s="28">
        <f>U170-U171</f>
        <v>3.1320638496073E-2</v>
      </c>
      <c r="AA173" s="26"/>
      <c r="AB173" s="27"/>
    </row>
    <row r="174" spans="2:28" ht="18.75">
      <c r="B174" s="22" t="s">
        <v>2</v>
      </c>
      <c r="C174" s="23">
        <v>0.34433989642522955</v>
      </c>
      <c r="D174" s="24">
        <f t="shared" si="52"/>
        <v>40608.00398542732</v>
      </c>
      <c r="F174" s="20" t="s">
        <v>2</v>
      </c>
      <c r="G174" s="20">
        <f>L169</f>
        <v>0</v>
      </c>
      <c r="H174" s="20">
        <f>L170</f>
        <v>6.8536191596978099E-7</v>
      </c>
      <c r="I174" s="20">
        <f>L171</f>
        <v>6.0861265692694448E-6</v>
      </c>
      <c r="J174" s="20">
        <f>L172</f>
        <v>0</v>
      </c>
      <c r="K174" s="20">
        <f>L173</f>
        <v>2.1108157884619615E-5</v>
      </c>
      <c r="L174" s="20">
        <f>AA145*C174*C174</f>
        <v>1.810487000870127E-4</v>
      </c>
      <c r="M174" s="20">
        <f>AA158*C174*C175</f>
        <v>3.8622928750446941E-5</v>
      </c>
      <c r="N174" s="20">
        <f>AA159*C174*C176</f>
        <v>1.8663384415889323E-5</v>
      </c>
      <c r="O174" s="20">
        <f>AA160*C174*C177</f>
        <v>0</v>
      </c>
      <c r="P174" s="20">
        <f t="shared" si="53"/>
        <v>2.662146596232078E-4</v>
      </c>
      <c r="AA174" s="26"/>
      <c r="AB174" s="27"/>
    </row>
    <row r="175" spans="2:28" ht="18.75">
      <c r="B175" s="22" t="s">
        <v>158</v>
      </c>
      <c r="C175" s="23">
        <v>0.1565121119212633</v>
      </c>
      <c r="D175" s="24">
        <f t="shared" si="52"/>
        <v>18457.47335887458</v>
      </c>
      <c r="F175" s="29" t="s">
        <v>158</v>
      </c>
      <c r="G175" s="20">
        <f>M169</f>
        <v>0</v>
      </c>
      <c r="H175" s="20">
        <f>M170</f>
        <v>1.456577386452703E-7</v>
      </c>
      <c r="I175" s="20">
        <f>M171</f>
        <v>1.8264425054445783E-6</v>
      </c>
      <c r="J175" s="20">
        <f>M172</f>
        <v>0</v>
      </c>
      <c r="K175" s="20">
        <f>M173</f>
        <v>1.3163690625277292E-5</v>
      </c>
      <c r="L175" s="20">
        <f>M174</f>
        <v>3.8622928750446941E-5</v>
      </c>
      <c r="M175" s="20">
        <f>AE145*C175*C175</f>
        <v>4.8397069858225993E-5</v>
      </c>
      <c r="N175" s="20">
        <f>AE158*C175*C176</f>
        <v>1.8957363001108893E-5</v>
      </c>
      <c r="O175" s="20">
        <f>AE159*C175*C177</f>
        <v>0</v>
      </c>
      <c r="P175" s="20">
        <f t="shared" si="53"/>
        <v>1.2111315247914897E-4</v>
      </c>
      <c r="Y175" s="26"/>
      <c r="Z175" s="30"/>
    </row>
    <row r="176" spans="2:28" ht="18.75">
      <c r="B176" s="22" t="s">
        <v>144</v>
      </c>
      <c r="C176" s="23">
        <v>0.36029839742314079</v>
      </c>
      <c r="D176" s="24">
        <f t="shared" si="52"/>
        <v>42489.990008110995</v>
      </c>
      <c r="F176" s="29" t="s">
        <v>144</v>
      </c>
      <c r="G176" s="20">
        <f>N169</f>
        <v>0</v>
      </c>
      <c r="H176" s="20">
        <f>N170</f>
        <v>3.062442652124845E-7</v>
      </c>
      <c r="I176" s="20">
        <f>N171</f>
        <v>3.4038324416800808E-7</v>
      </c>
      <c r="J176" s="20">
        <f>N172</f>
        <v>0</v>
      </c>
      <c r="K176" s="20">
        <f>N173</f>
        <v>7.4178079602720047E-6</v>
      </c>
      <c r="L176" s="20">
        <f>N174</f>
        <v>1.8663384415889323E-5</v>
      </c>
      <c r="M176" s="20">
        <f>N175</f>
        <v>1.8957363001108893E-5</v>
      </c>
      <c r="N176" s="20">
        <f>AI145*C176*C176</f>
        <v>2.3336525947061947E-4</v>
      </c>
      <c r="O176" s="20">
        <f>AI158*C176*C177</f>
        <v>0</v>
      </c>
      <c r="P176" s="20">
        <f t="shared" si="53"/>
        <v>2.7905044235727015E-4</v>
      </c>
      <c r="Y176" s="26"/>
      <c r="Z176" s="30"/>
    </row>
    <row r="177" spans="2:26" ht="18.75">
      <c r="B177" s="22" t="s">
        <v>145</v>
      </c>
      <c r="C177" s="23">
        <v>0</v>
      </c>
      <c r="D177" s="24">
        <f t="shared" si="52"/>
        <v>0</v>
      </c>
      <c r="F177" s="29" t="s">
        <v>145</v>
      </c>
      <c r="G177" s="20">
        <f>O169</f>
        <v>0</v>
      </c>
      <c r="H177" s="20">
        <f>O170</f>
        <v>0</v>
      </c>
      <c r="I177" s="20">
        <f>O171</f>
        <v>0</v>
      </c>
      <c r="J177" s="20">
        <f>O172</f>
        <v>0</v>
      </c>
      <c r="K177" s="20">
        <f>O173</f>
        <v>0</v>
      </c>
      <c r="L177" s="20">
        <f>O174</f>
        <v>0</v>
      </c>
      <c r="M177" s="20">
        <f>O175</f>
        <v>0</v>
      </c>
      <c r="N177" s="20">
        <f>O176</f>
        <v>0</v>
      </c>
      <c r="O177" s="20">
        <f>AM145*C177*C177</f>
        <v>0</v>
      </c>
      <c r="P177" s="20">
        <f t="shared" si="53"/>
        <v>0</v>
      </c>
      <c r="Y177" s="26"/>
      <c r="Z177" s="27"/>
    </row>
    <row r="178" spans="2:26" ht="21">
      <c r="B178" s="22" t="s">
        <v>23</v>
      </c>
      <c r="C178" s="31">
        <f>SUM(C169:C177)</f>
        <v>0.99999999732945666</v>
      </c>
      <c r="D178" s="32">
        <v>117930</v>
      </c>
      <c r="J178" s="33" t="s">
        <v>3</v>
      </c>
      <c r="L178" s="33">
        <f>SUM(P169:P177)</f>
        <v>7.7251916640141819E-4</v>
      </c>
      <c r="X178" s="26"/>
      <c r="Y178" s="34"/>
    </row>
    <row r="179" spans="2:26" ht="21">
      <c r="J179" s="33"/>
      <c r="L179" s="33"/>
    </row>
    <row r="180" spans="2:26" ht="21">
      <c r="B180" s="48" t="s">
        <v>10</v>
      </c>
      <c r="C180" s="49">
        <f>G154*C169+K154*C170+O154*C171+S154*C172+W154*C173+AA154*C174+AE154*C175+AI154*C176+AM154*C177</f>
        <v>0.68766938864618854</v>
      </c>
      <c r="J180" s="35" t="s">
        <v>24</v>
      </c>
      <c r="K180" s="36"/>
      <c r="L180" s="37">
        <f>L178^(1/2)</f>
        <v>2.7794229012538165E-2</v>
      </c>
      <c r="M180" t="s">
        <v>25</v>
      </c>
    </row>
    <row r="181" spans="2:26" ht="21">
      <c r="J181" s="33"/>
      <c r="L181" s="33"/>
    </row>
    <row r="182" spans="2:26" ht="21">
      <c r="J182" s="38" t="s">
        <v>20</v>
      </c>
      <c r="K182" s="39"/>
      <c r="L182" s="40">
        <f>G156*C169+K156*C170+O156*C171+S156*C172+S156*C173+AA156*C174+AE156*C175+C176*AI156+AM156*C177</f>
        <v>0.1236826349932638</v>
      </c>
    </row>
    <row r="184" spans="2:26" ht="18.75">
      <c r="D184">
        <f>SQRT(52)</f>
        <v>7.2111025509279782</v>
      </c>
      <c r="J184" s="41" t="s">
        <v>26</v>
      </c>
      <c r="K184" s="42"/>
      <c r="L184" s="43">
        <f>L182/L180</f>
        <v>4.4499394078342567</v>
      </c>
      <c r="M184" t="s">
        <v>27</v>
      </c>
    </row>
    <row r="186" spans="2:26">
      <c r="L186" t="s">
        <v>28</v>
      </c>
      <c r="M186" t="s">
        <v>29</v>
      </c>
    </row>
    <row r="187" spans="2:26" ht="18.75">
      <c r="J187" s="44" t="s">
        <v>30</v>
      </c>
      <c r="K187" s="44"/>
      <c r="L187" s="44">
        <f>L180*721.11</f>
        <v>20.042696483231396</v>
      </c>
      <c r="M187" s="44">
        <f>L187*SQRT(21/252)</f>
        <v>5.7858281049398057</v>
      </c>
    </row>
    <row r="189" spans="2:26" ht="18.75">
      <c r="J189" s="45">
        <v>0.95</v>
      </c>
      <c r="K189" s="46"/>
      <c r="L189" s="46">
        <f>L187*2</f>
        <v>40.085392966462791</v>
      </c>
      <c r="M189" s="47">
        <f>M187*2</f>
        <v>11.571656209879611</v>
      </c>
    </row>
    <row r="190" spans="2:26" ht="18.75">
      <c r="J190" s="46"/>
      <c r="K190" s="46"/>
      <c r="L190" s="46"/>
      <c r="M190" s="47"/>
    </row>
    <row r="191" spans="2:26" ht="18.75">
      <c r="J191" s="45">
        <v>0.99</v>
      </c>
      <c r="K191" s="46"/>
      <c r="L191" s="46">
        <f>L187*3</f>
        <v>60.128089449694187</v>
      </c>
      <c r="M191" s="47">
        <f>M187*3</f>
        <v>17.357484314819416</v>
      </c>
    </row>
    <row r="195" spans="1:1">
      <c r="A195" t="s">
        <v>31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Q195"/>
  <sheetViews>
    <sheetView topLeftCell="A149" workbookViewId="0">
      <selection activeCell="B177" sqref="B177"/>
    </sheetView>
  </sheetViews>
  <sheetFormatPr defaultRowHeight="15"/>
  <cols>
    <col min="1" max="1" width="18.42578125" bestFit="1" customWidth="1"/>
    <col min="3" max="3" width="12.85546875" customWidth="1"/>
    <col min="4" max="4" width="19.5703125" bestFit="1" customWidth="1"/>
    <col min="5" max="5" width="25" bestFit="1" customWidth="1"/>
    <col min="7" max="7" width="16.85546875" bestFit="1" customWidth="1"/>
    <col min="9" max="9" width="24.42578125" bestFit="1" customWidth="1"/>
    <col min="11" max="11" width="15.85546875" customWidth="1"/>
    <col min="12" max="12" width="17.140625" bestFit="1" customWidth="1"/>
    <col min="13" max="13" width="24.5703125" bestFit="1" customWidth="1"/>
    <col min="15" max="15" width="17.85546875" bestFit="1" customWidth="1"/>
    <col min="17" max="17" width="25.85546875" bestFit="1" customWidth="1"/>
    <col min="19" max="19" width="12.7109375" bestFit="1" customWidth="1"/>
    <col min="20" max="20" width="26.28515625" bestFit="1" customWidth="1"/>
    <col min="21" max="21" width="25.140625" bestFit="1" customWidth="1"/>
    <col min="23" max="23" width="12" bestFit="1" customWidth="1"/>
    <col min="25" max="25" width="23.7109375" bestFit="1" customWidth="1"/>
    <col min="27" max="27" width="12" bestFit="1" customWidth="1"/>
    <col min="29" max="29" width="25.140625" bestFit="1" customWidth="1"/>
    <col min="31" max="31" width="12" bestFit="1" customWidth="1"/>
    <col min="33" max="33" width="25.28515625" bestFit="1" customWidth="1"/>
    <col min="35" max="35" width="12" bestFit="1" customWidth="1"/>
    <col min="37" max="37" width="23.7109375" bestFit="1" customWidth="1"/>
    <col min="39" max="39" width="12" bestFit="1" customWidth="1"/>
  </cols>
  <sheetData>
    <row r="3" spans="1:39">
      <c r="A3" t="s">
        <v>0</v>
      </c>
      <c r="E3" t="s">
        <v>361</v>
      </c>
      <c r="I3" t="s">
        <v>176</v>
      </c>
      <c r="M3" t="s">
        <v>1</v>
      </c>
      <c r="Q3" t="s">
        <v>141</v>
      </c>
      <c r="U3" t="s">
        <v>142</v>
      </c>
      <c r="Y3" t="s">
        <v>2</v>
      </c>
      <c r="AC3" t="s">
        <v>143</v>
      </c>
      <c r="AG3" t="s">
        <v>144</v>
      </c>
      <c r="AK3" t="s">
        <v>145</v>
      </c>
    </row>
    <row r="4" spans="1:39" ht="15.75" thickBot="1"/>
    <row r="5" spans="1:39" ht="16.5" thickTop="1" thickBot="1">
      <c r="A5" s="64" t="s">
        <v>347</v>
      </c>
      <c r="B5" s="66">
        <v>75133.429999999993</v>
      </c>
      <c r="C5" s="2">
        <f t="shared" ref="C5:C17" si="0">LN(B5/B6)</f>
        <v>3.419462272555307E-2</v>
      </c>
      <c r="E5" s="64" t="s">
        <v>347</v>
      </c>
      <c r="F5" s="66">
        <v>15.86</v>
      </c>
      <c r="G5" s="2">
        <f t="shared" ref="G5:G17" si="1">LN(F5/F6)</f>
        <v>5.9088916370006579E-2</v>
      </c>
      <c r="I5" s="64" t="s">
        <v>347</v>
      </c>
      <c r="J5" s="71">
        <v>39.729999999999997</v>
      </c>
      <c r="K5" s="2">
        <f t="shared" ref="K5:K17" si="2">LN(J5/J6)</f>
        <v>7.4166058217923186E-2</v>
      </c>
      <c r="M5" s="64" t="s">
        <v>347</v>
      </c>
      <c r="N5" s="71">
        <v>30.55</v>
      </c>
      <c r="O5" s="2">
        <f t="shared" ref="O5:O17" si="3">LN(N5/N6)</f>
        <v>3.0239885189718176E-2</v>
      </c>
      <c r="Q5" s="64" t="s">
        <v>347</v>
      </c>
      <c r="R5" s="71">
        <v>5.36</v>
      </c>
      <c r="S5" s="2">
        <f t="shared" ref="S5:S17" si="4">LN(R5/R6)</f>
        <v>-7.1973499625089102E-2</v>
      </c>
      <c r="U5" s="64" t="s">
        <v>347</v>
      </c>
      <c r="V5" s="66">
        <v>17.7</v>
      </c>
      <c r="W5" s="2">
        <f t="shared" ref="W5:W17" si="5">LN(V5/V6)</f>
        <v>-3.3840979842406798E-3</v>
      </c>
      <c r="Y5" s="64" t="s">
        <v>347</v>
      </c>
      <c r="Z5" s="71">
        <v>10.95</v>
      </c>
      <c r="AA5" s="2">
        <f t="shared" ref="AA5:AA17" si="6">LN(Z5/Z6)</f>
        <v>3.7213596340434273E-2</v>
      </c>
      <c r="AC5" s="64" t="s">
        <v>347</v>
      </c>
      <c r="AD5" s="66">
        <v>34.270000000000003</v>
      </c>
      <c r="AE5" s="2">
        <f t="shared" ref="AE5:AE17" si="7">LN(AD5/AD6)</f>
        <v>2.1531579491454792E-2</v>
      </c>
      <c r="AG5" s="64" t="s">
        <v>347</v>
      </c>
      <c r="AH5" s="71">
        <v>3.15</v>
      </c>
      <c r="AI5" s="2">
        <f t="shared" ref="AI5:AI17" si="8">LN(AH5/AH6)</f>
        <v>3.5544937419411289E-2</v>
      </c>
      <c r="AK5" s="64" t="s">
        <v>347</v>
      </c>
      <c r="AL5" s="66">
        <v>16.03</v>
      </c>
      <c r="AM5" s="2">
        <f t="shared" ref="AM5:AM17" si="9">LN(AL5/AL6)</f>
        <v>3.6852963277707332E-2</v>
      </c>
    </row>
    <row r="6" spans="1:39" ht="15.75" thickBot="1">
      <c r="A6" s="56" t="s">
        <v>349</v>
      </c>
      <c r="B6" s="67">
        <v>72607.7</v>
      </c>
      <c r="C6" s="2">
        <f t="shared" si="0"/>
        <v>-1.7082760849367572E-3</v>
      </c>
      <c r="E6" s="56" t="s">
        <v>349</v>
      </c>
      <c r="F6" s="67">
        <v>14.95</v>
      </c>
      <c r="G6" s="2">
        <f t="shared" si="1"/>
        <v>-2.6404174196510737E-2</v>
      </c>
      <c r="I6" s="56" t="s">
        <v>349</v>
      </c>
      <c r="J6" s="67">
        <v>36.89</v>
      </c>
      <c r="K6" s="2">
        <f t="shared" si="2"/>
        <v>3.8971354167205596E-2</v>
      </c>
      <c r="M6" s="56" t="s">
        <v>349</v>
      </c>
      <c r="N6" s="67">
        <v>29.64</v>
      </c>
      <c r="O6" s="2">
        <f t="shared" si="3"/>
        <v>3.6767584185204448E-2</v>
      </c>
      <c r="Q6" s="56" t="s">
        <v>349</v>
      </c>
      <c r="R6" s="67">
        <v>5.76</v>
      </c>
      <c r="S6" s="2">
        <f t="shared" si="4"/>
        <v>4.0749659173556288E-2</v>
      </c>
      <c r="U6" s="56" t="s">
        <v>349</v>
      </c>
      <c r="V6" s="67">
        <v>17.760000000000002</v>
      </c>
      <c r="W6" s="2">
        <f t="shared" si="5"/>
        <v>6.7796869853787691E-3</v>
      </c>
      <c r="Y6" s="56" t="s">
        <v>349</v>
      </c>
      <c r="Z6" s="67">
        <v>10.55</v>
      </c>
      <c r="AA6" s="2">
        <f t="shared" si="6"/>
        <v>2.8476526125119184E-3</v>
      </c>
      <c r="AC6" s="56" t="s">
        <v>349</v>
      </c>
      <c r="AD6" s="67">
        <v>33.54</v>
      </c>
      <c r="AE6" s="2">
        <f t="shared" si="7"/>
        <v>1.6837439263610109E-2</v>
      </c>
      <c r="AG6" s="56" t="s">
        <v>349</v>
      </c>
      <c r="AH6" s="67">
        <v>3.04</v>
      </c>
      <c r="AI6" s="2">
        <f t="shared" si="8"/>
        <v>-2.9175489133931445E-2</v>
      </c>
      <c r="AK6" s="56" t="s">
        <v>349</v>
      </c>
      <c r="AL6" s="67">
        <v>15.45</v>
      </c>
      <c r="AM6" s="2">
        <f t="shared" si="9"/>
        <v>-3.3102958883166667E-2</v>
      </c>
    </row>
    <row r="7" spans="1:39" ht="15.75" thickBot="1">
      <c r="A7" s="56" t="s">
        <v>350</v>
      </c>
      <c r="B7" s="67">
        <v>72731.839999999997</v>
      </c>
      <c r="C7" s="2">
        <f t="shared" si="0"/>
        <v>6.4469459025115437E-3</v>
      </c>
      <c r="E7" s="56" t="s">
        <v>350</v>
      </c>
      <c r="F7" s="67">
        <v>15.35</v>
      </c>
      <c r="G7" s="2">
        <f t="shared" si="1"/>
        <v>-1.6796260494134518E-2</v>
      </c>
      <c r="I7" s="56" t="s">
        <v>350</v>
      </c>
      <c r="J7" s="67">
        <v>35.479999999999997</v>
      </c>
      <c r="K7" s="2">
        <f t="shared" si="2"/>
        <v>0</v>
      </c>
      <c r="M7" s="56" t="s">
        <v>350</v>
      </c>
      <c r="N7" s="67">
        <v>28.57</v>
      </c>
      <c r="O7" s="2">
        <f t="shared" si="3"/>
        <v>-3.8453072532986715E-2</v>
      </c>
      <c r="Q7" s="56" t="s">
        <v>350</v>
      </c>
      <c r="R7" s="67">
        <v>5.53</v>
      </c>
      <c r="S7" s="2">
        <f t="shared" si="4"/>
        <v>-1.8066852249489244E-3</v>
      </c>
      <c r="U7" s="56" t="s">
        <v>350</v>
      </c>
      <c r="V7" s="67">
        <v>17.64</v>
      </c>
      <c r="W7" s="2">
        <f t="shared" si="5"/>
        <v>1.3698844358161927E-2</v>
      </c>
      <c r="Y7" s="56" t="s">
        <v>350</v>
      </c>
      <c r="Z7" s="67">
        <v>10.52</v>
      </c>
      <c r="AA7" s="2">
        <f t="shared" si="6"/>
        <v>5.7197486727869088E-3</v>
      </c>
      <c r="AC7" s="56" t="s">
        <v>350</v>
      </c>
      <c r="AD7" s="67">
        <v>32.979999999999997</v>
      </c>
      <c r="AE7" s="2">
        <f t="shared" si="7"/>
        <v>1.6509087884240645E-2</v>
      </c>
      <c r="AG7" s="56" t="s">
        <v>350</v>
      </c>
      <c r="AH7" s="67">
        <v>3.13</v>
      </c>
      <c r="AI7" s="2">
        <f t="shared" si="8"/>
        <v>-3.7621991789584294E-2</v>
      </c>
      <c r="AK7" s="56" t="s">
        <v>350</v>
      </c>
      <c r="AL7" s="67">
        <v>15.97</v>
      </c>
      <c r="AM7" s="2">
        <f t="shared" si="9"/>
        <v>4.3928530007353341E-3</v>
      </c>
    </row>
    <row r="8" spans="1:39" ht="15.75" thickBot="1">
      <c r="A8" s="56" t="s">
        <v>351</v>
      </c>
      <c r="B8" s="67">
        <v>72264.45</v>
      </c>
      <c r="C8" s="2">
        <f t="shared" si="0"/>
        <v>-2.5857149771614088E-2</v>
      </c>
      <c r="E8" s="56" t="s">
        <v>351</v>
      </c>
      <c r="F8" s="67">
        <v>15.61</v>
      </c>
      <c r="G8" s="2">
        <f t="shared" si="1"/>
        <v>-3.0907537463076777E-2</v>
      </c>
      <c r="I8" s="56" t="s">
        <v>351</v>
      </c>
      <c r="J8" s="67">
        <v>35.479999999999997</v>
      </c>
      <c r="K8" s="2">
        <f t="shared" si="2"/>
        <v>-8.6993673365557099E-3</v>
      </c>
      <c r="M8" s="56" t="s">
        <v>351</v>
      </c>
      <c r="N8" s="67">
        <v>29.69</v>
      </c>
      <c r="O8" s="2">
        <f t="shared" si="3"/>
        <v>7.776877741184217E-3</v>
      </c>
      <c r="Q8" s="56" t="s">
        <v>351</v>
      </c>
      <c r="R8" s="67">
        <v>5.54</v>
      </c>
      <c r="S8" s="2">
        <f t="shared" si="4"/>
        <v>-7.3075980318065906E-2</v>
      </c>
      <c r="U8" s="56" t="s">
        <v>351</v>
      </c>
      <c r="V8" s="67">
        <v>17.399999999999999</v>
      </c>
      <c r="W8" s="2">
        <f t="shared" si="5"/>
        <v>-9.1533819864872482E-3</v>
      </c>
      <c r="Y8" s="56" t="s">
        <v>351</v>
      </c>
      <c r="Z8" s="67">
        <v>10.46</v>
      </c>
      <c r="AA8" s="2">
        <f t="shared" si="6"/>
        <v>-1.5180557177015754E-2</v>
      </c>
      <c r="AC8" s="56" t="s">
        <v>351</v>
      </c>
      <c r="AD8" s="67">
        <v>32.44</v>
      </c>
      <c r="AE8" s="2">
        <f t="shared" si="7"/>
        <v>-2.6165167739185966E-2</v>
      </c>
      <c r="AG8" s="56" t="s">
        <v>351</v>
      </c>
      <c r="AH8" s="67">
        <v>3.25</v>
      </c>
      <c r="AI8" s="2">
        <f t="shared" si="8"/>
        <v>-3.0721990369701403E-3</v>
      </c>
      <c r="AK8" s="56" t="s">
        <v>351</v>
      </c>
      <c r="AL8" s="67">
        <v>15.9</v>
      </c>
      <c r="AM8" s="2">
        <f t="shared" si="9"/>
        <v>-4.3083586136311788E-2</v>
      </c>
    </row>
    <row r="9" spans="1:39" ht="15.75" thickBot="1">
      <c r="A9" s="56" t="s">
        <v>352</v>
      </c>
      <c r="B9" s="67">
        <v>74157.37</v>
      </c>
      <c r="C9" s="2">
        <f t="shared" si="0"/>
        <v>9.7577481775119462E-3</v>
      </c>
      <c r="E9" s="56" t="s">
        <v>352</v>
      </c>
      <c r="F9" s="67">
        <v>16.100000000000001</v>
      </c>
      <c r="G9" s="2">
        <f t="shared" si="1"/>
        <v>4.9813303502041616E-3</v>
      </c>
      <c r="I9" s="56" t="s">
        <v>352</v>
      </c>
      <c r="J9" s="67">
        <v>35.79</v>
      </c>
      <c r="K9" s="2">
        <f t="shared" si="2"/>
        <v>8.3588148969065301E-2</v>
      </c>
      <c r="M9" s="56" t="s">
        <v>352</v>
      </c>
      <c r="N9" s="67">
        <v>29.46</v>
      </c>
      <c r="O9" s="2">
        <f t="shared" si="3"/>
        <v>-4.0650462481694452E-3</v>
      </c>
      <c r="Q9" s="56" t="s">
        <v>352</v>
      </c>
      <c r="R9" s="67">
        <v>5.96</v>
      </c>
      <c r="S9" s="2">
        <f t="shared" si="4"/>
        <v>2.2053480714857437E-2</v>
      </c>
      <c r="U9" s="56" t="s">
        <v>352</v>
      </c>
      <c r="V9" s="67">
        <v>17.559999999999999</v>
      </c>
      <c r="W9" s="2">
        <f t="shared" si="5"/>
        <v>-2.2753138371356509E-3</v>
      </c>
      <c r="Y9" s="56" t="s">
        <v>352</v>
      </c>
      <c r="Z9" s="67">
        <v>10.62</v>
      </c>
      <c r="AA9" s="2">
        <f t="shared" si="6"/>
        <v>1.8850146957712041E-3</v>
      </c>
      <c r="AC9" s="56" t="s">
        <v>352</v>
      </c>
      <c r="AD9" s="67">
        <v>33.299999999999997</v>
      </c>
      <c r="AE9" s="2">
        <f t="shared" si="7"/>
        <v>7.1570192501251712E-2</v>
      </c>
      <c r="AG9" s="56" t="s">
        <v>352</v>
      </c>
      <c r="AH9" s="67">
        <v>3.26</v>
      </c>
      <c r="AI9" s="2">
        <f t="shared" si="8"/>
        <v>-2.7233150458358849E-2</v>
      </c>
      <c r="AK9" s="56" t="s">
        <v>352</v>
      </c>
      <c r="AL9" s="67">
        <v>16.600000000000001</v>
      </c>
      <c r="AM9" s="2">
        <f t="shared" si="9"/>
        <v>1.2121360532345041E-2</v>
      </c>
    </row>
    <row r="10" spans="1:39" ht="15.75" thickBot="1">
      <c r="A10" s="56" t="s">
        <v>353</v>
      </c>
      <c r="B10" s="67">
        <v>73437.279999999999</v>
      </c>
      <c r="C10" s="2">
        <f t="shared" si="0"/>
        <v>1.7467676244014924E-2</v>
      </c>
      <c r="E10" s="56" t="s">
        <v>353</v>
      </c>
      <c r="F10" s="67">
        <v>16.02</v>
      </c>
      <c r="G10" s="2">
        <f t="shared" si="1"/>
        <v>-4.2767666016342368E-2</v>
      </c>
      <c r="I10" s="56" t="s">
        <v>353</v>
      </c>
      <c r="J10" s="67">
        <v>32.92</v>
      </c>
      <c r="K10" s="2">
        <f t="shared" si="2"/>
        <v>4.5669130981457655E-3</v>
      </c>
      <c r="M10" s="56" t="s">
        <v>353</v>
      </c>
      <c r="N10" s="67">
        <v>29.58</v>
      </c>
      <c r="O10" s="2">
        <f t="shared" si="3"/>
        <v>3.1247177387375081E-2</v>
      </c>
      <c r="Q10" s="56" t="s">
        <v>353</v>
      </c>
      <c r="R10" s="67">
        <v>5.83</v>
      </c>
      <c r="S10" s="2">
        <f t="shared" si="4"/>
        <v>4.2037713195393275E-2</v>
      </c>
      <c r="U10" s="56" t="s">
        <v>353</v>
      </c>
      <c r="V10" s="67">
        <v>17.600000000000001</v>
      </c>
      <c r="W10" s="2">
        <f t="shared" si="5"/>
        <v>-1.0175328041652451E-2</v>
      </c>
      <c r="Y10" s="56" t="s">
        <v>353</v>
      </c>
      <c r="Z10" s="67">
        <v>10.6</v>
      </c>
      <c r="AA10" s="2">
        <f t="shared" si="6"/>
        <v>1.2339976235575876E-2</v>
      </c>
      <c r="AC10" s="56" t="s">
        <v>353</v>
      </c>
      <c r="AD10" s="67">
        <v>31</v>
      </c>
      <c r="AE10" s="2">
        <f t="shared" si="7"/>
        <v>6.6691374498672143E-2</v>
      </c>
      <c r="AG10" s="56" t="s">
        <v>353</v>
      </c>
      <c r="AH10" s="67">
        <v>3.35</v>
      </c>
      <c r="AI10" s="2">
        <f t="shared" si="8"/>
        <v>1.5037877364540502E-2</v>
      </c>
      <c r="AK10" s="56" t="s">
        <v>353</v>
      </c>
      <c r="AL10" s="67">
        <v>16.399999999999999</v>
      </c>
      <c r="AM10" s="2">
        <f t="shared" si="9"/>
        <v>9.1884260544061701E-3</v>
      </c>
    </row>
    <row r="11" spans="1:39" ht="15.75" thickBot="1">
      <c r="A11" s="56" t="s">
        <v>354</v>
      </c>
      <c r="B11" s="67">
        <v>72165.64</v>
      </c>
      <c r="C11" s="2">
        <f t="shared" si="0"/>
        <v>-2.3957569483902857E-2</v>
      </c>
      <c r="E11" s="56" t="s">
        <v>354</v>
      </c>
      <c r="F11" s="67">
        <v>16.72</v>
      </c>
      <c r="G11" s="2">
        <f t="shared" si="1"/>
        <v>-1.3072081567352888E-2</v>
      </c>
      <c r="I11" s="56" t="s">
        <v>354</v>
      </c>
      <c r="J11" s="67">
        <v>32.770000000000003</v>
      </c>
      <c r="K11" s="2">
        <f t="shared" si="2"/>
        <v>-2.3225293684339395E-2</v>
      </c>
      <c r="M11" s="56" t="s">
        <v>354</v>
      </c>
      <c r="N11" s="67">
        <v>28.67</v>
      </c>
      <c r="O11" s="2">
        <f t="shared" si="3"/>
        <v>-5.364490458157193E-2</v>
      </c>
      <c r="Q11" s="56" t="s">
        <v>354</v>
      </c>
      <c r="R11" s="67">
        <v>5.59</v>
      </c>
      <c r="S11" s="2">
        <f t="shared" si="4"/>
        <v>-5.3973063744666039E-2</v>
      </c>
      <c r="U11" s="56" t="s">
        <v>354</v>
      </c>
      <c r="V11" s="67">
        <v>17.78</v>
      </c>
      <c r="W11" s="2">
        <f t="shared" si="5"/>
        <v>-1.6732124878271804E-2</v>
      </c>
      <c r="Y11" s="56" t="s">
        <v>354</v>
      </c>
      <c r="Z11" s="67">
        <v>10.47</v>
      </c>
      <c r="AA11" s="2">
        <f t="shared" si="6"/>
        <v>-2.8612322810321234E-3</v>
      </c>
      <c r="AC11" s="56" t="s">
        <v>354</v>
      </c>
      <c r="AD11" s="67">
        <v>29</v>
      </c>
      <c r="AE11" s="2">
        <f t="shared" si="7"/>
        <v>-1.7094433359300068E-2</v>
      </c>
      <c r="AG11" s="56" t="s">
        <v>354</v>
      </c>
      <c r="AH11" s="67">
        <v>3.3</v>
      </c>
      <c r="AI11" s="2">
        <f t="shared" si="8"/>
        <v>-4.7346120597198428E-2</v>
      </c>
      <c r="AK11" s="56" t="s">
        <v>354</v>
      </c>
      <c r="AL11" s="67">
        <v>16.25</v>
      </c>
      <c r="AM11" s="2">
        <f t="shared" si="9"/>
        <v>-3.9220713153281267E-2</v>
      </c>
    </row>
    <row r="12" spans="1:39" ht="15.75" thickBot="1">
      <c r="A12" s="56" t="s">
        <v>355</v>
      </c>
      <c r="B12" s="67">
        <v>73915.429999999993</v>
      </c>
      <c r="C12" s="2">
        <f t="shared" si="0"/>
        <v>-2.7492082109328356E-2</v>
      </c>
      <c r="E12" s="56" t="s">
        <v>355</v>
      </c>
      <c r="F12" s="67">
        <v>16.940000000000001</v>
      </c>
      <c r="G12" s="2">
        <f t="shared" si="1"/>
        <v>-5.2988054506885266E-3</v>
      </c>
      <c r="I12" s="56" t="s">
        <v>355</v>
      </c>
      <c r="J12" s="67">
        <v>33.54</v>
      </c>
      <c r="K12" s="2">
        <f t="shared" si="2"/>
        <v>2.9961387740484697E-2</v>
      </c>
      <c r="M12" s="56" t="s">
        <v>355</v>
      </c>
      <c r="N12" s="67">
        <v>30.25</v>
      </c>
      <c r="O12" s="2">
        <f t="shared" si="3"/>
        <v>-4.4925958422602684E-2</v>
      </c>
      <c r="Q12" s="56" t="s">
        <v>355</v>
      </c>
      <c r="R12" s="67">
        <v>5.9</v>
      </c>
      <c r="S12" s="2">
        <f t="shared" si="4"/>
        <v>-8.4388686458645949E-3</v>
      </c>
      <c r="U12" s="56" t="s">
        <v>355</v>
      </c>
      <c r="V12" s="67">
        <v>18.079999999999998</v>
      </c>
      <c r="W12" s="2">
        <f t="shared" si="5"/>
        <v>-3.3130897229602381E-3</v>
      </c>
      <c r="Y12" s="56" t="s">
        <v>355</v>
      </c>
      <c r="Z12" s="67">
        <v>10.5</v>
      </c>
      <c r="AA12" s="2">
        <f t="shared" si="6"/>
        <v>-6.0064240742650141E-2</v>
      </c>
      <c r="AC12" s="56" t="s">
        <v>355</v>
      </c>
      <c r="AD12" s="67">
        <v>29.5</v>
      </c>
      <c r="AE12" s="2">
        <f t="shared" si="7"/>
        <v>-3.0052345066401823E-2</v>
      </c>
      <c r="AG12" s="56" t="s">
        <v>355</v>
      </c>
      <c r="AH12" s="67">
        <v>3.46</v>
      </c>
      <c r="AI12" s="2">
        <f t="shared" si="8"/>
        <v>-2.8860048891349867E-3</v>
      </c>
      <c r="AK12" s="56" t="s">
        <v>355</v>
      </c>
      <c r="AL12" s="67">
        <v>16.899999999999999</v>
      </c>
      <c r="AM12" s="2">
        <f t="shared" si="9"/>
        <v>-6.8598316342752444E-2</v>
      </c>
    </row>
    <row r="13" spans="1:39" ht="15.75" thickBot="1">
      <c r="A13" s="56" t="s">
        <v>356</v>
      </c>
      <c r="B13" s="67">
        <v>75975.710000000006</v>
      </c>
      <c r="C13" s="2">
        <f t="shared" si="0"/>
        <v>-5.4447898589829137E-3</v>
      </c>
      <c r="E13" s="56" t="s">
        <v>356</v>
      </c>
      <c r="F13" s="67">
        <v>17.03</v>
      </c>
      <c r="G13" s="2">
        <f t="shared" si="1"/>
        <v>4.8731445987330181E-2</v>
      </c>
      <c r="I13" s="56" t="s">
        <v>356</v>
      </c>
      <c r="J13" s="67">
        <v>32.549999999999997</v>
      </c>
      <c r="K13" s="2">
        <f t="shared" si="2"/>
        <v>-1.2213892293938189E-2</v>
      </c>
      <c r="M13" s="56" t="s">
        <v>356</v>
      </c>
      <c r="N13" s="67">
        <v>31.64</v>
      </c>
      <c r="O13" s="2">
        <f t="shared" si="3"/>
        <v>-5.2035749420195128E-2</v>
      </c>
      <c r="Q13" s="56" t="s">
        <v>356</v>
      </c>
      <c r="R13" s="67">
        <v>5.95</v>
      </c>
      <c r="S13" s="2">
        <f t="shared" si="4"/>
        <v>-5.2385135087290827E-2</v>
      </c>
      <c r="U13" s="56" t="s">
        <v>356</v>
      </c>
      <c r="V13" s="67">
        <v>18.14</v>
      </c>
      <c r="W13" s="2">
        <f t="shared" si="5"/>
        <v>-1.4231219927949252E-2</v>
      </c>
      <c r="Y13" s="56" t="s">
        <v>356</v>
      </c>
      <c r="Z13" s="67">
        <v>11.15</v>
      </c>
      <c r="AA13" s="2">
        <f t="shared" si="6"/>
        <v>0</v>
      </c>
      <c r="AC13" s="56" t="s">
        <v>356</v>
      </c>
      <c r="AD13" s="67">
        <v>30.4</v>
      </c>
      <c r="AE13" s="2">
        <f t="shared" si="7"/>
        <v>-1.1447385840350948E-2</v>
      </c>
      <c r="AG13" s="56" t="s">
        <v>356</v>
      </c>
      <c r="AH13" s="67">
        <v>3.47</v>
      </c>
      <c r="AI13" s="2">
        <f t="shared" si="8"/>
        <v>-4.2319431878911809E-2</v>
      </c>
      <c r="AK13" s="56" t="s">
        <v>356</v>
      </c>
      <c r="AL13" s="67">
        <v>18.100000000000001</v>
      </c>
      <c r="AM13" s="2">
        <f t="shared" si="9"/>
        <v>2.76625349289011E-3</v>
      </c>
    </row>
    <row r="14" spans="1:39" ht="15.75" thickBot="1">
      <c r="A14" s="56" t="s">
        <v>357</v>
      </c>
      <c r="B14" s="67">
        <v>76390.509999999995</v>
      </c>
      <c r="C14" s="2">
        <f t="shared" si="0"/>
        <v>-7.8143418617644868E-3</v>
      </c>
      <c r="E14" s="56" t="s">
        <v>357</v>
      </c>
      <c r="F14" s="67">
        <v>16.22</v>
      </c>
      <c r="G14" s="2">
        <f t="shared" si="1"/>
        <v>8.6687849364464852E-3</v>
      </c>
      <c r="I14" s="56" t="s">
        <v>357</v>
      </c>
      <c r="J14" s="67">
        <v>32.950000000000003</v>
      </c>
      <c r="K14" s="2">
        <f t="shared" si="2"/>
        <v>1.2146979932677359E-3</v>
      </c>
      <c r="M14" s="56" t="s">
        <v>357</v>
      </c>
      <c r="N14" s="67">
        <v>33.33</v>
      </c>
      <c r="O14" s="2">
        <f t="shared" si="3"/>
        <v>-2.4304693697150718E-2</v>
      </c>
      <c r="Q14" s="56" t="s">
        <v>357</v>
      </c>
      <c r="R14" s="67">
        <v>6.27</v>
      </c>
      <c r="S14" s="2">
        <f t="shared" si="4"/>
        <v>-7.9428535139368806E-3</v>
      </c>
      <c r="U14" s="56" t="s">
        <v>357</v>
      </c>
      <c r="V14" s="67">
        <v>18.399999999999999</v>
      </c>
      <c r="W14" s="2">
        <f t="shared" si="5"/>
        <v>-7.0403756823286716E-3</v>
      </c>
      <c r="Y14" s="56" t="s">
        <v>357</v>
      </c>
      <c r="Z14" s="67">
        <v>11.15</v>
      </c>
      <c r="AA14" s="2">
        <f t="shared" si="6"/>
        <v>-1.777824602128383E-2</v>
      </c>
      <c r="AC14" s="56" t="s">
        <v>357</v>
      </c>
      <c r="AD14" s="67">
        <v>30.75</v>
      </c>
      <c r="AE14" s="2">
        <f t="shared" si="7"/>
        <v>-5.257702290092902E-2</v>
      </c>
      <c r="AG14" s="56" t="s">
        <v>357</v>
      </c>
      <c r="AH14" s="67">
        <v>3.62</v>
      </c>
      <c r="AI14" s="2">
        <f t="shared" si="8"/>
        <v>5.3913764659831019E-2</v>
      </c>
      <c r="AK14" s="56" t="s">
        <v>357</v>
      </c>
      <c r="AL14" s="67">
        <v>18.05</v>
      </c>
      <c r="AM14" s="2">
        <f t="shared" si="9"/>
        <v>1.6760168857465101E-2</v>
      </c>
    </row>
    <row r="15" spans="1:39" ht="15.75" thickBot="1">
      <c r="A15" s="56" t="s">
        <v>358</v>
      </c>
      <c r="B15" s="67">
        <v>76989.789999999994</v>
      </c>
      <c r="C15" s="2">
        <f t="shared" si="0"/>
        <v>1.2219734448593705E-2</v>
      </c>
      <c r="E15" s="56" t="s">
        <v>358</v>
      </c>
      <c r="F15" s="67">
        <v>16.079999999999998</v>
      </c>
      <c r="G15" s="2">
        <f t="shared" si="1"/>
        <v>2.4552697005879087E-2</v>
      </c>
      <c r="I15" s="56" t="s">
        <v>358</v>
      </c>
      <c r="J15" s="67">
        <v>32.909999999999997</v>
      </c>
      <c r="K15" s="2">
        <f t="shared" si="2"/>
        <v>2.3675202645881837E-2</v>
      </c>
      <c r="M15" s="56" t="s">
        <v>358</v>
      </c>
      <c r="N15" s="67">
        <v>34.15</v>
      </c>
      <c r="O15" s="2">
        <f t="shared" si="3"/>
        <v>2.971986938492745E-2</v>
      </c>
      <c r="Q15" s="56" t="s">
        <v>358</v>
      </c>
      <c r="R15" s="67">
        <v>6.32</v>
      </c>
      <c r="S15" s="2">
        <f t="shared" si="4"/>
        <v>5.1959738930711166E-2</v>
      </c>
      <c r="U15" s="56" t="s">
        <v>358</v>
      </c>
      <c r="V15" s="67">
        <v>18.53</v>
      </c>
      <c r="W15" s="2">
        <f t="shared" si="5"/>
        <v>-1.446582953863506E-2</v>
      </c>
      <c r="Y15" s="56" t="s">
        <v>358</v>
      </c>
      <c r="Z15" s="67">
        <v>11.35</v>
      </c>
      <c r="AA15" s="2">
        <f t="shared" si="6"/>
        <v>1.7636688874967138E-3</v>
      </c>
      <c r="AC15" s="56" t="s">
        <v>358</v>
      </c>
      <c r="AD15" s="67">
        <v>32.409999999999997</v>
      </c>
      <c r="AE15" s="2">
        <f t="shared" si="7"/>
        <v>-4.2585326316978311E-2</v>
      </c>
      <c r="AG15" s="56" t="s">
        <v>358</v>
      </c>
      <c r="AH15" s="67">
        <v>3.43</v>
      </c>
      <c r="AI15" s="2">
        <f t="shared" si="8"/>
        <v>-1.1594332780919257E-2</v>
      </c>
      <c r="AK15" s="56" t="s">
        <v>358</v>
      </c>
      <c r="AL15" s="67">
        <v>17.75</v>
      </c>
      <c r="AM15" s="2">
        <f t="shared" si="9"/>
        <v>-8.4151969252844721E-3</v>
      </c>
    </row>
    <row r="16" spans="1:39" ht="15.75" thickBot="1">
      <c r="A16" s="56" t="s">
        <v>359</v>
      </c>
      <c r="B16" s="67">
        <v>76054.720000000001</v>
      </c>
      <c r="C16" s="2">
        <f t="shared" si="0"/>
        <v>2.3429481888886747E-2</v>
      </c>
      <c r="E16" s="56" t="s">
        <v>359</v>
      </c>
      <c r="F16" s="67">
        <v>15.69</v>
      </c>
      <c r="G16" s="2">
        <f t="shared" si="1"/>
        <v>2.5170738346551355E-2</v>
      </c>
      <c r="I16" s="56" t="s">
        <v>359</v>
      </c>
      <c r="J16" s="67">
        <v>32.14</v>
      </c>
      <c r="K16" s="2">
        <f t="shared" si="2"/>
        <v>8.4362318801214781E-3</v>
      </c>
      <c r="M16" s="56" t="s">
        <v>359</v>
      </c>
      <c r="N16" s="67">
        <v>33.15</v>
      </c>
      <c r="O16" s="2">
        <f t="shared" si="3"/>
        <v>6.062462181643484E-2</v>
      </c>
      <c r="Q16" s="56" t="s">
        <v>359</v>
      </c>
      <c r="R16" s="67">
        <v>6</v>
      </c>
      <c r="S16" s="2">
        <f t="shared" si="4"/>
        <v>2.7028672387919419E-2</v>
      </c>
      <c r="U16" s="56" t="s">
        <v>359</v>
      </c>
      <c r="V16" s="67">
        <v>18.8</v>
      </c>
      <c r="W16" s="2">
        <f t="shared" si="5"/>
        <v>1.0643960557867229E-3</v>
      </c>
      <c r="Y16" s="56" t="s">
        <v>359</v>
      </c>
      <c r="Z16" s="67">
        <v>11.33</v>
      </c>
      <c r="AA16" s="2">
        <f t="shared" si="6"/>
        <v>2.6835241774503849E-2</v>
      </c>
      <c r="AC16" s="56" t="s">
        <v>359</v>
      </c>
      <c r="AD16" s="67">
        <v>33.82</v>
      </c>
      <c r="AE16" s="2">
        <f t="shared" si="7"/>
        <v>1.6095727517426311E-2</v>
      </c>
      <c r="AG16" s="56" t="s">
        <v>359</v>
      </c>
      <c r="AH16" s="67">
        <v>3.47</v>
      </c>
      <c r="AI16" s="2">
        <f t="shared" si="8"/>
        <v>4.7206404569796329E-2</v>
      </c>
      <c r="AK16" s="56" t="s">
        <v>359</v>
      </c>
      <c r="AL16" s="67">
        <v>17.899999999999999</v>
      </c>
      <c r="AM16" s="2">
        <f t="shared" si="9"/>
        <v>1.4631662268064049E-2</v>
      </c>
    </row>
    <row r="17" spans="1:43">
      <c r="A17" s="59" t="s">
        <v>360</v>
      </c>
      <c r="B17" s="68">
        <v>74293.509999999995</v>
      </c>
      <c r="C17" s="2">
        <f t="shared" si="0"/>
        <v>-1.4647724806651993E-2</v>
      </c>
      <c r="E17" s="59" t="s">
        <v>360</v>
      </c>
      <c r="F17" s="67">
        <v>15.3</v>
      </c>
      <c r="G17" s="2">
        <f t="shared" si="1"/>
        <v>-0.44602563053907512</v>
      </c>
      <c r="I17" s="59" t="s">
        <v>360</v>
      </c>
      <c r="J17" s="67">
        <v>31.87</v>
      </c>
      <c r="K17" s="2">
        <f t="shared" si="2"/>
        <v>-1.2543118609070977E-3</v>
      </c>
      <c r="M17" s="59" t="s">
        <v>360</v>
      </c>
      <c r="N17" s="68">
        <v>31.2</v>
      </c>
      <c r="O17" s="2">
        <f t="shared" si="3"/>
        <v>9.6619109117368901E-3</v>
      </c>
      <c r="Q17" s="59" t="s">
        <v>360</v>
      </c>
      <c r="R17" s="68">
        <v>5.84</v>
      </c>
      <c r="S17" s="2">
        <f t="shared" si="4"/>
        <v>-1.0221554071538139E-2</v>
      </c>
      <c r="U17" s="59" t="s">
        <v>360</v>
      </c>
      <c r="V17" s="68">
        <v>18.78</v>
      </c>
      <c r="W17" s="2">
        <f t="shared" si="5"/>
        <v>-1.5323945832210792E-2</v>
      </c>
      <c r="Y17" s="59" t="s">
        <v>360</v>
      </c>
      <c r="Z17" s="67">
        <v>11.03</v>
      </c>
      <c r="AA17" s="2">
        <f t="shared" si="6"/>
        <v>-9.0253320220425176E-3</v>
      </c>
      <c r="AC17" s="59" t="s">
        <v>360</v>
      </c>
      <c r="AD17" s="67">
        <v>33.28</v>
      </c>
      <c r="AE17" s="2">
        <f t="shared" si="7"/>
        <v>-2.8145836589085944E-2</v>
      </c>
      <c r="AG17" s="59" t="s">
        <v>360</v>
      </c>
      <c r="AH17" s="67">
        <v>3.31</v>
      </c>
      <c r="AI17" s="2">
        <f t="shared" si="8"/>
        <v>-4.4320399680661302E-2</v>
      </c>
      <c r="AK17" s="59" t="s">
        <v>360</v>
      </c>
      <c r="AL17" s="68">
        <v>17.64</v>
      </c>
      <c r="AM17" s="2">
        <f t="shared" si="9"/>
        <v>-3.1252543504104308E-2</v>
      </c>
    </row>
    <row r="18" spans="1:43">
      <c r="A18" s="3" t="s">
        <v>334</v>
      </c>
      <c r="B18" s="3">
        <v>75389.75</v>
      </c>
      <c r="C18" s="2">
        <f t="shared" ref="C18:C26" si="10">LN(B18/B19)</f>
        <v>-4.8531891642597698E-3</v>
      </c>
      <c r="D18" s="3"/>
      <c r="E18" s="3" t="s">
        <v>334</v>
      </c>
      <c r="F18" s="3">
        <v>23.9</v>
      </c>
      <c r="G18" s="2">
        <f t="shared" ref="G18:G26" si="11">LN(F18/F19)</f>
        <v>-1.4538158446027282E-2</v>
      </c>
      <c r="H18" s="3"/>
      <c r="I18" s="3" t="s">
        <v>334</v>
      </c>
      <c r="J18" s="3">
        <v>31.91</v>
      </c>
      <c r="K18" s="2">
        <f t="shared" ref="K18:K26" si="12">LN(J18/J19)</f>
        <v>-5.7541362198820917E-2</v>
      </c>
      <c r="M18" s="3" t="s">
        <v>334</v>
      </c>
      <c r="N18" s="3">
        <v>30.9</v>
      </c>
      <c r="O18" s="2">
        <f t="shared" ref="O18:O26" si="13">LN(N18/N19)</f>
        <v>1.9938558864553826E-2</v>
      </c>
      <c r="P18" s="3"/>
      <c r="Q18" s="3" t="s">
        <v>334</v>
      </c>
      <c r="R18" s="3">
        <v>5.9</v>
      </c>
      <c r="S18" s="3"/>
      <c r="T18" s="3"/>
      <c r="U18" s="3" t="s">
        <v>334</v>
      </c>
      <c r="V18" s="3">
        <v>19.07</v>
      </c>
      <c r="W18" s="2">
        <f t="shared" ref="W18:W26" si="14">LN(V18/V19)</f>
        <v>-1.0433062813947331E-2</v>
      </c>
      <c r="X18" s="3"/>
      <c r="Y18" s="3" t="s">
        <v>334</v>
      </c>
      <c r="Z18" s="3">
        <v>11.13</v>
      </c>
      <c r="AA18" s="2">
        <f t="shared" ref="AA18:AA26" si="15">LN(Z18/Z19)</f>
        <v>-8.0537348070968268E-3</v>
      </c>
      <c r="AB18" s="3"/>
      <c r="AC18" s="3" t="s">
        <v>334</v>
      </c>
      <c r="AD18" s="3">
        <v>34.229999999999997</v>
      </c>
      <c r="AE18" s="2">
        <f t="shared" ref="AE18:AE26" si="16">LN(AD18/AD19)</f>
        <v>2.1855565735980603E-2</v>
      </c>
      <c r="AF18" s="3"/>
      <c r="AG18" s="3" t="s">
        <v>334</v>
      </c>
      <c r="AH18" s="3">
        <v>3.46</v>
      </c>
      <c r="AI18" s="2">
        <f t="shared" ref="AI18:AI26" si="17">LN(AH18/AH19)</f>
        <v>2.3392879574705594E-2</v>
      </c>
      <c r="AJ18" s="3"/>
      <c r="AK18" s="3" t="s">
        <v>334</v>
      </c>
      <c r="AL18" s="3">
        <v>18.2</v>
      </c>
      <c r="AM18" s="2">
        <f t="shared" ref="AM18:AM26" si="18">LN(AL18/AL19)</f>
        <v>-1.0982977490625657E-3</v>
      </c>
      <c r="AN18" s="3"/>
      <c r="AO18" s="3"/>
      <c r="AP18" s="3"/>
      <c r="AQ18" s="3"/>
    </row>
    <row r="19" spans="1:43">
      <c r="A19" s="3" t="s">
        <v>335</v>
      </c>
      <c r="B19" s="3">
        <v>75756.52</v>
      </c>
      <c r="C19" s="2">
        <f t="shared" si="10"/>
        <v>3.5985518086243187E-2</v>
      </c>
      <c r="D19" s="3"/>
      <c r="E19" s="3" t="s">
        <v>335</v>
      </c>
      <c r="F19" s="3">
        <v>24.25</v>
      </c>
      <c r="G19" s="2">
        <f t="shared" si="11"/>
        <v>4.3402641113746747E-2</v>
      </c>
      <c r="H19" s="3"/>
      <c r="I19" s="3" t="s">
        <v>335</v>
      </c>
      <c r="J19" s="3">
        <v>33.799999999999997</v>
      </c>
      <c r="K19" s="2">
        <f t="shared" si="12"/>
        <v>-1.991864330651923E-2</v>
      </c>
      <c r="M19" s="3" t="s">
        <v>335</v>
      </c>
      <c r="N19" s="3">
        <v>30.29</v>
      </c>
      <c r="O19" s="2">
        <f t="shared" si="13"/>
        <v>-1.7670616858913066E-2</v>
      </c>
      <c r="P19" s="3"/>
      <c r="Q19" s="3" t="s">
        <v>335</v>
      </c>
      <c r="R19" s="3">
        <v>5.85</v>
      </c>
      <c r="S19" s="3"/>
      <c r="T19" s="3"/>
      <c r="U19" s="3" t="s">
        <v>335</v>
      </c>
      <c r="V19" s="3">
        <v>19.27</v>
      </c>
      <c r="W19" s="2">
        <f t="shared" si="14"/>
        <v>4.160172406666344E-3</v>
      </c>
      <c r="X19" s="3"/>
      <c r="Y19" s="3" t="s">
        <v>335</v>
      </c>
      <c r="Z19" s="3">
        <v>11.22</v>
      </c>
      <c r="AA19" s="2">
        <f t="shared" si="15"/>
        <v>4.558674445189427E-2</v>
      </c>
      <c r="AB19" s="3"/>
      <c r="AC19" s="3" t="s">
        <v>335</v>
      </c>
      <c r="AD19" s="3">
        <v>33.49</v>
      </c>
      <c r="AE19" s="2">
        <f t="shared" si="16"/>
        <v>1.1951002318757362E-3</v>
      </c>
      <c r="AF19" s="3"/>
      <c r="AG19" s="3" t="s">
        <v>335</v>
      </c>
      <c r="AH19" s="3">
        <v>3.38</v>
      </c>
      <c r="AI19" s="2">
        <f t="shared" si="17"/>
        <v>6.7303681896106596E-2</v>
      </c>
      <c r="AJ19" s="3"/>
      <c r="AK19" s="3" t="s">
        <v>335</v>
      </c>
      <c r="AL19" s="3">
        <v>18.22</v>
      </c>
      <c r="AM19" s="2">
        <f t="shared" si="18"/>
        <v>4.662456346562055E-2</v>
      </c>
      <c r="AN19" s="3"/>
      <c r="AO19" s="3"/>
      <c r="AP19" s="3"/>
      <c r="AQ19" s="3"/>
    </row>
    <row r="20" spans="1:43">
      <c r="A20" s="3" t="s">
        <v>336</v>
      </c>
      <c r="B20" s="3">
        <v>73078.850000000006</v>
      </c>
      <c r="C20" s="2">
        <f t="shared" si="10"/>
        <v>1.5941363486369192E-2</v>
      </c>
      <c r="D20" s="3"/>
      <c r="E20" s="3" t="s">
        <v>336</v>
      </c>
      <c r="F20" s="3">
        <v>23.22</v>
      </c>
      <c r="G20" s="2">
        <f t="shared" si="11"/>
        <v>9.5197603405957378E-3</v>
      </c>
      <c r="H20" s="3"/>
      <c r="I20" s="3" t="s">
        <v>336</v>
      </c>
      <c r="J20" s="3">
        <v>34.479999999999997</v>
      </c>
      <c r="K20" s="2">
        <f t="shared" si="12"/>
        <v>-3.3930553575307977E-2</v>
      </c>
      <c r="M20" s="3" t="s">
        <v>336</v>
      </c>
      <c r="N20" s="3">
        <v>30.83</v>
      </c>
      <c r="O20" s="2">
        <f t="shared" si="13"/>
        <v>5.9814051941463574E-2</v>
      </c>
      <c r="P20" s="3"/>
      <c r="Q20" s="3" t="s">
        <v>336</v>
      </c>
      <c r="R20" s="3">
        <v>5.44</v>
      </c>
      <c r="S20" s="3"/>
      <c r="T20" s="3"/>
      <c r="U20" s="3" t="s">
        <v>336</v>
      </c>
      <c r="V20" s="3">
        <v>19.190000000000001</v>
      </c>
      <c r="W20" s="2">
        <f t="shared" si="14"/>
        <v>2.0532440183705036E-2</v>
      </c>
      <c r="X20" s="3"/>
      <c r="Y20" s="3" t="s">
        <v>336</v>
      </c>
      <c r="Z20" s="3">
        <v>10.72</v>
      </c>
      <c r="AA20" s="2">
        <f t="shared" si="15"/>
        <v>3.2230277904913424E-2</v>
      </c>
      <c r="AB20" s="3"/>
      <c r="AC20" s="3" t="s">
        <v>336</v>
      </c>
      <c r="AD20" s="3">
        <v>33.450000000000003</v>
      </c>
      <c r="AE20" s="2">
        <f t="shared" si="16"/>
        <v>1.9928195717680671E-2</v>
      </c>
      <c r="AF20" s="3"/>
      <c r="AG20" s="3" t="s">
        <v>336</v>
      </c>
      <c r="AH20" s="3">
        <v>3.16</v>
      </c>
      <c r="AI20" s="2">
        <f t="shared" si="17"/>
        <v>3.2157111634531443E-2</v>
      </c>
      <c r="AJ20" s="3"/>
      <c r="AK20" s="3" t="s">
        <v>336</v>
      </c>
      <c r="AL20" s="3">
        <v>17.39</v>
      </c>
      <c r="AM20" s="2">
        <f t="shared" si="18"/>
        <v>-6.3055525632766491E-3</v>
      </c>
      <c r="AN20" s="3"/>
      <c r="AO20" s="3"/>
      <c r="AP20" s="3"/>
      <c r="AQ20" s="3"/>
    </row>
    <row r="21" spans="1:43">
      <c r="A21" s="3" t="s">
        <v>337</v>
      </c>
      <c r="B21" s="3">
        <v>71923.11</v>
      </c>
      <c r="C21" s="2">
        <f t="shared" si="10"/>
        <v>1.1880968383818975E-2</v>
      </c>
      <c r="D21" s="3"/>
      <c r="E21" s="3" t="s">
        <v>337</v>
      </c>
      <c r="F21" s="3">
        <v>23</v>
      </c>
      <c r="G21" s="2">
        <f t="shared" si="11"/>
        <v>-3.9220713153281385E-2</v>
      </c>
      <c r="H21" s="3"/>
      <c r="I21" s="3" t="s">
        <v>337</v>
      </c>
      <c r="J21" s="3">
        <v>35.67</v>
      </c>
      <c r="K21" s="2">
        <f t="shared" si="12"/>
        <v>5.2962016578183196E-2</v>
      </c>
      <c r="M21" s="3" t="s">
        <v>337</v>
      </c>
      <c r="N21" s="3">
        <v>29.04</v>
      </c>
      <c r="O21" s="2">
        <f t="shared" si="13"/>
        <v>-1.5037877364540559E-2</v>
      </c>
      <c r="P21" s="3"/>
      <c r="Q21" s="3" t="s">
        <v>337</v>
      </c>
      <c r="R21" s="3">
        <v>5.22</v>
      </c>
      <c r="S21" s="3"/>
      <c r="T21" s="3"/>
      <c r="U21" s="3" t="s">
        <v>337</v>
      </c>
      <c r="V21" s="3">
        <v>18.8</v>
      </c>
      <c r="W21" s="2">
        <f t="shared" si="14"/>
        <v>2.4227295335324271E-2</v>
      </c>
      <c r="X21" s="3"/>
      <c r="Y21" s="3" t="s">
        <v>337</v>
      </c>
      <c r="Z21" s="3">
        <v>10.38</v>
      </c>
      <c r="AA21" s="2">
        <f t="shared" si="15"/>
        <v>7.7369825021524011E-3</v>
      </c>
      <c r="AB21" s="3"/>
      <c r="AC21" s="3" t="s">
        <v>337</v>
      </c>
      <c r="AD21" s="3">
        <v>32.79</v>
      </c>
      <c r="AE21" s="2">
        <f t="shared" si="16"/>
        <v>5.6136386371410531E-2</v>
      </c>
      <c r="AF21" s="3"/>
      <c r="AG21" s="3" t="s">
        <v>337</v>
      </c>
      <c r="AH21" s="3">
        <v>3.06</v>
      </c>
      <c r="AI21" s="2">
        <f t="shared" si="17"/>
        <v>-2.8987536873252298E-2</v>
      </c>
      <c r="AJ21" s="3"/>
      <c r="AK21" s="3" t="s">
        <v>337</v>
      </c>
      <c r="AL21" s="3">
        <v>17.5</v>
      </c>
      <c r="AM21" s="2">
        <f t="shared" si="18"/>
        <v>-1.3621095951964963E-2</v>
      </c>
      <c r="AN21" s="3"/>
      <c r="AO21" s="3"/>
      <c r="AP21" s="3"/>
      <c r="AQ21" s="3"/>
    </row>
    <row r="22" spans="1:43">
      <c r="A22" s="3" t="s">
        <v>338</v>
      </c>
      <c r="B22" s="3">
        <v>71073.649999999994</v>
      </c>
      <c r="C22" s="2">
        <f t="shared" si="10"/>
        <v>3.3754095315213534E-2</v>
      </c>
      <c r="D22" s="3"/>
      <c r="E22" s="3" t="s">
        <v>338</v>
      </c>
      <c r="F22" s="3">
        <v>23.92</v>
      </c>
      <c r="G22" s="2">
        <f t="shared" si="11"/>
        <v>2.1978906718775382E-2</v>
      </c>
      <c r="H22" s="3"/>
      <c r="I22" s="3" t="s">
        <v>338</v>
      </c>
      <c r="J22" s="3">
        <v>33.83</v>
      </c>
      <c r="K22" s="2">
        <f t="shared" si="12"/>
        <v>6.9774393805394935E-2</v>
      </c>
      <c r="M22" s="3" t="s">
        <v>338</v>
      </c>
      <c r="N22" s="3">
        <v>29.48</v>
      </c>
      <c r="O22" s="2">
        <f t="shared" si="13"/>
        <v>0.10845590901682753</v>
      </c>
      <c r="P22" s="3"/>
      <c r="Q22" s="3" t="s">
        <v>338</v>
      </c>
      <c r="R22" s="3">
        <v>5.4</v>
      </c>
      <c r="S22" s="3"/>
      <c r="T22" s="3"/>
      <c r="U22" s="3" t="s">
        <v>338</v>
      </c>
      <c r="V22" s="3">
        <v>18.350000000000001</v>
      </c>
      <c r="W22" s="2">
        <f t="shared" si="14"/>
        <v>3.8220084745752706E-3</v>
      </c>
      <c r="X22" s="3"/>
      <c r="Y22" s="3" t="s">
        <v>338</v>
      </c>
      <c r="Z22" s="3">
        <v>10.3</v>
      </c>
      <c r="AA22" s="2">
        <f t="shared" si="15"/>
        <v>3.5576874567107432E-2</v>
      </c>
      <c r="AB22" s="3"/>
      <c r="AC22" s="3" t="s">
        <v>338</v>
      </c>
      <c r="AD22" s="3">
        <v>31</v>
      </c>
      <c r="AE22" s="2">
        <f t="shared" si="16"/>
        <v>1.1680859612755589E-2</v>
      </c>
      <c r="AF22" s="3"/>
      <c r="AG22" s="3" t="s">
        <v>338</v>
      </c>
      <c r="AH22" s="3">
        <v>3.15</v>
      </c>
      <c r="AI22" s="2">
        <f t="shared" si="17"/>
        <v>5.8840500022933395E-2</v>
      </c>
      <c r="AJ22" s="3"/>
      <c r="AK22" s="3" t="s">
        <v>338</v>
      </c>
      <c r="AL22" s="3">
        <v>17.739999999999998</v>
      </c>
      <c r="AM22" s="2">
        <f t="shared" si="18"/>
        <v>2.2229470488564967E-2</v>
      </c>
      <c r="AN22" s="3"/>
      <c r="AO22" s="3"/>
      <c r="AP22" s="3"/>
      <c r="AQ22" s="3"/>
    </row>
    <row r="23" spans="1:43">
      <c r="A23" s="3" t="s">
        <v>339</v>
      </c>
      <c r="B23" s="3">
        <v>68714.66</v>
      </c>
      <c r="C23" s="2">
        <f t="shared" si="10"/>
        <v>1.9932130610110683E-2</v>
      </c>
      <c r="D23" s="3"/>
      <c r="E23" s="3" t="s">
        <v>339</v>
      </c>
      <c r="F23" s="3">
        <v>23.4</v>
      </c>
      <c r="G23" s="2">
        <f t="shared" si="11"/>
        <v>5.2643733485421881E-2</v>
      </c>
      <c r="H23" s="3"/>
      <c r="I23" s="3" t="s">
        <v>339</v>
      </c>
      <c r="J23" s="3">
        <v>31.55</v>
      </c>
      <c r="K23" s="2">
        <f t="shared" si="12"/>
        <v>2.4058899007693375E-2</v>
      </c>
      <c r="M23" s="3" t="s">
        <v>339</v>
      </c>
      <c r="N23" s="3">
        <v>26.45</v>
      </c>
      <c r="O23" s="2">
        <f t="shared" si="13"/>
        <v>5.6380333436107689E-2</v>
      </c>
      <c r="P23" s="3"/>
      <c r="Q23" s="3" t="s">
        <v>339</v>
      </c>
      <c r="R23" s="3">
        <v>5.46</v>
      </c>
      <c r="S23" s="3"/>
      <c r="T23" s="3"/>
      <c r="U23" s="3" t="s">
        <v>339</v>
      </c>
      <c r="V23" s="3">
        <v>18.28</v>
      </c>
      <c r="W23" s="2">
        <f t="shared" si="14"/>
        <v>9.8956277542238402E-3</v>
      </c>
      <c r="X23" s="3"/>
      <c r="Y23" s="3" t="s">
        <v>339</v>
      </c>
      <c r="Z23" s="3">
        <v>9.94</v>
      </c>
      <c r="AA23" s="2">
        <f t="shared" si="15"/>
        <v>1.7250554613791234E-2</v>
      </c>
      <c r="AB23" s="3"/>
      <c r="AC23" s="3" t="s">
        <v>339</v>
      </c>
      <c r="AD23" s="3">
        <v>30.64</v>
      </c>
      <c r="AE23" s="2">
        <f t="shared" si="16"/>
        <v>-7.5715221425304666E-2</v>
      </c>
      <c r="AF23" s="3"/>
      <c r="AG23" s="3" t="s">
        <v>339</v>
      </c>
      <c r="AH23" s="3">
        <v>2.97</v>
      </c>
      <c r="AI23" s="2">
        <f t="shared" si="17"/>
        <v>3.7740327982847113E-2</v>
      </c>
      <c r="AJ23" s="3"/>
      <c r="AK23" s="3" t="s">
        <v>339</v>
      </c>
      <c r="AL23" s="3">
        <v>17.350000000000001</v>
      </c>
      <c r="AM23" s="2">
        <f t="shared" si="18"/>
        <v>1.4514042884254012E-2</v>
      </c>
      <c r="AN23" s="3"/>
      <c r="AO23" s="3"/>
      <c r="AP23" s="3"/>
      <c r="AQ23" s="3"/>
    </row>
    <row r="24" spans="1:43">
      <c r="A24" s="3" t="s">
        <v>340</v>
      </c>
      <c r="B24" s="3">
        <v>67358.59</v>
      </c>
      <c r="C24" s="2">
        <f t="shared" si="10"/>
        <v>6.8615155711713813E-3</v>
      </c>
      <c r="D24" s="3"/>
      <c r="E24" s="3" t="s">
        <v>340</v>
      </c>
      <c r="F24" s="3">
        <v>22.2</v>
      </c>
      <c r="G24" s="2">
        <f t="shared" si="11"/>
        <v>3.7168765783919366E-2</v>
      </c>
      <c r="H24" s="3"/>
      <c r="I24" s="3" t="s">
        <v>340</v>
      </c>
      <c r="J24" s="3">
        <v>30.8</v>
      </c>
      <c r="K24" s="2">
        <f t="shared" si="12"/>
        <v>-1.386448131545838E-2</v>
      </c>
      <c r="M24" s="3" t="s">
        <v>340</v>
      </c>
      <c r="N24" s="3">
        <v>25</v>
      </c>
      <c r="O24" s="2">
        <f t="shared" si="13"/>
        <v>-1.0346292054144373E-2</v>
      </c>
      <c r="P24" s="3"/>
      <c r="Q24" s="3" t="s">
        <v>340</v>
      </c>
      <c r="R24" s="3">
        <v>5.6</v>
      </c>
      <c r="S24" s="3"/>
      <c r="T24" s="3"/>
      <c r="U24" s="3" t="s">
        <v>340</v>
      </c>
      <c r="V24" s="3">
        <v>18.100000000000001</v>
      </c>
      <c r="W24" s="2">
        <f t="shared" si="14"/>
        <v>-1.3717636228799195E-2</v>
      </c>
      <c r="X24" s="3"/>
      <c r="Y24" s="3" t="s">
        <v>340</v>
      </c>
      <c r="Z24" s="3">
        <v>9.77</v>
      </c>
      <c r="AA24" s="2">
        <f t="shared" si="15"/>
        <v>1.6512243072490312E-2</v>
      </c>
      <c r="AB24" s="3"/>
      <c r="AC24" s="3" t="s">
        <v>340</v>
      </c>
      <c r="AD24" s="3">
        <v>33.049999999999997</v>
      </c>
      <c r="AE24" s="2">
        <f t="shared" si="16"/>
        <v>-2.3621968440327427E-2</v>
      </c>
      <c r="AF24" s="3"/>
      <c r="AG24" s="3" t="s">
        <v>340</v>
      </c>
      <c r="AH24" s="3">
        <v>2.86</v>
      </c>
      <c r="AI24" s="2">
        <f t="shared" si="17"/>
        <v>-3.4904049397686022E-3</v>
      </c>
      <c r="AJ24" s="3"/>
      <c r="AK24" s="3" t="s">
        <v>340</v>
      </c>
      <c r="AL24" s="3">
        <v>17.100000000000001</v>
      </c>
      <c r="AM24" s="2">
        <f t="shared" si="18"/>
        <v>4.1797128678461672E-2</v>
      </c>
      <c r="AN24" s="3"/>
      <c r="AO24" s="3"/>
      <c r="AP24" s="3"/>
      <c r="AQ24" s="3"/>
    </row>
    <row r="25" spans="1:43">
      <c r="A25" s="3" t="s">
        <v>341</v>
      </c>
      <c r="B25" s="3">
        <v>66897.990000000005</v>
      </c>
      <c r="C25" s="2">
        <f t="shared" si="10"/>
        <v>2.1162596952448827E-2</v>
      </c>
      <c r="D25" s="3"/>
      <c r="E25" s="3" t="s">
        <v>341</v>
      </c>
      <c r="F25" s="3">
        <v>21.39</v>
      </c>
      <c r="G25" s="2">
        <f t="shared" si="11"/>
        <v>8.9223414163475713E-3</v>
      </c>
      <c r="H25" s="3"/>
      <c r="I25" s="3" t="s">
        <v>341</v>
      </c>
      <c r="J25" s="3">
        <v>31.23</v>
      </c>
      <c r="K25" s="2">
        <f t="shared" si="12"/>
        <v>2.891219737460109E-2</v>
      </c>
      <c r="M25" s="3" t="s">
        <v>341</v>
      </c>
      <c r="N25" s="3">
        <v>25.26</v>
      </c>
      <c r="O25" s="2">
        <f t="shared" si="13"/>
        <v>-2.3861879275592641E-2</v>
      </c>
      <c r="P25" s="3"/>
      <c r="Q25" s="3" t="s">
        <v>341</v>
      </c>
      <c r="R25" s="3">
        <v>5.46</v>
      </c>
      <c r="S25" s="3"/>
      <c r="T25" s="3"/>
      <c r="U25" s="3" t="s">
        <v>341</v>
      </c>
      <c r="V25" s="3">
        <v>18.350000000000001</v>
      </c>
      <c r="W25" s="2">
        <f t="shared" si="14"/>
        <v>7.6586807610627096E-3</v>
      </c>
      <c r="X25" s="3"/>
      <c r="Y25" s="3" t="s">
        <v>341</v>
      </c>
      <c r="Z25" s="3">
        <v>9.61</v>
      </c>
      <c r="AA25" s="2">
        <f t="shared" si="15"/>
        <v>3.9262337328608177E-2</v>
      </c>
      <c r="AB25" s="3"/>
      <c r="AC25" s="3" t="s">
        <v>341</v>
      </c>
      <c r="AD25" s="3">
        <v>33.840000000000003</v>
      </c>
      <c r="AE25" s="2">
        <f t="shared" si="16"/>
        <v>-7.3605514117892354E-3</v>
      </c>
      <c r="AF25" s="3"/>
      <c r="AG25" s="3" t="s">
        <v>341</v>
      </c>
      <c r="AH25" s="3">
        <v>2.87</v>
      </c>
      <c r="AI25" s="2">
        <f t="shared" si="17"/>
        <v>1.757514482150771E-2</v>
      </c>
      <c r="AJ25" s="3"/>
      <c r="AK25" s="3" t="s">
        <v>341</v>
      </c>
      <c r="AL25" s="3">
        <v>16.399999999999999</v>
      </c>
      <c r="AM25" s="2">
        <f t="shared" si="18"/>
        <v>1.1652999082567906E-2</v>
      </c>
      <c r="AN25" s="3"/>
      <c r="AO25" s="3"/>
      <c r="AP25" s="3"/>
      <c r="AQ25" s="3"/>
    </row>
    <row r="26" spans="1:43">
      <c r="A26" s="3" t="s">
        <v>342</v>
      </c>
      <c r="B26" s="3">
        <v>65497.13</v>
      </c>
      <c r="C26" s="2">
        <f t="shared" si="10"/>
        <v>1.2489666416243385E-2</v>
      </c>
      <c r="E26" s="3" t="s">
        <v>342</v>
      </c>
      <c r="F26" s="3">
        <v>21.2</v>
      </c>
      <c r="G26" s="2">
        <f t="shared" si="11"/>
        <v>7.1006215495763685E-3</v>
      </c>
      <c r="H26" s="3"/>
      <c r="I26" s="3" t="s">
        <v>342</v>
      </c>
      <c r="J26" s="3">
        <v>30.34</v>
      </c>
      <c r="K26" s="2">
        <f t="shared" si="12"/>
        <v>6.2562886645781246E-2</v>
      </c>
      <c r="M26" s="3" t="s">
        <v>342</v>
      </c>
      <c r="N26" s="3">
        <v>25.87</v>
      </c>
      <c r="O26" s="2">
        <f t="shared" si="13"/>
        <v>2.6240001680560263E-2</v>
      </c>
      <c r="Q26" s="3" t="s">
        <v>342</v>
      </c>
      <c r="R26" s="3">
        <v>5.7</v>
      </c>
      <c r="S26" s="3"/>
      <c r="T26" s="3"/>
      <c r="U26" s="3" t="s">
        <v>342</v>
      </c>
      <c r="V26" s="3">
        <v>18.21</v>
      </c>
      <c r="W26" s="2">
        <f t="shared" si="14"/>
        <v>-2.0114839646175758E-2</v>
      </c>
      <c r="X26" s="3"/>
      <c r="Y26" s="3" t="s">
        <v>342</v>
      </c>
      <c r="Z26" s="3">
        <v>9.24</v>
      </c>
      <c r="AA26" s="2">
        <f t="shared" si="15"/>
        <v>4.3384015985983623E-3</v>
      </c>
      <c r="AB26" s="3"/>
      <c r="AC26" s="3" t="s">
        <v>342</v>
      </c>
      <c r="AD26" s="3">
        <v>34.090000000000003</v>
      </c>
      <c r="AE26" s="2">
        <f t="shared" si="16"/>
        <v>-2.7200751059583656E-2</v>
      </c>
      <c r="AF26" s="3"/>
      <c r="AG26" s="3" t="s">
        <v>342</v>
      </c>
      <c r="AH26" s="3">
        <v>2.82</v>
      </c>
      <c r="AI26" s="2">
        <f t="shared" si="17"/>
        <v>-4.1672696400568074E-2</v>
      </c>
      <c r="AJ26" s="3"/>
      <c r="AK26" s="3" t="s">
        <v>342</v>
      </c>
      <c r="AL26" s="3">
        <v>16.21</v>
      </c>
      <c r="AM26" s="2">
        <f t="shared" si="18"/>
        <v>-1.1652999082567903E-2</v>
      </c>
      <c r="AN26" s="3"/>
    </row>
    <row r="27" spans="1:43">
      <c r="A27" s="3" t="s">
        <v>172</v>
      </c>
      <c r="B27" s="3">
        <v>64684.18</v>
      </c>
      <c r="C27" s="2">
        <f t="shared" ref="C27:C33" si="19">LN(B27/B28)</f>
        <v>-1.1558658036442966E-2</v>
      </c>
      <c r="D27" s="3"/>
      <c r="E27" s="3" t="s">
        <v>172</v>
      </c>
      <c r="F27" s="3">
        <v>21.05</v>
      </c>
      <c r="G27" s="2">
        <f t="shared" ref="G27:G30" si="20">LN(F27/F28)</f>
        <v>1.0506304855509846E-2</v>
      </c>
      <c r="I27" s="3" t="s">
        <v>172</v>
      </c>
      <c r="J27" s="3">
        <v>28.5</v>
      </c>
      <c r="K27" s="2">
        <f t="shared" ref="K27:K30" si="21">LN(J27/J28)</f>
        <v>-3.5163912457666896E-2</v>
      </c>
      <c r="M27" s="3" t="s">
        <v>172</v>
      </c>
      <c r="N27">
        <v>25.2</v>
      </c>
      <c r="O27" s="2">
        <f t="shared" ref="O27:O30" si="22">LN(N27/N28)</f>
        <v>1.986097971629546E-3</v>
      </c>
      <c r="Q27" s="3" t="s">
        <v>172</v>
      </c>
      <c r="R27">
        <v>5.73</v>
      </c>
      <c r="S27" s="2">
        <f t="shared" ref="S27:S30" si="23">LN(R27/R28)</f>
        <v>1.0526412986987603E-2</v>
      </c>
      <c r="U27" s="3" t="s">
        <v>172</v>
      </c>
      <c r="V27">
        <v>18.579999999999998</v>
      </c>
      <c r="W27" s="2">
        <f t="shared" ref="W27:W30" si="24">LN(V27/V28)</f>
        <v>1.9017144695120575E-2</v>
      </c>
      <c r="Y27" s="3" t="s">
        <v>172</v>
      </c>
      <c r="Z27">
        <v>9.1999999999999993</v>
      </c>
      <c r="AA27" s="2">
        <f t="shared" ref="AA27:AA30" si="25">LN(Z27/Z28)</f>
        <v>-1.0863662122210741E-3</v>
      </c>
      <c r="AC27" s="3" t="s">
        <v>172</v>
      </c>
      <c r="AD27">
        <v>35.03</v>
      </c>
      <c r="AE27" s="2">
        <f t="shared" ref="AE27:AE30" si="26">LN(AD27/AD28)</f>
        <v>3.6039936483196873E-2</v>
      </c>
      <c r="AG27" s="3" t="s">
        <v>172</v>
      </c>
      <c r="AH27">
        <v>2.94</v>
      </c>
      <c r="AI27" s="2">
        <f t="shared" ref="AI27:AI30" si="27">LN(AH27/AH28)</f>
        <v>2.061928720273561E-2</v>
      </c>
      <c r="AK27" s="3" t="s">
        <v>172</v>
      </c>
      <c r="AL27">
        <v>16.399999999999999</v>
      </c>
      <c r="AM27" s="2">
        <f t="shared" ref="AM27:AM30" si="28">LN(AL27/AL28)</f>
        <v>-2.2310241004964853E-2</v>
      </c>
    </row>
    <row r="28" spans="1:43">
      <c r="A28" s="3" t="s">
        <v>173</v>
      </c>
      <c r="B28" s="3">
        <v>65436.18</v>
      </c>
      <c r="C28" s="2">
        <f t="shared" si="19"/>
        <v>4.8754404775137213E-2</v>
      </c>
      <c r="D28" s="3"/>
      <c r="E28" s="3" t="s">
        <v>173</v>
      </c>
      <c r="F28" s="3">
        <v>20.83</v>
      </c>
      <c r="G28" s="2">
        <f t="shared" si="20"/>
        <v>5.3240763925749689E-2</v>
      </c>
      <c r="I28" s="3" t="s">
        <v>173</v>
      </c>
      <c r="J28" s="3">
        <v>29.52</v>
      </c>
      <c r="K28" s="2">
        <f t="shared" si="21"/>
        <v>2.1572485254127763E-2</v>
      </c>
      <c r="M28" s="3" t="s">
        <v>173</v>
      </c>
      <c r="N28">
        <v>25.15</v>
      </c>
      <c r="O28" s="2">
        <f t="shared" si="22"/>
        <v>1.9675398809549969E-2</v>
      </c>
      <c r="Q28" s="3" t="s">
        <v>173</v>
      </c>
      <c r="R28">
        <v>5.67</v>
      </c>
      <c r="S28" s="2">
        <f t="shared" si="23"/>
        <v>3.9573509064507892E-2</v>
      </c>
      <c r="U28" s="3" t="s">
        <v>173</v>
      </c>
      <c r="V28">
        <v>18.23</v>
      </c>
      <c r="W28" s="2">
        <f t="shared" si="24"/>
        <v>2.3308491389001391E-2</v>
      </c>
      <c r="Y28" s="3" t="s">
        <v>173</v>
      </c>
      <c r="Z28">
        <v>9.2100000000000009</v>
      </c>
      <c r="AA28" s="2">
        <f t="shared" si="25"/>
        <v>2.6404174196510709E-2</v>
      </c>
      <c r="AC28" s="3" t="s">
        <v>173</v>
      </c>
      <c r="AD28">
        <v>33.79</v>
      </c>
      <c r="AE28" s="2">
        <f t="shared" si="26"/>
        <v>7.0177354894611202E-2</v>
      </c>
      <c r="AG28" s="3" t="s">
        <v>173</v>
      </c>
      <c r="AH28">
        <v>2.88</v>
      </c>
      <c r="AI28" s="2">
        <f t="shared" si="27"/>
        <v>3.174869831458027E-2</v>
      </c>
      <c r="AK28" s="3" t="s">
        <v>173</v>
      </c>
      <c r="AL28">
        <v>16.77</v>
      </c>
      <c r="AM28" s="2">
        <f t="shared" si="28"/>
        <v>7.553093720987436E-2</v>
      </c>
    </row>
    <row r="29" spans="1:43">
      <c r="A29" s="3" t="s">
        <v>174</v>
      </c>
      <c r="B29" s="3">
        <v>62322.400000000001</v>
      </c>
      <c r="C29" s="2">
        <f t="shared" si="19"/>
        <v>-9.2247750263537258E-3</v>
      </c>
      <c r="D29" s="3"/>
      <c r="E29" s="3" t="s">
        <v>174</v>
      </c>
      <c r="F29" s="3">
        <v>19.75</v>
      </c>
      <c r="G29" s="2">
        <f t="shared" si="20"/>
        <v>3.8714512180690427E-2</v>
      </c>
      <c r="I29" s="3" t="s">
        <v>174</v>
      </c>
      <c r="J29" s="3">
        <v>28.89</v>
      </c>
      <c r="K29" s="2">
        <f t="shared" si="21"/>
        <v>-3.8003155083301664E-3</v>
      </c>
      <c r="M29" s="3" t="s">
        <v>174</v>
      </c>
      <c r="N29">
        <v>24.66</v>
      </c>
      <c r="O29" s="2">
        <f t="shared" si="22"/>
        <v>6.5093801855170162E-3</v>
      </c>
      <c r="Q29" s="3" t="s">
        <v>174</v>
      </c>
      <c r="R29">
        <v>5.45</v>
      </c>
      <c r="S29" s="2">
        <f t="shared" si="23"/>
        <v>5.6618893999507904E-2</v>
      </c>
      <c r="U29" s="3" t="s">
        <v>174</v>
      </c>
      <c r="V29">
        <v>17.809999999999999</v>
      </c>
      <c r="W29" s="2">
        <f t="shared" si="24"/>
        <v>-1.5599202105633524E-2</v>
      </c>
      <c r="Y29" s="3" t="s">
        <v>174</v>
      </c>
      <c r="Z29">
        <v>8.9700000000000006</v>
      </c>
      <c r="AA29" s="2">
        <f t="shared" si="25"/>
        <v>-5.5586580038273813E-3</v>
      </c>
      <c r="AC29" s="3" t="s">
        <v>174</v>
      </c>
      <c r="AD29">
        <v>31.5</v>
      </c>
      <c r="AE29" s="2">
        <f t="shared" si="26"/>
        <v>-5.0665086212787272E-3</v>
      </c>
      <c r="AG29" s="3" t="s">
        <v>174</v>
      </c>
      <c r="AH29">
        <v>2.79</v>
      </c>
      <c r="AI29" s="2">
        <f t="shared" si="27"/>
        <v>-1.0695289116747919E-2</v>
      </c>
      <c r="AK29" s="3" t="s">
        <v>174</v>
      </c>
      <c r="AL29">
        <v>15.55</v>
      </c>
      <c r="AM29" s="2">
        <f t="shared" si="28"/>
        <v>-3.6000098453239121E-2</v>
      </c>
    </row>
    <row r="30" spans="1:43">
      <c r="A30" s="3" t="s">
        <v>175</v>
      </c>
      <c r="B30" s="3">
        <v>62899.97</v>
      </c>
      <c r="C30" s="2">
        <f t="shared" si="19"/>
        <v>2.9244317365840721E-2</v>
      </c>
      <c r="D30" s="3"/>
      <c r="E30" s="3" t="s">
        <v>175</v>
      </c>
      <c r="F30" s="3">
        <v>19</v>
      </c>
      <c r="G30" s="2">
        <f t="shared" si="20"/>
        <v>2.1277398447284879E-2</v>
      </c>
      <c r="I30" s="3" t="s">
        <v>175</v>
      </c>
      <c r="J30" s="3">
        <v>29</v>
      </c>
      <c r="K30" s="2">
        <f t="shared" si="21"/>
        <v>6.2609348705162465E-2</v>
      </c>
      <c r="M30" s="3" t="s">
        <v>175</v>
      </c>
      <c r="N30">
        <v>24.5</v>
      </c>
      <c r="O30" s="2">
        <f t="shared" si="22"/>
        <v>5.021975697902635E-2</v>
      </c>
      <c r="Q30" s="3" t="s">
        <v>175</v>
      </c>
      <c r="R30">
        <v>5.15</v>
      </c>
      <c r="S30" s="2">
        <f t="shared" si="23"/>
        <v>7.7973104600317106E-3</v>
      </c>
      <c r="U30" s="3" t="s">
        <v>175</v>
      </c>
      <c r="V30">
        <v>18.09</v>
      </c>
      <c r="W30" s="2">
        <f t="shared" si="24"/>
        <v>2.4623516027898033E-2</v>
      </c>
      <c r="Y30" s="3" t="s">
        <v>175</v>
      </c>
      <c r="Z30">
        <v>9.02</v>
      </c>
      <c r="AA30" s="2">
        <f t="shared" si="25"/>
        <v>3.9575543282081828E-2</v>
      </c>
      <c r="AC30" s="3" t="s">
        <v>175</v>
      </c>
      <c r="AD30">
        <v>31.66</v>
      </c>
      <c r="AE30" s="2">
        <f t="shared" si="26"/>
        <v>2.3004209307945948E-2</v>
      </c>
      <c r="AG30" s="3" t="s">
        <v>175</v>
      </c>
      <c r="AH30">
        <v>2.82</v>
      </c>
      <c r="AI30" s="2">
        <f t="shared" si="27"/>
        <v>-7.067167223092443E-3</v>
      </c>
      <c r="AK30" s="3" t="s">
        <v>175</v>
      </c>
      <c r="AL30">
        <v>16.12</v>
      </c>
      <c r="AM30" s="2">
        <f t="shared" si="28"/>
        <v>-4.950505159856091E-3</v>
      </c>
    </row>
    <row r="31" spans="1:43">
      <c r="A31" s="3" t="s">
        <v>32</v>
      </c>
      <c r="B31" s="1">
        <v>61087.14</v>
      </c>
      <c r="C31" s="2">
        <f t="shared" si="19"/>
        <v>-8.7891430327425562E-3</v>
      </c>
      <c r="D31" s="1"/>
      <c r="E31" s="3" t="s">
        <v>32</v>
      </c>
      <c r="F31" s="3">
        <v>18.600000000000001</v>
      </c>
      <c r="G31" s="2">
        <f>LN(F31/F32)</f>
        <v>-5.1347056383208585E-2</v>
      </c>
      <c r="H31" s="3"/>
      <c r="I31" s="3" t="s">
        <v>180</v>
      </c>
      <c r="J31" s="3">
        <v>27.24</v>
      </c>
      <c r="K31" s="2">
        <f>LN(J31/J32)</f>
        <v>6.3657851771977622E-2</v>
      </c>
      <c r="L31" s="3"/>
      <c r="M31" s="3" t="s">
        <v>32</v>
      </c>
      <c r="N31" s="3">
        <v>23.3</v>
      </c>
      <c r="O31" s="2">
        <f>LN(N31/N32)</f>
        <v>-2.6679541348627041E-2</v>
      </c>
      <c r="P31" s="3"/>
      <c r="Q31" s="3" t="s">
        <v>32</v>
      </c>
      <c r="R31" s="3">
        <v>5.1100000000000003</v>
      </c>
      <c r="S31" s="2">
        <f>LN(R31/R32)</f>
        <v>-3.0830958337657696E-2</v>
      </c>
      <c r="T31" s="3"/>
      <c r="U31" s="3" t="s">
        <v>32</v>
      </c>
      <c r="V31" s="3">
        <v>17.649999999999999</v>
      </c>
      <c r="W31" s="2">
        <f>LN(V31/V32)</f>
        <v>1.9451414191187798E-2</v>
      </c>
      <c r="X31" s="3"/>
      <c r="Y31" s="3" t="s">
        <v>32</v>
      </c>
      <c r="Z31" s="3">
        <v>8.67</v>
      </c>
      <c r="AA31" s="2">
        <f>LN(Z31/Z32)</f>
        <v>-3.8466280827796052E-2</v>
      </c>
      <c r="AB31" s="3"/>
      <c r="AC31" s="3" t="s">
        <v>32</v>
      </c>
      <c r="AD31" s="3">
        <v>30.94</v>
      </c>
      <c r="AE31" s="2">
        <f>LN(AD31/AD32)</f>
        <v>-3.3686057654806444E-2</v>
      </c>
      <c r="AF31" s="3"/>
      <c r="AG31" s="3" t="s">
        <v>32</v>
      </c>
      <c r="AH31" s="3">
        <v>2.84</v>
      </c>
      <c r="AI31" s="2">
        <f>LN(AH31/AH32)</f>
        <v>-3.1198370855861395E-2</v>
      </c>
      <c r="AK31" s="3" t="s">
        <v>32</v>
      </c>
      <c r="AL31" s="3">
        <v>16.2</v>
      </c>
      <c r="AM31" s="2">
        <f>LN(AL31/AL32)</f>
        <v>-5.6986931373610515E-2</v>
      </c>
    </row>
    <row r="32" spans="1:43">
      <c r="A32" s="3" t="s">
        <v>33</v>
      </c>
      <c r="B32" s="1">
        <v>61626.41</v>
      </c>
      <c r="C32" s="2">
        <f t="shared" si="19"/>
        <v>-9.434247828969981E-3</v>
      </c>
      <c r="D32" s="1"/>
      <c r="E32" s="3" t="s">
        <v>33</v>
      </c>
      <c r="F32" s="3">
        <v>19.579999999999998</v>
      </c>
      <c r="G32" s="2">
        <f t="shared" ref="G32:G95" si="29">LN(F32/F33)</f>
        <v>-1.1678223608095305E-2</v>
      </c>
      <c r="H32" s="3"/>
      <c r="I32" s="3" t="s">
        <v>181</v>
      </c>
      <c r="J32" s="3">
        <v>25.56</v>
      </c>
      <c r="K32" s="2">
        <f t="shared" ref="K32:K95" si="30">LN(J32/J33)</f>
        <v>-6.5858072681580102E-2</v>
      </c>
      <c r="L32" s="3"/>
      <c r="M32" s="3" t="s">
        <v>33</v>
      </c>
      <c r="N32" s="3">
        <v>23.93</v>
      </c>
      <c r="O32" s="2">
        <f t="shared" ref="O32:O95" si="31">LN(N32/N33)</f>
        <v>3.1411750652841582E-2</v>
      </c>
      <c r="P32" s="3"/>
      <c r="Q32" s="3" t="s">
        <v>33</v>
      </c>
      <c r="R32" s="3">
        <v>5.27</v>
      </c>
      <c r="S32" s="2">
        <f t="shared" ref="S32:S95" si="32">LN(R32/R33)</f>
        <v>9.5329606587234664E-3</v>
      </c>
      <c r="T32" s="3"/>
      <c r="U32" s="3" t="s">
        <v>33</v>
      </c>
      <c r="V32" s="3">
        <v>17.309999999999999</v>
      </c>
      <c r="W32" s="2">
        <f t="shared" ref="W32:W75" si="33">LN(V32/V33)</f>
        <v>-2.2845082606624413E-2</v>
      </c>
      <c r="X32" s="3"/>
      <c r="Y32" s="3" t="s">
        <v>33</v>
      </c>
      <c r="Z32" s="3">
        <v>9.01</v>
      </c>
      <c r="AA32" s="2">
        <f t="shared" ref="AA32:AA95" si="34">LN(Z32/Z33)</f>
        <v>2.2447631672158297E-2</v>
      </c>
      <c r="AB32" s="3"/>
      <c r="AC32" s="3" t="s">
        <v>33</v>
      </c>
      <c r="AD32" s="3">
        <v>32</v>
      </c>
      <c r="AE32" s="2">
        <f t="shared" ref="AE32:AE95" si="35">LN(AD32/AD33)</f>
        <v>5.7893978418902668E-2</v>
      </c>
      <c r="AF32" s="3"/>
      <c r="AG32" s="3" t="s">
        <v>33</v>
      </c>
      <c r="AH32" s="3">
        <v>2.93</v>
      </c>
      <c r="AI32" s="2">
        <f t="shared" ref="AI32:AI95" si="36">LN(AH32/AH33)</f>
        <v>3.472571137382971E-2</v>
      </c>
      <c r="AJ32" s="3"/>
      <c r="AK32" s="3" t="s">
        <v>33</v>
      </c>
      <c r="AL32" s="3">
        <v>17.149999999999999</v>
      </c>
      <c r="AM32" s="2">
        <f t="shared" ref="AM32:AM95" si="37">LN(AL32/AL33)</f>
        <v>4.4716838781796116E-2</v>
      </c>
      <c r="AN32" s="3"/>
      <c r="AO32" s="3"/>
      <c r="AP32" s="3"/>
    </row>
    <row r="33" spans="1:42">
      <c r="A33" s="3" t="s">
        <v>34</v>
      </c>
      <c r="B33" s="1">
        <v>62210.559999999998</v>
      </c>
      <c r="C33" s="2">
        <f t="shared" si="19"/>
        <v>-4.8128218620656221E-3</v>
      </c>
      <c r="D33" s="1"/>
      <c r="E33" s="3" t="s">
        <v>34</v>
      </c>
      <c r="F33" s="3">
        <v>19.809999999999999</v>
      </c>
      <c r="G33" s="2">
        <f t="shared" si="29"/>
        <v>-0.10485559264785636</v>
      </c>
      <c r="H33" s="3"/>
      <c r="I33" s="3" t="s">
        <v>182</v>
      </c>
      <c r="J33" s="3">
        <v>27.3</v>
      </c>
      <c r="K33" s="2">
        <f t="shared" si="30"/>
        <v>1.9231361927887592E-2</v>
      </c>
      <c r="L33" s="3"/>
      <c r="M33" s="3" t="s">
        <v>34</v>
      </c>
      <c r="N33" s="3">
        <v>23.19</v>
      </c>
      <c r="O33" s="2">
        <f t="shared" si="31"/>
        <v>2.5906750240924626E-3</v>
      </c>
      <c r="P33" s="3"/>
      <c r="Q33" s="3" t="s">
        <v>34</v>
      </c>
      <c r="R33" s="3">
        <v>5.22</v>
      </c>
      <c r="S33" s="2">
        <f t="shared" si="32"/>
        <v>1.3500687218902524E-2</v>
      </c>
      <c r="T33" s="3"/>
      <c r="U33" s="3" t="s">
        <v>34</v>
      </c>
      <c r="V33" s="3">
        <v>17.71</v>
      </c>
      <c r="W33" s="2">
        <f t="shared" si="33"/>
        <v>3.3936684154366346E-3</v>
      </c>
      <c r="X33" s="3"/>
      <c r="Y33" s="3" t="s">
        <v>34</v>
      </c>
      <c r="Z33" s="3">
        <v>8.81</v>
      </c>
      <c r="AA33" s="2">
        <f t="shared" si="34"/>
        <v>1.1357184639274286E-3</v>
      </c>
      <c r="AB33" s="3"/>
      <c r="AC33" s="3" t="s">
        <v>34</v>
      </c>
      <c r="AD33" s="3">
        <v>30.2</v>
      </c>
      <c r="AE33" s="2">
        <f t="shared" si="35"/>
        <v>3.7103750203376994E-2</v>
      </c>
      <c r="AF33" s="3"/>
      <c r="AG33" s="3" t="s">
        <v>34</v>
      </c>
      <c r="AH33" s="3">
        <v>2.83</v>
      </c>
      <c r="AI33" s="2">
        <f t="shared" si="36"/>
        <v>-3.5273405179682992E-3</v>
      </c>
      <c r="AJ33" s="3"/>
      <c r="AK33" s="3" t="s">
        <v>34</v>
      </c>
      <c r="AL33" s="3">
        <v>16.399999999999999</v>
      </c>
      <c r="AM33" s="2">
        <f t="shared" si="37"/>
        <v>-4.0626853530270998E-2</v>
      </c>
      <c r="AN33" s="3"/>
      <c r="AO33" s="3"/>
      <c r="AP33" s="3"/>
    </row>
    <row r="34" spans="1:42">
      <c r="A34" s="3" t="s">
        <v>35</v>
      </c>
      <c r="B34" s="1">
        <v>62510.69</v>
      </c>
      <c r="C34" s="2">
        <f>LN(B34/B35)</f>
        <v>-2.4879142797623474E-2</v>
      </c>
      <c r="D34" s="1"/>
      <c r="E34" s="3" t="s">
        <v>35</v>
      </c>
      <c r="F34" s="3">
        <v>22</v>
      </c>
      <c r="G34" s="2">
        <f t="shared" si="29"/>
        <v>-7.2464085207671978E-3</v>
      </c>
      <c r="H34" s="3"/>
      <c r="I34" s="3" t="s">
        <v>183</v>
      </c>
      <c r="J34" s="3">
        <v>26.78</v>
      </c>
      <c r="K34" s="2">
        <f t="shared" si="30"/>
        <v>-3.9536628088633188E-2</v>
      </c>
      <c r="L34" s="3"/>
      <c r="M34" s="3" t="s">
        <v>35</v>
      </c>
      <c r="N34" s="3">
        <v>23.13</v>
      </c>
      <c r="O34" s="2">
        <f t="shared" si="31"/>
        <v>-2.0963334525868564E-2</v>
      </c>
      <c r="P34" s="3"/>
      <c r="Q34" s="3" t="s">
        <v>35</v>
      </c>
      <c r="R34" s="3">
        <v>5.15</v>
      </c>
      <c r="S34" s="2">
        <f t="shared" si="32"/>
        <v>-3.8099846232270293E-2</v>
      </c>
      <c r="T34" s="3"/>
      <c r="U34" s="3" t="s">
        <v>35</v>
      </c>
      <c r="V34" s="3">
        <v>17.649999999999999</v>
      </c>
      <c r="W34" s="2">
        <f t="shared" si="33"/>
        <v>-4.5223367068108105E-3</v>
      </c>
      <c r="X34" s="3"/>
      <c r="Y34" s="3" t="s">
        <v>35</v>
      </c>
      <c r="Z34" s="3">
        <v>8.8000000000000007</v>
      </c>
      <c r="AA34" s="2">
        <f t="shared" si="34"/>
        <v>-1.9133954586543985E-2</v>
      </c>
      <c r="AB34" s="3"/>
      <c r="AC34" s="3" t="s">
        <v>35</v>
      </c>
      <c r="AD34" s="3">
        <v>29.1</v>
      </c>
      <c r="AE34" s="2">
        <f t="shared" si="35"/>
        <v>-6.5079866621951627E-3</v>
      </c>
      <c r="AF34" s="3"/>
      <c r="AG34" s="3" t="s">
        <v>35</v>
      </c>
      <c r="AH34" s="3">
        <v>2.84</v>
      </c>
      <c r="AI34" s="2">
        <f t="shared" si="36"/>
        <v>-6.1452779213663683E-2</v>
      </c>
      <c r="AJ34" s="3"/>
      <c r="AK34" s="3" t="s">
        <v>35</v>
      </c>
      <c r="AL34" s="3">
        <v>17.079999999999998</v>
      </c>
      <c r="AM34" s="2">
        <f t="shared" si="37"/>
        <v>-6.5708796285761553E-2</v>
      </c>
      <c r="AN34" s="3"/>
      <c r="AO34" s="3"/>
      <c r="AP34" s="3"/>
    </row>
    <row r="35" spans="1:42">
      <c r="A35" s="3" t="s">
        <v>36</v>
      </c>
      <c r="B35" s="1">
        <v>64085.41</v>
      </c>
      <c r="C35" s="2">
        <f t="shared" ref="C35:C98" si="38">LN(B35/B36)</f>
        <v>2.2823688618098189E-2</v>
      </c>
      <c r="D35" s="1"/>
      <c r="E35" s="3" t="s">
        <v>36</v>
      </c>
      <c r="F35" s="3">
        <v>22.16</v>
      </c>
      <c r="G35" s="2">
        <f t="shared" si="29"/>
        <v>-6.2978165869899882E-3</v>
      </c>
      <c r="H35" s="3"/>
      <c r="I35" s="3" t="s">
        <v>184</v>
      </c>
      <c r="J35" s="3">
        <v>27.86</v>
      </c>
      <c r="K35" s="2">
        <f t="shared" si="30"/>
        <v>2.2138447242406638E-2</v>
      </c>
      <c r="L35" s="3"/>
      <c r="M35" s="3" t="s">
        <v>36</v>
      </c>
      <c r="N35" s="3">
        <v>23.62</v>
      </c>
      <c r="O35" s="2">
        <f t="shared" si="31"/>
        <v>-7.5917699082127376E-3</v>
      </c>
      <c r="P35" s="3"/>
      <c r="Q35" s="3" t="s">
        <v>36</v>
      </c>
      <c r="R35" s="3">
        <v>5.35</v>
      </c>
      <c r="S35" s="2">
        <f t="shared" si="32"/>
        <v>-7.5575519612092953E-2</v>
      </c>
      <c r="T35" s="3"/>
      <c r="U35" s="3" t="s">
        <v>36</v>
      </c>
      <c r="V35" s="3">
        <v>17.73</v>
      </c>
      <c r="W35" s="2">
        <f t="shared" si="33"/>
        <v>2.1665613693248265E-2</v>
      </c>
      <c r="X35" s="3"/>
      <c r="Y35" s="3" t="s">
        <v>36</v>
      </c>
      <c r="Z35" s="3">
        <v>8.9700000000000006</v>
      </c>
      <c r="AA35" s="2">
        <f t="shared" si="34"/>
        <v>-2.0960502615334112E-2</v>
      </c>
      <c r="AB35" s="3"/>
      <c r="AC35" s="3" t="s">
        <v>36</v>
      </c>
      <c r="AD35" s="3">
        <v>29.29</v>
      </c>
      <c r="AE35" s="2">
        <f t="shared" si="35"/>
        <v>2.0349038074066673E-2</v>
      </c>
      <c r="AF35" s="3"/>
      <c r="AG35" s="3" t="s">
        <v>36</v>
      </c>
      <c r="AH35" s="3">
        <v>3.02</v>
      </c>
      <c r="AI35" s="2">
        <f t="shared" si="36"/>
        <v>7.5637414205620188E-2</v>
      </c>
      <c r="AJ35" s="3"/>
      <c r="AK35" s="3" t="s">
        <v>36</v>
      </c>
      <c r="AL35" s="3">
        <v>18.239999999999998</v>
      </c>
      <c r="AM35" s="2">
        <f t="shared" si="37"/>
        <v>4.9448275413981113E-2</v>
      </c>
      <c r="AN35" s="3"/>
      <c r="AO35" s="3"/>
      <c r="AP35" s="3"/>
    </row>
    <row r="36" spans="1:42">
      <c r="A36" s="3" t="s">
        <v>37</v>
      </c>
      <c r="B36" s="1">
        <v>62639.31</v>
      </c>
      <c r="C36" s="2">
        <f t="shared" si="38"/>
        <v>-8.5373177698340921E-2</v>
      </c>
      <c r="D36" s="1"/>
      <c r="E36" s="3" t="s">
        <v>37</v>
      </c>
      <c r="F36" s="3">
        <v>22.3</v>
      </c>
      <c r="G36" s="2">
        <f t="shared" si="29"/>
        <v>-3.0907537463076548E-2</v>
      </c>
      <c r="H36" s="3"/>
      <c r="I36" s="3" t="s">
        <v>185</v>
      </c>
      <c r="J36" s="3">
        <v>27.25</v>
      </c>
      <c r="K36" s="2">
        <f t="shared" si="30"/>
        <v>5.0424526535234555E-2</v>
      </c>
      <c r="L36" s="3"/>
      <c r="M36" s="3" t="s">
        <v>37</v>
      </c>
      <c r="N36" s="3">
        <v>23.8</v>
      </c>
      <c r="O36" s="2">
        <f t="shared" si="31"/>
        <v>-6.9776877799160086E-2</v>
      </c>
      <c r="P36" s="3"/>
      <c r="Q36" s="3" t="s">
        <v>37</v>
      </c>
      <c r="R36" s="3">
        <v>5.77</v>
      </c>
      <c r="S36" s="2">
        <f t="shared" si="32"/>
        <v>-0.10362590984561805</v>
      </c>
      <c r="T36" s="3"/>
      <c r="U36" s="3" t="s">
        <v>37</v>
      </c>
      <c r="V36" s="3">
        <v>17.350000000000001</v>
      </c>
      <c r="W36" s="2">
        <f t="shared" si="33"/>
        <v>-8.4510654324486345E-2</v>
      </c>
      <c r="X36" s="3"/>
      <c r="Y36" s="3" t="s">
        <v>37</v>
      </c>
      <c r="Z36" s="3">
        <v>9.16</v>
      </c>
      <c r="AA36" s="2">
        <f t="shared" si="34"/>
        <v>-0.11729771654955121</v>
      </c>
      <c r="AB36" s="3"/>
      <c r="AC36" s="3" t="s">
        <v>37</v>
      </c>
      <c r="AD36" s="3">
        <v>28.7</v>
      </c>
      <c r="AE36" s="2">
        <f t="shared" si="35"/>
        <v>-7.6444712223147249E-2</v>
      </c>
      <c r="AF36" s="3"/>
      <c r="AG36" s="3" t="s">
        <v>37</v>
      </c>
      <c r="AH36" s="3">
        <v>2.8</v>
      </c>
      <c r="AI36" s="2">
        <f t="shared" si="36"/>
        <v>-7.1174677688639896E-3</v>
      </c>
      <c r="AJ36" s="3"/>
      <c r="AK36" s="3" t="s">
        <v>37</v>
      </c>
      <c r="AL36" s="3">
        <v>17.36</v>
      </c>
      <c r="AM36" s="2">
        <f t="shared" si="37"/>
        <v>-0.10438077319407094</v>
      </c>
      <c r="AN36" s="3"/>
      <c r="AO36" s="3"/>
      <c r="AP36" s="3"/>
    </row>
    <row r="37" spans="1:42">
      <c r="A37" s="3" t="s">
        <v>38</v>
      </c>
      <c r="B37" s="1">
        <v>68221.94</v>
      </c>
      <c r="C37" s="2">
        <f t="shared" si="38"/>
        <v>3.7519049872390499E-2</v>
      </c>
      <c r="D37" s="1"/>
      <c r="E37" s="3" t="s">
        <v>38</v>
      </c>
      <c r="F37" s="3">
        <v>23</v>
      </c>
      <c r="G37" s="2">
        <f t="shared" si="29"/>
        <v>8.196484364894184E-2</v>
      </c>
      <c r="H37" s="3"/>
      <c r="I37" s="3" t="s">
        <v>186</v>
      </c>
      <c r="J37" s="3">
        <v>25.91</v>
      </c>
      <c r="K37" s="2">
        <f t="shared" si="30"/>
        <v>-5.3887736253572923E-3</v>
      </c>
      <c r="L37" s="3"/>
      <c r="M37" s="3" t="s">
        <v>38</v>
      </c>
      <c r="N37" s="3">
        <v>25.52</v>
      </c>
      <c r="O37" s="2">
        <f t="shared" si="31"/>
        <v>6.1408628128643422E-2</v>
      </c>
      <c r="P37" s="3"/>
      <c r="Q37" s="3" t="s">
        <v>38</v>
      </c>
      <c r="R37" s="3">
        <v>6.4</v>
      </c>
      <c r="S37" s="2">
        <f t="shared" si="32"/>
        <v>7.6273777355992237E-2</v>
      </c>
      <c r="T37" s="3"/>
      <c r="U37" s="3" t="s">
        <v>38</v>
      </c>
      <c r="V37" s="3">
        <v>18.88</v>
      </c>
      <c r="W37" s="2">
        <f t="shared" si="33"/>
        <v>8.5106896679086105E-3</v>
      </c>
      <c r="X37" s="3"/>
      <c r="Y37" s="3" t="s">
        <v>38</v>
      </c>
      <c r="Z37" s="3">
        <v>10.3</v>
      </c>
      <c r="AA37" s="2">
        <f t="shared" si="34"/>
        <v>2.7560799578871416E-2</v>
      </c>
      <c r="AB37" s="3"/>
      <c r="AC37" s="3" t="s">
        <v>38</v>
      </c>
      <c r="AD37" s="3">
        <v>30.98</v>
      </c>
      <c r="AE37" s="2">
        <f t="shared" si="35"/>
        <v>2.9813837988284943E-2</v>
      </c>
      <c r="AF37" s="3"/>
      <c r="AG37" s="3" t="s">
        <v>38</v>
      </c>
      <c r="AH37" s="3">
        <v>2.82</v>
      </c>
      <c r="AI37" s="2">
        <f t="shared" si="36"/>
        <v>-2.1053409197832381E-2</v>
      </c>
      <c r="AJ37" s="3"/>
      <c r="AK37" s="3" t="s">
        <v>38</v>
      </c>
      <c r="AL37" s="3">
        <v>19.27</v>
      </c>
      <c r="AM37" s="2">
        <f t="shared" si="37"/>
        <v>6.9289453382800792E-2</v>
      </c>
      <c r="AN37" s="3"/>
      <c r="AO37" s="3"/>
      <c r="AP37" s="3"/>
    </row>
    <row r="38" spans="1:42">
      <c r="A38" s="3" t="s">
        <v>39</v>
      </c>
      <c r="B38" s="1">
        <v>65709.740000000005</v>
      </c>
      <c r="C38" s="2">
        <f t="shared" si="38"/>
        <v>4.6752127041184612E-3</v>
      </c>
      <c r="D38" s="1"/>
      <c r="E38" s="3" t="s">
        <v>39</v>
      </c>
      <c r="F38" s="3">
        <v>21.19</v>
      </c>
      <c r="G38" s="2">
        <f t="shared" si="29"/>
        <v>-1.8700872246508168E-2</v>
      </c>
      <c r="H38" s="3"/>
      <c r="I38" s="3" t="s">
        <v>187</v>
      </c>
      <c r="J38" s="3">
        <v>26.05</v>
      </c>
      <c r="K38" s="2">
        <f t="shared" si="30"/>
        <v>-5.3076731907806464E-2</v>
      </c>
      <c r="L38" s="3"/>
      <c r="M38" s="3" t="s">
        <v>39</v>
      </c>
      <c r="N38" s="3">
        <v>24</v>
      </c>
      <c r="O38" s="2">
        <f t="shared" si="31"/>
        <v>-2.0619287202735703E-2</v>
      </c>
      <c r="P38" s="3"/>
      <c r="Q38" s="3" t="s">
        <v>39</v>
      </c>
      <c r="R38" s="3">
        <v>5.93</v>
      </c>
      <c r="S38" s="2">
        <f t="shared" si="32"/>
        <v>-2.8264558169631467E-2</v>
      </c>
      <c r="T38" s="3"/>
      <c r="U38" s="3" t="s">
        <v>39</v>
      </c>
      <c r="V38" s="3">
        <v>18.72</v>
      </c>
      <c r="W38" s="2">
        <f t="shared" si="33"/>
        <v>-6.9204428445739071E-3</v>
      </c>
      <c r="X38" s="3"/>
      <c r="Y38" s="3" t="s">
        <v>39</v>
      </c>
      <c r="Z38" s="3">
        <v>10.02</v>
      </c>
      <c r="AA38" s="2">
        <f t="shared" si="34"/>
        <v>1.305895002209796E-2</v>
      </c>
      <c r="AB38" s="3"/>
      <c r="AC38" s="3" t="s">
        <v>39</v>
      </c>
      <c r="AD38" s="3">
        <v>30.07</v>
      </c>
      <c r="AE38" s="2">
        <f t="shared" si="35"/>
        <v>2.6964896296643278E-2</v>
      </c>
      <c r="AF38" s="3"/>
      <c r="AG38" s="3" t="s">
        <v>39</v>
      </c>
      <c r="AH38" s="3">
        <v>2.88</v>
      </c>
      <c r="AI38" s="2">
        <f t="shared" si="36"/>
        <v>2.1053409197832263E-2</v>
      </c>
      <c r="AJ38" s="3"/>
      <c r="AK38" s="3" t="s">
        <v>39</v>
      </c>
      <c r="AL38" s="3">
        <v>17.98</v>
      </c>
      <c r="AM38" s="2">
        <f t="shared" si="37"/>
        <v>8.9386070008109237E-3</v>
      </c>
      <c r="AN38" s="3"/>
      <c r="AO38" s="3"/>
      <c r="AP38" s="3"/>
    </row>
    <row r="39" spans="1:42">
      <c r="A39" s="3" t="s">
        <v>40</v>
      </c>
      <c r="B39" s="1">
        <v>65403.25</v>
      </c>
      <c r="C39" s="2">
        <f t="shared" si="38"/>
        <v>2.5436193018489588E-2</v>
      </c>
      <c r="D39" s="1"/>
      <c r="E39" s="3" t="s">
        <v>40</v>
      </c>
      <c r="F39" s="3">
        <v>21.59</v>
      </c>
      <c r="G39" s="2">
        <f t="shared" si="29"/>
        <v>-2.2894772905309776E-2</v>
      </c>
      <c r="H39" s="3"/>
      <c r="I39" s="3" t="s">
        <v>188</v>
      </c>
      <c r="J39" s="3">
        <v>27.47</v>
      </c>
      <c r="K39" s="2">
        <f t="shared" si="30"/>
        <v>1.2085845700459447E-2</v>
      </c>
      <c r="L39" s="3"/>
      <c r="M39" s="3" t="s">
        <v>40</v>
      </c>
      <c r="N39" s="3">
        <v>24.5</v>
      </c>
      <c r="O39" s="2">
        <f t="shared" si="31"/>
        <v>1.2320484388040657E-2</v>
      </c>
      <c r="P39" s="3"/>
      <c r="Q39" s="3" t="s">
        <v>40</v>
      </c>
      <c r="R39" s="3">
        <v>6.1</v>
      </c>
      <c r="S39" s="2">
        <f t="shared" si="32"/>
        <v>3.3336420267591711E-2</v>
      </c>
      <c r="T39" s="3"/>
      <c r="U39" s="3" t="s">
        <v>40</v>
      </c>
      <c r="V39" s="3">
        <v>18.850000000000001</v>
      </c>
      <c r="W39" s="2">
        <f t="shared" si="33"/>
        <v>-2.9790548969159076E-2</v>
      </c>
      <c r="X39" s="3"/>
      <c r="Y39" s="3" t="s">
        <v>40</v>
      </c>
      <c r="Z39" s="3">
        <v>9.89</v>
      </c>
      <c r="AA39" s="2">
        <f t="shared" si="34"/>
        <v>5.0814456358662635E-2</v>
      </c>
      <c r="AB39" s="3"/>
      <c r="AC39" s="3" t="s">
        <v>40</v>
      </c>
      <c r="AD39" s="3">
        <v>29.27</v>
      </c>
      <c r="AE39" s="2">
        <f t="shared" si="35"/>
        <v>-5.0302027706938715E-2</v>
      </c>
      <c r="AF39" s="3"/>
      <c r="AG39" s="3" t="s">
        <v>40</v>
      </c>
      <c r="AH39" s="3">
        <v>2.82</v>
      </c>
      <c r="AI39" s="2">
        <f t="shared" si="36"/>
        <v>6.2177244951891364E-2</v>
      </c>
      <c r="AJ39" s="3"/>
      <c r="AK39" s="3" t="s">
        <v>40</v>
      </c>
      <c r="AL39" s="3">
        <v>17.82</v>
      </c>
      <c r="AM39" s="2">
        <f t="shared" si="37"/>
        <v>2.9614920538929865E-2</v>
      </c>
      <c r="AN39" s="3"/>
      <c r="AO39" s="3"/>
      <c r="AP39" s="3"/>
    </row>
    <row r="40" spans="1:42">
      <c r="A40" s="3" t="s">
        <v>41</v>
      </c>
      <c r="B40" s="1">
        <v>63760.62</v>
      </c>
      <c r="C40" s="2">
        <f t="shared" si="38"/>
        <v>1.4762301122528292E-2</v>
      </c>
      <c r="D40" s="1"/>
      <c r="E40" s="3" t="s">
        <v>41</v>
      </c>
      <c r="F40" s="3">
        <v>22.09</v>
      </c>
      <c r="G40" s="2">
        <f t="shared" si="29"/>
        <v>-4.0659644901951935E-3</v>
      </c>
      <c r="H40" s="3"/>
      <c r="I40" s="3" t="s">
        <v>190</v>
      </c>
      <c r="J40" s="3">
        <v>27.14</v>
      </c>
      <c r="K40" s="2">
        <f t="shared" si="30"/>
        <v>2.2732486257074726E-2</v>
      </c>
      <c r="L40" s="3"/>
      <c r="M40" s="3" t="s">
        <v>41</v>
      </c>
      <c r="N40" s="3">
        <v>24.2</v>
      </c>
      <c r="O40" s="2">
        <f t="shared" si="31"/>
        <v>1.2474174225175818E-2</v>
      </c>
      <c r="P40" s="3"/>
      <c r="Q40" s="3" t="s">
        <v>41</v>
      </c>
      <c r="R40" s="3">
        <v>5.9</v>
      </c>
      <c r="S40" s="2">
        <f t="shared" si="32"/>
        <v>5.2185753170570247E-2</v>
      </c>
      <c r="T40" s="3"/>
      <c r="U40" s="3" t="s">
        <v>41</v>
      </c>
      <c r="V40" s="3">
        <v>19.420000000000002</v>
      </c>
      <c r="W40" s="2">
        <f t="shared" si="33"/>
        <v>7.2351736807792716E-3</v>
      </c>
      <c r="X40" s="3"/>
      <c r="Y40" s="3" t="s">
        <v>41</v>
      </c>
      <c r="Z40" s="3">
        <v>9.4</v>
      </c>
      <c r="AA40" s="2">
        <f t="shared" si="34"/>
        <v>9.6205979869824852E-3</v>
      </c>
      <c r="AB40" s="3"/>
      <c r="AC40" s="3" t="s">
        <v>41</v>
      </c>
      <c r="AD40" s="3">
        <v>30.78</v>
      </c>
      <c r="AE40" s="2">
        <f t="shared" si="35"/>
        <v>-3.3858232565449058E-2</v>
      </c>
      <c r="AF40" s="3"/>
      <c r="AG40" s="3" t="s">
        <v>41</v>
      </c>
      <c r="AH40" s="3">
        <v>2.65</v>
      </c>
      <c r="AI40" s="2">
        <f t="shared" si="36"/>
        <v>7.5757938084577226E-3</v>
      </c>
      <c r="AJ40" s="3"/>
      <c r="AK40" s="3" t="s">
        <v>41</v>
      </c>
      <c r="AL40" s="3">
        <v>17.3</v>
      </c>
      <c r="AM40" s="2">
        <f t="shared" si="37"/>
        <v>4.0544509638950066E-3</v>
      </c>
      <c r="AN40" s="3"/>
      <c r="AO40" s="3"/>
      <c r="AP40" s="3"/>
    </row>
    <row r="41" spans="1:42">
      <c r="A41" s="3" t="s">
        <v>42</v>
      </c>
      <c r="B41" s="1">
        <v>62826.28</v>
      </c>
      <c r="C41" s="2">
        <f t="shared" si="38"/>
        <v>-2.773413666130661E-2</v>
      </c>
      <c r="D41" s="1"/>
      <c r="E41" s="3" t="s">
        <v>42</v>
      </c>
      <c r="F41" s="3">
        <v>22.18</v>
      </c>
      <c r="G41" s="2">
        <f t="shared" si="29"/>
        <v>-4.064163560552693E-2</v>
      </c>
      <c r="H41" s="3"/>
      <c r="I41" s="3" t="s">
        <v>191</v>
      </c>
      <c r="J41" s="3">
        <v>26.53</v>
      </c>
      <c r="K41" s="2">
        <f t="shared" si="30"/>
        <v>-6.1400356864256642E-2</v>
      </c>
      <c r="L41" s="3"/>
      <c r="M41" s="3" t="s">
        <v>42</v>
      </c>
      <c r="N41" s="3">
        <v>23.9</v>
      </c>
      <c r="O41" s="2">
        <f t="shared" si="31"/>
        <v>5.1513534450107958E-2</v>
      </c>
      <c r="P41" s="3"/>
      <c r="Q41" s="3" t="s">
        <v>42</v>
      </c>
      <c r="R41" s="3">
        <v>5.6</v>
      </c>
      <c r="S41" s="2">
        <f t="shared" si="32"/>
        <v>1.077209698191104E-2</v>
      </c>
      <c r="T41" s="3"/>
      <c r="U41" s="3" t="s">
        <v>42</v>
      </c>
      <c r="V41" s="3">
        <v>19.28</v>
      </c>
      <c r="W41" s="2">
        <f t="shared" si="33"/>
        <v>-2.4591403137322207E-2</v>
      </c>
      <c r="X41" s="3"/>
      <c r="Y41" s="3" t="s">
        <v>42</v>
      </c>
      <c r="Z41" s="3">
        <v>9.31</v>
      </c>
      <c r="AA41" s="2">
        <f t="shared" si="34"/>
        <v>-2.2305757514298162E-2</v>
      </c>
      <c r="AB41" s="3"/>
      <c r="AC41" s="3" t="s">
        <v>42</v>
      </c>
      <c r="AD41" s="3">
        <v>31.84</v>
      </c>
      <c r="AE41" s="2">
        <f t="shared" si="35"/>
        <v>-1.9285201110262946E-2</v>
      </c>
      <c r="AF41" s="3"/>
      <c r="AG41" s="3" t="s">
        <v>42</v>
      </c>
      <c r="AH41" s="3">
        <v>2.63</v>
      </c>
      <c r="AI41" s="2">
        <f t="shared" si="36"/>
        <v>-1.5094626222485016E-2</v>
      </c>
      <c r="AJ41" s="3"/>
      <c r="AK41" s="3" t="s">
        <v>42</v>
      </c>
      <c r="AL41" s="3">
        <v>17.23</v>
      </c>
      <c r="AM41" s="2">
        <f t="shared" si="37"/>
        <v>-6.5698614075101622E-2</v>
      </c>
      <c r="AN41" s="3"/>
      <c r="AO41" s="3"/>
      <c r="AP41" s="3"/>
    </row>
    <row r="42" spans="1:42">
      <c r="A42" s="3" t="s">
        <v>43</v>
      </c>
      <c r="B42" s="1">
        <v>64593.1</v>
      </c>
      <c r="C42" s="2">
        <f t="shared" si="38"/>
        <v>-6.0345689979747763E-3</v>
      </c>
      <c r="D42" s="1"/>
      <c r="E42" s="3" t="s">
        <v>43</v>
      </c>
      <c r="F42" s="3">
        <v>23.1</v>
      </c>
      <c r="G42" s="2">
        <f t="shared" si="29"/>
        <v>-3.4882311554683167E-2</v>
      </c>
      <c r="H42" s="3"/>
      <c r="I42" s="3" t="s">
        <v>193</v>
      </c>
      <c r="J42" s="3">
        <v>28.21</v>
      </c>
      <c r="K42" s="2">
        <f t="shared" si="30"/>
        <v>-2.1739986636405764E-2</v>
      </c>
      <c r="L42" s="3"/>
      <c r="M42" s="3" t="s">
        <v>43</v>
      </c>
      <c r="N42" s="3">
        <v>22.7</v>
      </c>
      <c r="O42" s="2">
        <f t="shared" si="31"/>
        <v>0.10194003834299438</v>
      </c>
      <c r="P42" s="3"/>
      <c r="Q42" s="3" t="s">
        <v>43</v>
      </c>
      <c r="R42" s="3">
        <v>5.54</v>
      </c>
      <c r="S42" s="2">
        <f t="shared" si="32"/>
        <v>-1.077209698191107E-2</v>
      </c>
      <c r="T42" s="3"/>
      <c r="U42" s="3" t="s">
        <v>43</v>
      </c>
      <c r="V42" s="3">
        <v>19.760000000000002</v>
      </c>
      <c r="W42" s="2">
        <f t="shared" si="33"/>
        <v>-9.0680722139705166E-3</v>
      </c>
      <c r="X42" s="3"/>
      <c r="Y42" s="3" t="s">
        <v>43</v>
      </c>
      <c r="Z42" s="3">
        <v>9.52</v>
      </c>
      <c r="AA42" s="2">
        <f t="shared" si="34"/>
        <v>2.1030501967786684E-3</v>
      </c>
      <c r="AB42" s="3"/>
      <c r="AC42" s="3" t="s">
        <v>43</v>
      </c>
      <c r="AD42" s="3">
        <v>32.46</v>
      </c>
      <c r="AE42" s="2">
        <f t="shared" si="35"/>
        <v>3.3519191232583068E-2</v>
      </c>
      <c r="AF42" s="3"/>
      <c r="AG42" s="3" t="s">
        <v>43</v>
      </c>
      <c r="AH42" s="3">
        <v>2.67</v>
      </c>
      <c r="AI42" s="2">
        <f t="shared" si="36"/>
        <v>3.7523496185503718E-3</v>
      </c>
      <c r="AJ42" s="3"/>
      <c r="AK42" s="3" t="s">
        <v>43</v>
      </c>
      <c r="AL42" s="3">
        <v>18.399999999999999</v>
      </c>
      <c r="AM42" s="2">
        <f t="shared" si="37"/>
        <v>-1.7775851841057337E-2</v>
      </c>
      <c r="AN42" s="3"/>
      <c r="AO42" s="3"/>
      <c r="AP42" s="3"/>
    </row>
    <row r="43" spans="1:42">
      <c r="A43" s="3" t="s">
        <v>44</v>
      </c>
      <c r="B43" s="1">
        <v>64984.07</v>
      </c>
      <c r="C43" s="2">
        <f t="shared" si="38"/>
        <v>1.7546537564955812E-2</v>
      </c>
      <c r="D43" s="1"/>
      <c r="E43" s="3" t="s">
        <v>44</v>
      </c>
      <c r="F43" s="3">
        <v>23.92</v>
      </c>
      <c r="G43" s="2">
        <f t="shared" si="29"/>
        <v>-4.1758011169459361E-2</v>
      </c>
      <c r="H43" s="3"/>
      <c r="I43" s="3" t="s">
        <v>194</v>
      </c>
      <c r="J43" s="3">
        <v>28.83</v>
      </c>
      <c r="K43" s="2">
        <f t="shared" si="30"/>
        <v>2.7071436975995893E-2</v>
      </c>
      <c r="L43" s="3"/>
      <c r="M43" s="3" t="s">
        <v>44</v>
      </c>
      <c r="N43" s="3">
        <v>20.5</v>
      </c>
      <c r="O43" s="2">
        <f t="shared" si="31"/>
        <v>9.5651701530865413E-2</v>
      </c>
      <c r="P43" s="3"/>
      <c r="Q43" s="3" t="s">
        <v>44</v>
      </c>
      <c r="R43" s="3">
        <v>5.6</v>
      </c>
      <c r="S43" s="2">
        <f t="shared" si="32"/>
        <v>3.4517504882713393E-2</v>
      </c>
      <c r="T43" s="3"/>
      <c r="U43" s="3" t="s">
        <v>44</v>
      </c>
      <c r="V43" s="3">
        <v>19.940000000000001</v>
      </c>
      <c r="W43" s="2">
        <f t="shared" si="33"/>
        <v>2.7970295279131765E-2</v>
      </c>
      <c r="X43" s="3"/>
      <c r="Y43" s="3" t="s">
        <v>44</v>
      </c>
      <c r="Z43" s="3">
        <v>9.5</v>
      </c>
      <c r="AA43" s="2">
        <f t="shared" si="34"/>
        <v>-1.6701849617931471E-2</v>
      </c>
      <c r="AB43" s="3"/>
      <c r="AC43" s="3" t="s">
        <v>44</v>
      </c>
      <c r="AD43" s="3">
        <v>31.39</v>
      </c>
      <c r="AE43" s="2">
        <f t="shared" si="35"/>
        <v>3.4022396933475918E-2</v>
      </c>
      <c r="AF43" s="3"/>
      <c r="AG43" s="3" t="s">
        <v>44</v>
      </c>
      <c r="AH43" s="3">
        <v>2.66</v>
      </c>
      <c r="AI43" s="2">
        <f t="shared" si="36"/>
        <v>7.0067562616717052E-2</v>
      </c>
      <c r="AJ43" s="3"/>
      <c r="AK43" s="3" t="s">
        <v>44</v>
      </c>
      <c r="AL43" s="3">
        <v>18.73</v>
      </c>
      <c r="AM43" s="2">
        <f t="shared" si="37"/>
        <v>-5.3376035427885266E-4</v>
      </c>
      <c r="AN43" s="3"/>
      <c r="AO43" s="3"/>
      <c r="AP43" s="3"/>
    </row>
    <row r="44" spans="1:42">
      <c r="A44" s="3" t="s">
        <v>45</v>
      </c>
      <c r="B44" s="1">
        <v>63853.77</v>
      </c>
      <c r="C44" s="2">
        <f t="shared" si="38"/>
        <v>-5.562402000284042E-3</v>
      </c>
      <c r="D44" s="1"/>
      <c r="E44" s="3" t="s">
        <v>45</v>
      </c>
      <c r="F44" s="3">
        <v>24.94</v>
      </c>
      <c r="G44" s="2">
        <f t="shared" si="29"/>
        <v>-4.1623597769591549E-2</v>
      </c>
      <c r="H44" s="3"/>
      <c r="I44" s="3" t="s">
        <v>195</v>
      </c>
      <c r="J44" s="3">
        <v>28.06</v>
      </c>
      <c r="K44" s="2">
        <f t="shared" si="30"/>
        <v>-0.10927302287179276</v>
      </c>
      <c r="L44" s="3"/>
      <c r="M44" s="3" t="s">
        <v>45</v>
      </c>
      <c r="N44" s="3">
        <v>18.63</v>
      </c>
      <c r="O44" s="2">
        <f t="shared" si="31"/>
        <v>-5.3533318425001523E-3</v>
      </c>
      <c r="P44" s="3"/>
      <c r="Q44" s="3" t="s">
        <v>45</v>
      </c>
      <c r="R44" s="3">
        <v>5.41</v>
      </c>
      <c r="S44" s="2">
        <f t="shared" si="32"/>
        <v>-6.2688381849409669E-2</v>
      </c>
      <c r="T44" s="3"/>
      <c r="U44" s="3" t="s">
        <v>45</v>
      </c>
      <c r="V44" s="3">
        <v>19.39</v>
      </c>
      <c r="W44" s="2">
        <f t="shared" si="33"/>
        <v>-1.0772096981911183E-2</v>
      </c>
      <c r="X44" s="3"/>
      <c r="Y44" s="3" t="s">
        <v>45</v>
      </c>
      <c r="Z44" s="3">
        <v>9.66</v>
      </c>
      <c r="AA44" s="2">
        <f t="shared" si="34"/>
        <v>-1.1322817830264663E-2</v>
      </c>
      <c r="AB44" s="3"/>
      <c r="AC44" s="3" t="s">
        <v>45</v>
      </c>
      <c r="AD44" s="3">
        <v>30.34</v>
      </c>
      <c r="AE44" s="2">
        <f t="shared" si="35"/>
        <v>-1.1469894711258642E-2</v>
      </c>
      <c r="AF44" s="3"/>
      <c r="AG44" s="3" t="s">
        <v>45</v>
      </c>
      <c r="AH44" s="3">
        <v>2.48</v>
      </c>
      <c r="AI44" s="2">
        <f t="shared" si="36"/>
        <v>-5.8725286012782305E-2</v>
      </c>
      <c r="AJ44" s="3"/>
      <c r="AK44" s="3" t="s">
        <v>45</v>
      </c>
      <c r="AL44" s="3">
        <v>18.739999999999998</v>
      </c>
      <c r="AM44" s="2">
        <f t="shared" si="37"/>
        <v>1.5595906323739998E-2</v>
      </c>
      <c r="AN44" s="3"/>
      <c r="AO44" s="3"/>
      <c r="AP44" s="3"/>
    </row>
    <row r="45" spans="1:42">
      <c r="A45" s="3" t="s">
        <v>46</v>
      </c>
      <c r="B45" s="1">
        <v>64209.94</v>
      </c>
      <c r="C45" s="2">
        <f t="shared" si="38"/>
        <v>-7.2238131606720329E-3</v>
      </c>
      <c r="D45" s="1"/>
      <c r="E45" s="3" t="s">
        <v>46</v>
      </c>
      <c r="F45" s="3">
        <v>26</v>
      </c>
      <c r="G45" s="2">
        <f t="shared" si="29"/>
        <v>3.0816665374081144E-3</v>
      </c>
      <c r="H45" s="3"/>
      <c r="I45" s="3" t="s">
        <v>196</v>
      </c>
      <c r="J45" s="3">
        <v>31.3</v>
      </c>
      <c r="K45" s="2">
        <f t="shared" si="30"/>
        <v>5.4155972102373204E-2</v>
      </c>
      <c r="L45" s="3"/>
      <c r="M45" s="3" t="s">
        <v>46</v>
      </c>
      <c r="N45" s="3">
        <v>18.73</v>
      </c>
      <c r="O45" s="2">
        <f t="shared" si="31"/>
        <v>3.7535001821519622E-2</v>
      </c>
      <c r="P45" s="3"/>
      <c r="Q45" s="3" t="s">
        <v>46</v>
      </c>
      <c r="R45" s="3">
        <v>5.76</v>
      </c>
      <c r="S45" s="2">
        <f t="shared" si="32"/>
        <v>5.3488684950986222E-2</v>
      </c>
      <c r="T45" s="3"/>
      <c r="U45" s="3" t="s">
        <v>46</v>
      </c>
      <c r="V45" s="3">
        <v>19.600000000000001</v>
      </c>
      <c r="W45" s="2">
        <f t="shared" si="33"/>
        <v>1.1804088817567044E-2</v>
      </c>
      <c r="X45" s="3"/>
      <c r="Y45" s="3" t="s">
        <v>46</v>
      </c>
      <c r="Z45" s="3">
        <v>9.77</v>
      </c>
      <c r="AA45" s="2">
        <f t="shared" si="34"/>
        <v>9.2545647662056665E-3</v>
      </c>
      <c r="AB45" s="3"/>
      <c r="AC45" s="3" t="s">
        <v>46</v>
      </c>
      <c r="AD45" s="3">
        <v>30.69</v>
      </c>
      <c r="AE45" s="2">
        <f t="shared" si="35"/>
        <v>-6.5146582108621513E-4</v>
      </c>
      <c r="AF45" s="3"/>
      <c r="AG45" s="3" t="s">
        <v>46</v>
      </c>
      <c r="AH45" s="3">
        <v>2.63</v>
      </c>
      <c r="AI45" s="2">
        <f t="shared" si="36"/>
        <v>3.8095284166676487E-3</v>
      </c>
      <c r="AJ45" s="3"/>
      <c r="AK45" s="3" t="s">
        <v>46</v>
      </c>
      <c r="AL45" s="3">
        <v>18.45</v>
      </c>
      <c r="AM45" s="2">
        <f t="shared" si="37"/>
        <v>-6.656897868795314E-2</v>
      </c>
      <c r="AN45" s="3"/>
      <c r="AO45" s="3"/>
      <c r="AP45" s="3"/>
    </row>
    <row r="46" spans="1:42">
      <c r="A46" s="3" t="s">
        <v>47</v>
      </c>
      <c r="B46" s="1">
        <v>64675.46</v>
      </c>
      <c r="C46" s="2">
        <f t="shared" si="38"/>
        <v>-3.2104599779028874E-2</v>
      </c>
      <c r="D46" s="1"/>
      <c r="E46" s="3" t="s">
        <v>47</v>
      </c>
      <c r="F46" s="3">
        <v>25.92</v>
      </c>
      <c r="G46" s="2">
        <f t="shared" si="29"/>
        <v>-5.735129647146555E-2</v>
      </c>
      <c r="H46" s="3"/>
      <c r="I46" s="3" t="s">
        <v>198</v>
      </c>
      <c r="J46" s="3">
        <v>29.65</v>
      </c>
      <c r="K46" s="2">
        <f t="shared" si="30"/>
        <v>-7.0632897465906383E-2</v>
      </c>
      <c r="L46" s="3"/>
      <c r="M46" s="3" t="s">
        <v>47</v>
      </c>
      <c r="N46" s="3">
        <v>18.04</v>
      </c>
      <c r="O46" s="2">
        <f t="shared" si="31"/>
        <v>-4.9765101322820299E-3</v>
      </c>
      <c r="P46" s="3"/>
      <c r="Q46" s="3" t="s">
        <v>47</v>
      </c>
      <c r="R46" s="3">
        <v>5.46</v>
      </c>
      <c r="S46" s="2">
        <f t="shared" si="32"/>
        <v>-1.829826677076116E-3</v>
      </c>
      <c r="T46" s="3"/>
      <c r="U46" s="3" t="s">
        <v>47</v>
      </c>
      <c r="V46" s="3">
        <v>19.37</v>
      </c>
      <c r="W46" s="2">
        <f t="shared" si="33"/>
        <v>-1.7907871755584788E-2</v>
      </c>
      <c r="X46" s="3"/>
      <c r="Y46" s="3" t="s">
        <v>47</v>
      </c>
      <c r="Z46" s="3">
        <v>9.68</v>
      </c>
      <c r="AA46" s="2">
        <f t="shared" si="34"/>
        <v>-3.152269137197658E-2</v>
      </c>
      <c r="AB46" s="3"/>
      <c r="AC46" s="3" t="s">
        <v>47</v>
      </c>
      <c r="AD46" s="3">
        <v>30.71</v>
      </c>
      <c r="AE46" s="2">
        <f t="shared" si="35"/>
        <v>-8.9937732516427574E-2</v>
      </c>
      <c r="AF46" s="3"/>
      <c r="AG46" s="3" t="s">
        <v>47</v>
      </c>
      <c r="AH46" s="3">
        <v>2.62</v>
      </c>
      <c r="AI46" s="2">
        <f t="shared" si="36"/>
        <v>-1.8904154639152609E-2</v>
      </c>
      <c r="AJ46" s="3"/>
      <c r="AK46" s="3" t="s">
        <v>47</v>
      </c>
      <c r="AL46" s="3">
        <v>19.72</v>
      </c>
      <c r="AM46" s="2">
        <f t="shared" si="37"/>
        <v>1.8940929698698331E-2</v>
      </c>
      <c r="AN46" s="3"/>
      <c r="AO46" s="3"/>
      <c r="AP46" s="3"/>
    </row>
    <row r="47" spans="1:42">
      <c r="A47" s="3" t="s">
        <v>48</v>
      </c>
      <c r="B47" s="1">
        <v>66785.53</v>
      </c>
      <c r="C47" s="2">
        <f t="shared" si="38"/>
        <v>1.8498647776376341E-3</v>
      </c>
      <c r="D47" s="1"/>
      <c r="E47" s="3" t="s">
        <v>48</v>
      </c>
      <c r="F47" s="3">
        <v>27.45</v>
      </c>
      <c r="G47" s="2">
        <f t="shared" si="29"/>
        <v>6.7043173072490553E-2</v>
      </c>
      <c r="H47" s="3"/>
      <c r="I47" s="3" t="s">
        <v>199</v>
      </c>
      <c r="J47" s="3">
        <v>31.82</v>
      </c>
      <c r="K47" s="2">
        <f t="shared" si="30"/>
        <v>-2.7891488824905414E-2</v>
      </c>
      <c r="L47" s="3"/>
      <c r="M47" s="3" t="s">
        <v>48</v>
      </c>
      <c r="N47" s="3">
        <v>18.13</v>
      </c>
      <c r="O47" s="2">
        <f t="shared" si="31"/>
        <v>-2.7205159846737409E-2</v>
      </c>
      <c r="P47" s="3"/>
      <c r="Q47" s="3" t="s">
        <v>48</v>
      </c>
      <c r="R47" s="3">
        <v>5.47</v>
      </c>
      <c r="S47" s="2">
        <f t="shared" si="32"/>
        <v>-2.8830825717709164E-2</v>
      </c>
      <c r="T47" s="3"/>
      <c r="U47" s="3" t="s">
        <v>48</v>
      </c>
      <c r="V47" s="3">
        <v>19.72</v>
      </c>
      <c r="W47" s="2">
        <f t="shared" si="33"/>
        <v>-8.5837436913915547E-3</v>
      </c>
      <c r="X47" s="3"/>
      <c r="Y47" s="3" t="s">
        <v>48</v>
      </c>
      <c r="Z47" s="3">
        <v>9.99</v>
      </c>
      <c r="AA47" s="2">
        <f t="shared" si="34"/>
        <v>-4.9925216031208707E-3</v>
      </c>
      <c r="AB47" s="3"/>
      <c r="AC47" s="3" t="s">
        <v>48</v>
      </c>
      <c r="AD47" s="3">
        <v>33.6</v>
      </c>
      <c r="AE47" s="2">
        <f t="shared" si="35"/>
        <v>2.1661496781179249E-2</v>
      </c>
      <c r="AF47" s="3"/>
      <c r="AG47" s="3" t="s">
        <v>48</v>
      </c>
      <c r="AH47" s="3">
        <v>2.67</v>
      </c>
      <c r="AI47" s="2">
        <f t="shared" si="36"/>
        <v>-3.3152207316900391E-2</v>
      </c>
      <c r="AJ47" s="3"/>
      <c r="AK47" s="3" t="s">
        <v>48</v>
      </c>
      <c r="AL47" s="3">
        <v>19.350000000000001</v>
      </c>
      <c r="AM47" s="2">
        <f t="shared" si="37"/>
        <v>6.127082539304135E-2</v>
      </c>
      <c r="AN47" s="3"/>
      <c r="AO47" s="3"/>
      <c r="AP47" s="3"/>
    </row>
    <row r="48" spans="1:42">
      <c r="A48" s="3" t="s">
        <v>49</v>
      </c>
      <c r="B48" s="1">
        <v>66662.100000000006</v>
      </c>
      <c r="C48" s="2">
        <f t="shared" si="38"/>
        <v>-1.6164562920965457E-2</v>
      </c>
      <c r="D48" s="1"/>
      <c r="E48" s="3" t="s">
        <v>49</v>
      </c>
      <c r="F48" s="3">
        <v>25.67</v>
      </c>
      <c r="G48" s="2">
        <f t="shared" si="29"/>
        <v>3.8519751249117599E-2</v>
      </c>
      <c r="H48" s="3"/>
      <c r="I48" s="3" t="s">
        <v>200</v>
      </c>
      <c r="J48" s="3">
        <v>32.72</v>
      </c>
      <c r="K48" s="2">
        <f t="shared" si="30"/>
        <v>-4.0430719938328905E-2</v>
      </c>
      <c r="L48" s="3"/>
      <c r="M48" s="3" t="s">
        <v>49</v>
      </c>
      <c r="N48" s="3">
        <v>18.63</v>
      </c>
      <c r="O48" s="2">
        <f t="shared" si="31"/>
        <v>-1.0678158055563941E-2</v>
      </c>
      <c r="P48" s="3"/>
      <c r="Q48" s="3" t="s">
        <v>49</v>
      </c>
      <c r="R48" s="3">
        <v>5.63</v>
      </c>
      <c r="S48" s="2">
        <f t="shared" si="32"/>
        <v>-5.1914770858035073E-2</v>
      </c>
      <c r="T48" s="3"/>
      <c r="U48" s="3" t="s">
        <v>49</v>
      </c>
      <c r="V48" s="3">
        <v>19.89</v>
      </c>
      <c r="W48" s="2">
        <f t="shared" si="33"/>
        <v>2.5169910091540253E-3</v>
      </c>
      <c r="X48" s="3"/>
      <c r="Y48" s="3" t="s">
        <v>49</v>
      </c>
      <c r="Z48" s="3">
        <v>10.039999999999999</v>
      </c>
      <c r="AA48" s="2">
        <f t="shared" si="34"/>
        <v>-1.1881327886752788E-2</v>
      </c>
      <c r="AB48" s="3"/>
      <c r="AC48" s="3" t="s">
        <v>49</v>
      </c>
      <c r="AD48" s="3">
        <v>32.880000000000003</v>
      </c>
      <c r="AE48" s="2">
        <f t="shared" si="35"/>
        <v>-2.7596232300993822E-2</v>
      </c>
      <c r="AF48" s="3"/>
      <c r="AG48" s="3" t="s">
        <v>49</v>
      </c>
      <c r="AH48" s="3">
        <v>2.76</v>
      </c>
      <c r="AI48" s="2">
        <f t="shared" si="36"/>
        <v>3.6297680505787311E-3</v>
      </c>
      <c r="AJ48" s="3"/>
      <c r="AK48" s="3" t="s">
        <v>49</v>
      </c>
      <c r="AL48" s="3">
        <v>18.2</v>
      </c>
      <c r="AM48" s="2">
        <f t="shared" si="37"/>
        <v>-3.2435275753153962E-2</v>
      </c>
      <c r="AN48" s="3"/>
      <c r="AO48" s="3"/>
      <c r="AP48" s="3"/>
    </row>
    <row r="49" spans="1:42">
      <c r="A49" s="3" t="s">
        <v>50</v>
      </c>
      <c r="B49" s="1">
        <v>67748.42</v>
      </c>
      <c r="C49" s="2">
        <f t="shared" si="38"/>
        <v>2.4261356051929712E-2</v>
      </c>
      <c r="D49" s="1"/>
      <c r="E49" s="3" t="s">
        <v>50</v>
      </c>
      <c r="F49" s="3">
        <v>24.7</v>
      </c>
      <c r="G49" s="2">
        <f t="shared" si="29"/>
        <v>4.8102141801800842E-2</v>
      </c>
      <c r="H49" s="3"/>
      <c r="I49" s="3" t="s">
        <v>201</v>
      </c>
      <c r="J49" s="3">
        <v>34.07</v>
      </c>
      <c r="K49" s="2">
        <f t="shared" si="30"/>
        <v>3.7988716282777238E-2</v>
      </c>
      <c r="L49" s="3"/>
      <c r="M49" s="3" t="s">
        <v>50</v>
      </c>
      <c r="N49" s="3">
        <v>18.829999999999998</v>
      </c>
      <c r="O49" s="2">
        <f t="shared" si="31"/>
        <v>6.868945041203009E-2</v>
      </c>
      <c r="P49" s="3"/>
      <c r="Q49" s="3" t="s">
        <v>50</v>
      </c>
      <c r="R49" s="3">
        <v>5.93</v>
      </c>
      <c r="S49" s="2">
        <f t="shared" si="32"/>
        <v>-1.3400535537482114E-2</v>
      </c>
      <c r="T49" s="3"/>
      <c r="U49" s="3" t="s">
        <v>50</v>
      </c>
      <c r="V49" s="3">
        <v>19.84</v>
      </c>
      <c r="W49" s="2">
        <f t="shared" si="33"/>
        <v>5.4375288431352836E-2</v>
      </c>
      <c r="X49" s="3"/>
      <c r="Y49" s="3" t="s">
        <v>50</v>
      </c>
      <c r="Z49" s="3">
        <v>10.16</v>
      </c>
      <c r="AA49" s="2">
        <f t="shared" si="34"/>
        <v>4.4272823677988037E-2</v>
      </c>
      <c r="AB49" s="3"/>
      <c r="AC49" s="3" t="s">
        <v>50</v>
      </c>
      <c r="AD49" s="3">
        <v>33.799999999999997</v>
      </c>
      <c r="AE49" s="2">
        <f t="shared" si="35"/>
        <v>2.8204689879851034E-2</v>
      </c>
      <c r="AF49" s="3"/>
      <c r="AG49" s="3" t="s">
        <v>50</v>
      </c>
      <c r="AH49" s="3">
        <v>2.75</v>
      </c>
      <c r="AI49" s="2">
        <f t="shared" si="36"/>
        <v>2.2059718064732257E-2</v>
      </c>
      <c r="AJ49" s="3"/>
      <c r="AK49" s="3" t="s">
        <v>50</v>
      </c>
      <c r="AL49" s="3">
        <v>18.8</v>
      </c>
      <c r="AM49" s="2">
        <f t="shared" si="37"/>
        <v>3.5186309125043766E-2</v>
      </c>
      <c r="AN49" s="3"/>
      <c r="AO49" s="3"/>
      <c r="AP49" s="3"/>
    </row>
    <row r="50" spans="1:42">
      <c r="A50" s="3" t="s">
        <v>51</v>
      </c>
      <c r="B50" s="1">
        <v>66124.53</v>
      </c>
      <c r="C50" s="2">
        <f t="shared" si="38"/>
        <v>1.7861533033521369E-2</v>
      </c>
      <c r="D50" s="1"/>
      <c r="E50" s="3" t="s">
        <v>51</v>
      </c>
      <c r="F50" s="3">
        <v>23.54</v>
      </c>
      <c r="G50" s="2">
        <f t="shared" si="29"/>
        <v>-6.7739463089548048E-3</v>
      </c>
      <c r="H50" s="3"/>
      <c r="I50" s="3" t="s">
        <v>202</v>
      </c>
      <c r="J50" s="3">
        <v>32.799999999999997</v>
      </c>
      <c r="K50" s="2">
        <f t="shared" si="30"/>
        <v>6.9101762432776839E-2</v>
      </c>
      <c r="L50" s="3"/>
      <c r="M50" s="3" t="s">
        <v>51</v>
      </c>
      <c r="N50" s="3">
        <v>17.579999999999998</v>
      </c>
      <c r="O50" s="2">
        <f t="shared" si="31"/>
        <v>4.0040161437322086E-2</v>
      </c>
      <c r="P50" s="3"/>
      <c r="Q50" s="3" t="s">
        <v>51</v>
      </c>
      <c r="R50" s="3">
        <v>6.01</v>
      </c>
      <c r="S50" s="2">
        <f t="shared" si="32"/>
        <v>-2.7893522922483142E-2</v>
      </c>
      <c r="T50" s="3"/>
      <c r="U50" s="3" t="s">
        <v>51</v>
      </c>
      <c r="V50" s="3">
        <v>18.79</v>
      </c>
      <c r="W50" s="2">
        <f t="shared" si="33"/>
        <v>-4.2485459550850209E-3</v>
      </c>
      <c r="X50" s="3"/>
      <c r="Y50" s="3" t="s">
        <v>51</v>
      </c>
      <c r="Z50" s="3">
        <v>9.7200000000000006</v>
      </c>
      <c r="AA50" s="2">
        <f t="shared" si="34"/>
        <v>2.3947005850511356E-2</v>
      </c>
      <c r="AB50" s="3"/>
      <c r="AC50" s="3" t="s">
        <v>51</v>
      </c>
      <c r="AD50" s="3">
        <v>32.86</v>
      </c>
      <c r="AE50" s="2">
        <f t="shared" si="35"/>
        <v>1.5642091662212494E-2</v>
      </c>
      <c r="AF50" s="3"/>
      <c r="AG50" s="3" t="s">
        <v>51</v>
      </c>
      <c r="AH50" s="3">
        <v>2.69</v>
      </c>
      <c r="AI50" s="2">
        <f t="shared" si="36"/>
        <v>-1.1090686694158284E-2</v>
      </c>
      <c r="AJ50" s="3"/>
      <c r="AK50" s="3" t="s">
        <v>51</v>
      </c>
      <c r="AL50" s="3">
        <v>18.149999999999999</v>
      </c>
      <c r="AM50" s="2">
        <f t="shared" si="37"/>
        <v>7.729167430164649E-2</v>
      </c>
      <c r="AN50" s="3"/>
      <c r="AO50" s="3"/>
      <c r="AP50" s="3"/>
    </row>
    <row r="51" spans="1:42">
      <c r="A51" s="3" t="s">
        <v>52</v>
      </c>
      <c r="B51" s="1">
        <v>64953.93</v>
      </c>
      <c r="C51" s="2">
        <f t="shared" si="38"/>
        <v>-1.6491360090229126E-2</v>
      </c>
      <c r="D51" s="1"/>
      <c r="E51" s="3" t="s">
        <v>52</v>
      </c>
      <c r="F51" s="3">
        <v>23.7</v>
      </c>
      <c r="G51" s="2">
        <f t="shared" si="29"/>
        <v>4.796771766117356E-2</v>
      </c>
      <c r="H51" s="3"/>
      <c r="I51" s="3" t="s">
        <v>203</v>
      </c>
      <c r="J51" s="3">
        <v>30.61</v>
      </c>
      <c r="K51" s="2">
        <f t="shared" si="30"/>
        <v>-9.6171084400994949E-2</v>
      </c>
      <c r="L51" s="3"/>
      <c r="M51" s="3" t="s">
        <v>52</v>
      </c>
      <c r="N51" s="3">
        <v>16.89</v>
      </c>
      <c r="O51" s="2">
        <f t="shared" si="31"/>
        <v>-6.420542836815607E-2</v>
      </c>
      <c r="P51" s="3"/>
      <c r="Q51" s="3" t="s">
        <v>52</v>
      </c>
      <c r="R51" s="3">
        <v>6.18</v>
      </c>
      <c r="S51" s="2">
        <f t="shared" si="32"/>
        <v>5.4876610225834302E-2</v>
      </c>
      <c r="T51" s="3"/>
      <c r="U51" s="3" t="s">
        <v>52</v>
      </c>
      <c r="V51" s="3">
        <v>18.87</v>
      </c>
      <c r="W51" s="2">
        <f t="shared" si="33"/>
        <v>2.9580000134474614E-2</v>
      </c>
      <c r="X51" s="3"/>
      <c r="Y51" s="3" t="s">
        <v>52</v>
      </c>
      <c r="Z51" s="3">
        <v>9.49</v>
      </c>
      <c r="AA51" s="2">
        <f t="shared" si="34"/>
        <v>2.2377065823727327E-2</v>
      </c>
      <c r="AB51" s="3"/>
      <c r="AC51" s="3" t="s">
        <v>52</v>
      </c>
      <c r="AD51" s="3">
        <v>32.35</v>
      </c>
      <c r="AE51" s="2">
        <f t="shared" si="35"/>
        <v>8.6930072418460094E-3</v>
      </c>
      <c r="AF51" s="3"/>
      <c r="AG51" s="3" t="s">
        <v>52</v>
      </c>
      <c r="AH51" s="3">
        <v>2.72</v>
      </c>
      <c r="AI51" s="2">
        <f t="shared" si="36"/>
        <v>-2.8987536873252187E-2</v>
      </c>
      <c r="AJ51" s="3"/>
      <c r="AK51" s="3" t="s">
        <v>52</v>
      </c>
      <c r="AL51" s="3">
        <v>16.8</v>
      </c>
      <c r="AM51" s="2">
        <f t="shared" si="37"/>
        <v>2.9806281381379411E-3</v>
      </c>
      <c r="AN51" s="3"/>
      <c r="AO51" s="3"/>
      <c r="AP51" s="3"/>
    </row>
    <row r="52" spans="1:42">
      <c r="A52" s="3" t="s">
        <v>53</v>
      </c>
      <c r="B52" s="1">
        <v>66033.990000000005</v>
      </c>
      <c r="C52" s="2">
        <f t="shared" si="38"/>
        <v>2.3176067467004336E-2</v>
      </c>
      <c r="D52" s="1"/>
      <c r="E52" s="3" t="s">
        <v>53</v>
      </c>
      <c r="F52" s="3">
        <v>22.59</v>
      </c>
      <c r="G52" s="2">
        <f t="shared" si="29"/>
        <v>3.6974455233455807E-2</v>
      </c>
      <c r="H52" s="3"/>
      <c r="I52" s="3" t="s">
        <v>204</v>
      </c>
      <c r="J52" s="3">
        <v>33.700000000000003</v>
      </c>
      <c r="K52" s="2">
        <f t="shared" si="30"/>
        <v>4.8641807222345866E-2</v>
      </c>
      <c r="L52" s="3"/>
      <c r="M52" s="3" t="s">
        <v>53</v>
      </c>
      <c r="N52" s="3">
        <v>18.010000000000002</v>
      </c>
      <c r="O52" s="2">
        <f t="shared" si="31"/>
        <v>-3.8130981098133475E-2</v>
      </c>
      <c r="P52" s="3"/>
      <c r="Q52" s="3" t="s">
        <v>53</v>
      </c>
      <c r="R52" s="3">
        <v>5.85</v>
      </c>
      <c r="S52" s="2">
        <f t="shared" si="32"/>
        <v>6.8992871486951421E-2</v>
      </c>
      <c r="T52" s="3"/>
      <c r="U52" s="3" t="s">
        <v>53</v>
      </c>
      <c r="V52" s="3">
        <v>18.32</v>
      </c>
      <c r="W52" s="2">
        <f t="shared" si="33"/>
        <v>5.4734674141721281E-3</v>
      </c>
      <c r="X52" s="3"/>
      <c r="Y52" s="3" t="s">
        <v>53</v>
      </c>
      <c r="Z52" s="3">
        <v>9.2799999999999994</v>
      </c>
      <c r="AA52" s="2">
        <f t="shared" si="34"/>
        <v>1.629585219123195E-2</v>
      </c>
      <c r="AB52" s="3"/>
      <c r="AC52" s="3" t="s">
        <v>53</v>
      </c>
      <c r="AD52" s="3">
        <v>32.07</v>
      </c>
      <c r="AE52" s="2">
        <f t="shared" si="35"/>
        <v>1.8726597232918325E-3</v>
      </c>
      <c r="AF52" s="3"/>
      <c r="AG52" s="3" t="s">
        <v>53</v>
      </c>
      <c r="AH52" s="3">
        <v>2.8</v>
      </c>
      <c r="AI52" s="2">
        <f t="shared" si="36"/>
        <v>3.5778213478839024E-3</v>
      </c>
      <c r="AJ52" s="3"/>
      <c r="AK52" s="3" t="s">
        <v>53</v>
      </c>
      <c r="AL52" s="3">
        <v>16.75</v>
      </c>
      <c r="AM52" s="2">
        <f t="shared" si="37"/>
        <v>7.1127344015584043E-2</v>
      </c>
      <c r="AN52" s="3"/>
      <c r="AO52" s="3"/>
      <c r="AP52" s="3"/>
    </row>
    <row r="53" spans="1:42">
      <c r="A53" s="3" t="s">
        <v>54</v>
      </c>
      <c r="B53" s="1">
        <v>64521.18</v>
      </c>
      <c r="C53" s="2">
        <f t="shared" si="38"/>
        <v>1.3570336677140433E-2</v>
      </c>
      <c r="D53" s="1"/>
      <c r="E53" s="3" t="s">
        <v>54</v>
      </c>
      <c r="F53" s="3">
        <v>21.77</v>
      </c>
      <c r="G53" s="2">
        <f t="shared" si="29"/>
        <v>1.9949629372848752E-2</v>
      </c>
      <c r="H53" s="3"/>
      <c r="I53" s="3" t="s">
        <v>206</v>
      </c>
      <c r="J53" s="3">
        <v>32.1</v>
      </c>
      <c r="K53" s="2">
        <f t="shared" si="30"/>
        <v>3.5191458336313326E-2</v>
      </c>
      <c r="L53" s="3"/>
      <c r="M53" s="3" t="s">
        <v>54</v>
      </c>
      <c r="N53" s="3">
        <v>18.71</v>
      </c>
      <c r="O53" s="2">
        <f t="shared" si="31"/>
        <v>-4.59610916704511E-2</v>
      </c>
      <c r="P53" s="3"/>
      <c r="Q53" s="3" t="s">
        <v>54</v>
      </c>
      <c r="R53" s="3">
        <v>5.46</v>
      </c>
      <c r="S53" s="2">
        <f t="shared" si="32"/>
        <v>3.7317763007195283E-2</v>
      </c>
      <c r="T53" s="3"/>
      <c r="U53" s="3" t="s">
        <v>54</v>
      </c>
      <c r="V53" s="3">
        <v>18.22</v>
      </c>
      <c r="W53" s="2">
        <f t="shared" si="33"/>
        <v>3.2985186586648868E-3</v>
      </c>
      <c r="X53" s="3"/>
      <c r="Y53" s="3" t="s">
        <v>54</v>
      </c>
      <c r="Z53" s="3">
        <v>9.1300000000000008</v>
      </c>
      <c r="AA53" s="2">
        <f t="shared" si="34"/>
        <v>2.4391453124159263E-2</v>
      </c>
      <c r="AB53" s="3"/>
      <c r="AC53" s="3" t="s">
        <v>54</v>
      </c>
      <c r="AD53" s="3">
        <v>32.01</v>
      </c>
      <c r="AE53" s="2">
        <f t="shared" si="35"/>
        <v>3.658750704675677E-2</v>
      </c>
      <c r="AF53" s="3"/>
      <c r="AG53" s="3" t="s">
        <v>54</v>
      </c>
      <c r="AH53" s="3">
        <v>2.79</v>
      </c>
      <c r="AI53" s="2">
        <f t="shared" si="36"/>
        <v>3.59066813072854E-3</v>
      </c>
      <c r="AJ53" s="3"/>
      <c r="AK53" s="3" t="s">
        <v>54</v>
      </c>
      <c r="AL53" s="3">
        <v>15.6</v>
      </c>
      <c r="AM53" s="2">
        <f t="shared" si="37"/>
        <v>-1.6529301951210582E-2</v>
      </c>
      <c r="AN53" s="3"/>
      <c r="AO53" s="3"/>
      <c r="AP53" s="3"/>
    </row>
    <row r="54" spans="1:42">
      <c r="A54" s="3" t="s">
        <v>55</v>
      </c>
      <c r="B54" s="1">
        <v>63651.519999999997</v>
      </c>
      <c r="C54" s="2">
        <f t="shared" si="38"/>
        <v>3.170069615317634E-2</v>
      </c>
      <c r="D54" s="1"/>
      <c r="E54" s="3" t="s">
        <v>55</v>
      </c>
      <c r="F54" s="3">
        <v>21.34</v>
      </c>
      <c r="G54" s="2">
        <f t="shared" si="29"/>
        <v>6.9863514143160721E-2</v>
      </c>
      <c r="H54" s="3"/>
      <c r="I54" s="3" t="s">
        <v>210</v>
      </c>
      <c r="J54" s="3">
        <v>30.99</v>
      </c>
      <c r="K54" s="2">
        <f t="shared" si="30"/>
        <v>0.17672254612499982</v>
      </c>
      <c r="L54" s="3"/>
      <c r="M54" s="3" t="s">
        <v>55</v>
      </c>
      <c r="N54" s="3">
        <v>19.59</v>
      </c>
      <c r="O54" s="2">
        <f t="shared" si="31"/>
        <v>3.1106707132255048E-2</v>
      </c>
      <c r="P54" s="3"/>
      <c r="Q54" s="3" t="s">
        <v>55</v>
      </c>
      <c r="R54" s="3">
        <v>5.26</v>
      </c>
      <c r="S54" s="2">
        <f t="shared" si="32"/>
        <v>8.1152321800226801E-2</v>
      </c>
      <c r="T54" s="3"/>
      <c r="U54" s="3" t="s">
        <v>55</v>
      </c>
      <c r="V54" s="3">
        <v>18.16</v>
      </c>
      <c r="W54" s="2">
        <f t="shared" si="33"/>
        <v>4.0454954692313534E-2</v>
      </c>
      <c r="X54" s="3"/>
      <c r="Y54" s="3" t="s">
        <v>55</v>
      </c>
      <c r="Z54" s="3">
        <v>8.91</v>
      </c>
      <c r="AA54" s="2">
        <f t="shared" si="34"/>
        <v>2.7305450690267439E-2</v>
      </c>
      <c r="AB54" s="3"/>
      <c r="AC54" s="3" t="s">
        <v>55</v>
      </c>
      <c r="AD54" s="3">
        <v>30.86</v>
      </c>
      <c r="AE54" s="2">
        <f t="shared" si="35"/>
        <v>5.5977303840375171E-2</v>
      </c>
      <c r="AF54" s="3"/>
      <c r="AG54" s="3" t="s">
        <v>55</v>
      </c>
      <c r="AH54" s="3">
        <v>2.78</v>
      </c>
      <c r="AI54" s="2">
        <f t="shared" si="36"/>
        <v>-3.5906681307285959E-3</v>
      </c>
      <c r="AJ54" s="3"/>
      <c r="AK54" s="3" t="s">
        <v>55</v>
      </c>
      <c r="AL54" s="3">
        <v>15.86</v>
      </c>
      <c r="AM54" s="2">
        <f t="shared" si="37"/>
        <v>7.9359880743625474E-2</v>
      </c>
      <c r="AN54" s="3"/>
      <c r="AO54" s="3"/>
      <c r="AP54" s="3"/>
    </row>
    <row r="55" spans="1:42">
      <c r="A55" s="3" t="s">
        <v>56</v>
      </c>
      <c r="B55" s="1">
        <v>61665.37</v>
      </c>
      <c r="C55" s="2">
        <f t="shared" si="38"/>
        <v>2.3596937307698716E-2</v>
      </c>
      <c r="D55" s="1"/>
      <c r="E55" s="3" t="s">
        <v>56</v>
      </c>
      <c r="F55" s="3">
        <v>19.899999999999999</v>
      </c>
      <c r="G55" s="2">
        <f t="shared" si="29"/>
        <v>4.2079065710306271E-2</v>
      </c>
      <c r="H55" s="3"/>
      <c r="I55" s="3" t="s">
        <v>211</v>
      </c>
      <c r="J55" s="3">
        <v>25.97</v>
      </c>
      <c r="K55" s="2">
        <f t="shared" si="30"/>
        <v>1.1229546852896694E-2</v>
      </c>
      <c r="L55" s="3"/>
      <c r="M55" s="3" t="s">
        <v>56</v>
      </c>
      <c r="N55" s="3">
        <v>18.989999999999998</v>
      </c>
      <c r="O55" s="2">
        <f t="shared" si="31"/>
        <v>1.6994567270562991E-2</v>
      </c>
      <c r="P55" s="3"/>
      <c r="Q55" s="3" t="s">
        <v>56</v>
      </c>
      <c r="R55" s="3">
        <v>4.8499999999999996</v>
      </c>
      <c r="S55" s="2">
        <f t="shared" si="32"/>
        <v>6.1656081423097149E-2</v>
      </c>
      <c r="T55" s="3"/>
      <c r="U55" s="3" t="s">
        <v>56</v>
      </c>
      <c r="V55" s="3">
        <v>17.440000000000001</v>
      </c>
      <c r="W55" s="2">
        <f t="shared" si="33"/>
        <v>1.9687954972219399E-2</v>
      </c>
      <c r="X55" s="3"/>
      <c r="Y55" s="3" t="s">
        <v>56</v>
      </c>
      <c r="Z55" s="3">
        <v>8.67</v>
      </c>
      <c r="AA55" s="2">
        <f t="shared" si="34"/>
        <v>4.6025822395282148E-2</v>
      </c>
      <c r="AB55" s="3"/>
      <c r="AC55" s="3" t="s">
        <v>56</v>
      </c>
      <c r="AD55" s="3">
        <v>29.18</v>
      </c>
      <c r="AE55" s="2">
        <f t="shared" si="35"/>
        <v>1.3455438470555194E-2</v>
      </c>
      <c r="AF55" s="3"/>
      <c r="AG55" s="3" t="s">
        <v>56</v>
      </c>
      <c r="AH55" s="3">
        <v>2.79</v>
      </c>
      <c r="AI55" s="2">
        <f t="shared" si="36"/>
        <v>-2.1277398447284965E-2</v>
      </c>
      <c r="AJ55" s="3"/>
      <c r="AK55" s="3" t="s">
        <v>56</v>
      </c>
      <c r="AL55" s="3">
        <v>14.65</v>
      </c>
      <c r="AM55" s="2">
        <f t="shared" si="37"/>
        <v>0.10044278303084507</v>
      </c>
      <c r="AN55" s="3"/>
      <c r="AO55" s="3"/>
      <c r="AP55" s="3"/>
    </row>
    <row r="56" spans="1:42">
      <c r="A56" s="3" t="s">
        <v>57</v>
      </c>
      <c r="B56" s="1">
        <v>60227.29</v>
      </c>
      <c r="C56" s="2">
        <f t="shared" si="38"/>
        <v>3.8767459942586187E-2</v>
      </c>
      <c r="D56" s="1"/>
      <c r="E56" s="3" t="s">
        <v>57</v>
      </c>
      <c r="F56" s="3">
        <v>19.079999999999998</v>
      </c>
      <c r="G56" s="2">
        <f t="shared" si="29"/>
        <v>5.7818820732175842E-3</v>
      </c>
      <c r="H56" s="3"/>
      <c r="I56" s="3" t="s">
        <v>212</v>
      </c>
      <c r="J56" s="3">
        <v>25.68</v>
      </c>
      <c r="K56" s="2">
        <f t="shared" si="30"/>
        <v>1.9265388457241437E-2</v>
      </c>
      <c r="L56" s="3"/>
      <c r="M56" s="3" t="s">
        <v>57</v>
      </c>
      <c r="N56" s="3">
        <v>18.670000000000002</v>
      </c>
      <c r="O56" s="2">
        <f t="shared" si="31"/>
        <v>2.8798512866640858E-2</v>
      </c>
      <c r="P56" s="3"/>
      <c r="Q56" s="3" t="s">
        <v>57</v>
      </c>
      <c r="R56" s="3">
        <v>4.5599999999999996</v>
      </c>
      <c r="S56" s="2">
        <f t="shared" si="32"/>
        <v>2.8923039469250449E-2</v>
      </c>
      <c r="T56" s="3"/>
      <c r="U56" s="3" t="s">
        <v>57</v>
      </c>
      <c r="V56" s="3">
        <v>17.100000000000001</v>
      </c>
      <c r="W56" s="2">
        <f t="shared" si="33"/>
        <v>5.0370359388949591E-2</v>
      </c>
      <c r="X56" s="3"/>
      <c r="Y56" s="3" t="s">
        <v>57</v>
      </c>
      <c r="Z56" s="3">
        <v>8.2799999999999994</v>
      </c>
      <c r="AA56" s="2">
        <f t="shared" si="34"/>
        <v>4.6980208924192336E-2</v>
      </c>
      <c r="AB56" s="3"/>
      <c r="AC56" s="3" t="s">
        <v>57</v>
      </c>
      <c r="AD56" s="3">
        <v>28.79</v>
      </c>
      <c r="AE56" s="2">
        <f t="shared" si="35"/>
        <v>4.8390799674572577E-2</v>
      </c>
      <c r="AF56" s="3"/>
      <c r="AG56" s="3" t="s">
        <v>57</v>
      </c>
      <c r="AH56" s="3">
        <v>2.85</v>
      </c>
      <c r="AI56" s="2">
        <f t="shared" si="36"/>
        <v>4.3017385083690858E-2</v>
      </c>
      <c r="AJ56" s="3"/>
      <c r="AK56" s="3" t="s">
        <v>57</v>
      </c>
      <c r="AL56" s="3">
        <v>13.25</v>
      </c>
      <c r="AM56" s="2">
        <f t="shared" si="37"/>
        <v>4.0036139862916063E-2</v>
      </c>
      <c r="AN56" s="3"/>
      <c r="AO56" s="3"/>
      <c r="AP56" s="3"/>
    </row>
    <row r="57" spans="1:42">
      <c r="A57" s="3" t="s">
        <v>58</v>
      </c>
      <c r="B57" s="1">
        <v>57937.11</v>
      </c>
      <c r="C57" s="2">
        <f t="shared" si="38"/>
        <v>-7.7700890770229878E-3</v>
      </c>
      <c r="D57" s="1"/>
      <c r="E57" s="3" t="s">
        <v>58</v>
      </c>
      <c r="F57" s="3">
        <v>18.97</v>
      </c>
      <c r="G57" s="2">
        <f t="shared" si="29"/>
        <v>-8.0974919717942989E-2</v>
      </c>
      <c r="H57" s="3"/>
      <c r="I57" s="3" t="s">
        <v>213</v>
      </c>
      <c r="J57" s="3">
        <v>25.19</v>
      </c>
      <c r="K57" s="2">
        <f t="shared" si="30"/>
        <v>-9.6788749827924639E-2</v>
      </c>
      <c r="L57" s="3"/>
      <c r="M57" s="3" t="s">
        <v>58</v>
      </c>
      <c r="N57" s="3">
        <v>18.14</v>
      </c>
      <c r="O57" s="2">
        <f t="shared" si="31"/>
        <v>5.3210060867583321E-2</v>
      </c>
      <c r="P57" s="3"/>
      <c r="Q57" s="3" t="s">
        <v>58</v>
      </c>
      <c r="R57" s="3">
        <v>4.43</v>
      </c>
      <c r="S57" s="2">
        <f t="shared" si="32"/>
        <v>1.8223738956451654E-2</v>
      </c>
      <c r="T57" s="3"/>
      <c r="U57" s="3" t="s">
        <v>58</v>
      </c>
      <c r="V57" s="3">
        <v>16.260000000000002</v>
      </c>
      <c r="W57" s="2">
        <f t="shared" si="33"/>
        <v>8.6473670411823262E-3</v>
      </c>
      <c r="X57" s="3"/>
      <c r="Y57" s="3" t="s">
        <v>58</v>
      </c>
      <c r="Z57" s="3">
        <v>7.9</v>
      </c>
      <c r="AA57" s="2">
        <f t="shared" si="34"/>
        <v>2.0461071871340025E-2</v>
      </c>
      <c r="AB57" s="3"/>
      <c r="AC57" s="3" t="s">
        <v>58</v>
      </c>
      <c r="AD57" s="3">
        <v>27.43</v>
      </c>
      <c r="AE57" s="2">
        <f t="shared" si="35"/>
        <v>-1.4836530516707089E-2</v>
      </c>
      <c r="AF57" s="3"/>
      <c r="AG57" s="3" t="s">
        <v>58</v>
      </c>
      <c r="AH57" s="3">
        <v>2.73</v>
      </c>
      <c r="AI57" s="2">
        <f t="shared" si="36"/>
        <v>-4.3017385083690816E-2</v>
      </c>
      <c r="AJ57" s="3"/>
      <c r="AK57" s="3" t="s">
        <v>58</v>
      </c>
      <c r="AL57" s="3">
        <v>12.73</v>
      </c>
      <c r="AM57" s="2">
        <f t="shared" si="37"/>
        <v>2.3594191047697356E-3</v>
      </c>
      <c r="AN57" s="3"/>
      <c r="AO57" s="3"/>
      <c r="AP57" s="3"/>
    </row>
    <row r="58" spans="1:42">
      <c r="A58" s="3" t="s">
        <v>59</v>
      </c>
      <c r="B58" s="1">
        <v>58389.04</v>
      </c>
      <c r="C58" s="2">
        <f t="shared" si="38"/>
        <v>-3.5525411929315159E-2</v>
      </c>
      <c r="D58" s="1"/>
      <c r="E58" s="3" t="s">
        <v>59</v>
      </c>
      <c r="F58" s="3">
        <v>20.57</v>
      </c>
      <c r="G58" s="2">
        <f t="shared" si="29"/>
        <v>2.3113888599835663E-2</v>
      </c>
      <c r="H58" s="3"/>
      <c r="I58" s="3" t="s">
        <v>214</v>
      </c>
      <c r="J58" s="3">
        <v>27.75</v>
      </c>
      <c r="K58" s="2">
        <f t="shared" si="30"/>
        <v>-6.4876301921056423E-2</v>
      </c>
      <c r="L58" s="3"/>
      <c r="M58" s="3" t="s">
        <v>59</v>
      </c>
      <c r="N58" s="3">
        <v>17.2</v>
      </c>
      <c r="O58" s="2">
        <f t="shared" si="31"/>
        <v>-5.6512210263342334E-2</v>
      </c>
      <c r="P58" s="3"/>
      <c r="Q58" s="3" t="s">
        <v>59</v>
      </c>
      <c r="R58" s="3">
        <v>4.3499999999999996</v>
      </c>
      <c r="S58" s="2">
        <f t="shared" si="32"/>
        <v>-5.152315302550093E-2</v>
      </c>
      <c r="T58" s="3"/>
      <c r="U58" s="3" t="s">
        <v>59</v>
      </c>
      <c r="V58" s="3">
        <v>16.12</v>
      </c>
      <c r="W58" s="2">
        <f t="shared" si="33"/>
        <v>-1.4167160264780185E-2</v>
      </c>
      <c r="X58" s="3"/>
      <c r="Y58" s="3" t="s">
        <v>59</v>
      </c>
      <c r="Z58" s="3">
        <v>7.74</v>
      </c>
      <c r="AA58" s="2">
        <f t="shared" si="34"/>
        <v>-4.6696180525685686E-2</v>
      </c>
      <c r="AB58" s="3"/>
      <c r="AC58" s="3" t="s">
        <v>59</v>
      </c>
      <c r="AD58" s="3">
        <v>27.84</v>
      </c>
      <c r="AE58" s="2">
        <f t="shared" si="35"/>
        <v>5.0414222729261533E-3</v>
      </c>
      <c r="AF58" s="3"/>
      <c r="AG58" s="3" t="s">
        <v>59</v>
      </c>
      <c r="AH58" s="3">
        <v>2.85</v>
      </c>
      <c r="AI58" s="2">
        <f t="shared" si="36"/>
        <v>3.5718082602079246E-2</v>
      </c>
      <c r="AJ58" s="3"/>
      <c r="AK58" s="3" t="s">
        <v>59</v>
      </c>
      <c r="AL58" s="3">
        <v>12.7</v>
      </c>
      <c r="AM58" s="2">
        <f t="shared" si="37"/>
        <v>-1.7948199319220572E-2</v>
      </c>
      <c r="AN58" s="3"/>
      <c r="AO58" s="3"/>
      <c r="AP58" s="3"/>
    </row>
    <row r="59" spans="1:42">
      <c r="A59" s="3" t="s">
        <v>60</v>
      </c>
      <c r="B59" s="1">
        <v>60500.62</v>
      </c>
      <c r="C59" s="2">
        <f t="shared" si="38"/>
        <v>3.054049101604713E-3</v>
      </c>
      <c r="D59" s="1"/>
      <c r="E59" s="3" t="s">
        <v>60</v>
      </c>
      <c r="F59" s="3">
        <v>20.100000000000001</v>
      </c>
      <c r="G59" s="2">
        <f t="shared" si="29"/>
        <v>1.5037877364540502E-2</v>
      </c>
      <c r="H59" s="3"/>
      <c r="I59" s="3" t="s">
        <v>215</v>
      </c>
      <c r="J59" s="3">
        <v>29.61</v>
      </c>
      <c r="K59" s="2">
        <f t="shared" si="30"/>
        <v>4.0609192863150121E-3</v>
      </c>
      <c r="L59" s="3"/>
      <c r="M59" s="3" t="s">
        <v>60</v>
      </c>
      <c r="N59" s="3">
        <v>18.2</v>
      </c>
      <c r="O59" s="2">
        <f t="shared" si="31"/>
        <v>-3.2435275753153962E-2</v>
      </c>
      <c r="P59" s="3"/>
      <c r="Q59" s="3" t="s">
        <v>60</v>
      </c>
      <c r="R59" s="3">
        <v>4.58</v>
      </c>
      <c r="S59" s="2">
        <f t="shared" si="32"/>
        <v>5.3824650013780083E-2</v>
      </c>
      <c r="T59" s="3"/>
      <c r="U59" s="3" t="s">
        <v>60</v>
      </c>
      <c r="V59" s="3">
        <v>16.350000000000001</v>
      </c>
      <c r="W59" s="2">
        <f t="shared" si="33"/>
        <v>3.2321023450341616E-2</v>
      </c>
      <c r="X59" s="3"/>
      <c r="Y59" s="3" t="s">
        <v>60</v>
      </c>
      <c r="Z59" s="3">
        <v>8.11</v>
      </c>
      <c r="AA59" s="2">
        <f t="shared" si="34"/>
        <v>2.3706662300987082E-2</v>
      </c>
      <c r="AB59" s="3"/>
      <c r="AC59" s="3" t="s">
        <v>60</v>
      </c>
      <c r="AD59" s="3">
        <v>27.7</v>
      </c>
      <c r="AE59" s="2">
        <f t="shared" si="35"/>
        <v>-3.8248288265929055E-2</v>
      </c>
      <c r="AF59" s="3"/>
      <c r="AG59" s="3" t="s">
        <v>60</v>
      </c>
      <c r="AH59" s="3">
        <v>2.75</v>
      </c>
      <c r="AI59" s="2">
        <f t="shared" si="36"/>
        <v>4.0821994520254985E-2</v>
      </c>
      <c r="AJ59" s="3"/>
      <c r="AK59" s="3" t="s">
        <v>60</v>
      </c>
      <c r="AL59" s="3">
        <v>12.93</v>
      </c>
      <c r="AM59" s="2">
        <f t="shared" si="37"/>
        <v>4.266049714271504E-2</v>
      </c>
      <c r="AN59" s="3"/>
      <c r="AO59" s="3"/>
      <c r="AP59" s="3"/>
    </row>
    <row r="60" spans="1:42">
      <c r="A60" s="3" t="s">
        <v>61</v>
      </c>
      <c r="B60" s="1">
        <v>60316.13</v>
      </c>
      <c r="C60" s="2">
        <f t="shared" si="38"/>
        <v>-2.0397800273107929E-2</v>
      </c>
      <c r="D60" s="1"/>
      <c r="E60" s="3" t="s">
        <v>61</v>
      </c>
      <c r="F60" s="3">
        <v>19.8</v>
      </c>
      <c r="G60" s="2">
        <f t="shared" si="29"/>
        <v>-5.8364196132051904E-2</v>
      </c>
      <c r="H60" s="3"/>
      <c r="I60" s="3" t="s">
        <v>216</v>
      </c>
      <c r="J60" s="3">
        <v>29.49</v>
      </c>
      <c r="K60" s="2">
        <f t="shared" si="30"/>
        <v>2.6109349835986683E-2</v>
      </c>
      <c r="L60" s="3"/>
      <c r="M60" s="3" t="s">
        <v>61</v>
      </c>
      <c r="N60" s="3">
        <v>18.8</v>
      </c>
      <c r="O60" s="2">
        <f t="shared" si="31"/>
        <v>-0.10684876936081862</v>
      </c>
      <c r="P60" s="3"/>
      <c r="Q60" s="3" t="s">
        <v>61</v>
      </c>
      <c r="R60" s="3">
        <v>4.34</v>
      </c>
      <c r="S60" s="2">
        <f t="shared" si="32"/>
        <v>-1.8265347977293313E-2</v>
      </c>
      <c r="T60" s="3"/>
      <c r="U60" s="3" t="s">
        <v>61</v>
      </c>
      <c r="V60" s="3">
        <v>15.83</v>
      </c>
      <c r="W60" s="2">
        <f t="shared" si="33"/>
        <v>-2.741604733802561E-2</v>
      </c>
      <c r="X60" s="3"/>
      <c r="Y60" s="3" t="s">
        <v>61</v>
      </c>
      <c r="Z60" s="3">
        <v>7.92</v>
      </c>
      <c r="AA60" s="2">
        <f t="shared" si="34"/>
        <v>-4.5658763320868982E-2</v>
      </c>
      <c r="AB60" s="3"/>
      <c r="AC60" s="3" t="s">
        <v>61</v>
      </c>
      <c r="AD60" s="3">
        <v>28.78</v>
      </c>
      <c r="AE60" s="2">
        <f t="shared" si="35"/>
        <v>-2.9444098968664376E-2</v>
      </c>
      <c r="AF60" s="3"/>
      <c r="AG60" s="3" t="s">
        <v>61</v>
      </c>
      <c r="AH60" s="3">
        <v>2.64</v>
      </c>
      <c r="AI60" s="2">
        <f t="shared" si="36"/>
        <v>-2.2472855852058628E-2</v>
      </c>
      <c r="AJ60" s="3"/>
      <c r="AK60" s="3" t="s">
        <v>61</v>
      </c>
      <c r="AL60" s="3">
        <v>12.39</v>
      </c>
      <c r="AM60" s="2">
        <f t="shared" si="37"/>
        <v>-5.8771317415413339E-2</v>
      </c>
      <c r="AN60" s="3"/>
      <c r="AO60" s="3"/>
      <c r="AP60" s="3"/>
    </row>
    <row r="61" spans="1:42">
      <c r="A61" s="3" t="s">
        <v>62</v>
      </c>
      <c r="B61" s="1">
        <v>61559.08</v>
      </c>
      <c r="C61" s="2">
        <f t="shared" si="38"/>
        <v>2.6290338384130064E-2</v>
      </c>
      <c r="D61" s="1"/>
      <c r="E61" s="3" t="s">
        <v>62</v>
      </c>
      <c r="F61" s="3">
        <v>20.99</v>
      </c>
      <c r="G61" s="2">
        <f t="shared" si="29"/>
        <v>3.0965221943937488E-2</v>
      </c>
      <c r="H61" s="3"/>
      <c r="I61" s="3" t="s">
        <v>217</v>
      </c>
      <c r="J61" s="3">
        <v>28.73</v>
      </c>
      <c r="K61" s="2">
        <f t="shared" si="30"/>
        <v>0.16212998772154916</v>
      </c>
      <c r="L61" s="3"/>
      <c r="M61" s="3" t="s">
        <v>62</v>
      </c>
      <c r="N61" s="3">
        <v>20.92</v>
      </c>
      <c r="O61" s="2">
        <f t="shared" si="31"/>
        <v>-5.0336814161593565E-2</v>
      </c>
      <c r="P61" s="3"/>
      <c r="Q61" s="3" t="s">
        <v>62</v>
      </c>
      <c r="R61" s="3">
        <v>4.42</v>
      </c>
      <c r="S61" s="2">
        <f t="shared" si="32"/>
        <v>1.8265347977293189E-2</v>
      </c>
      <c r="T61" s="3"/>
      <c r="U61" s="3" t="s">
        <v>62</v>
      </c>
      <c r="V61" s="3">
        <v>16.27</v>
      </c>
      <c r="W61" s="2">
        <f t="shared" si="33"/>
        <v>1.9237329209283737E-2</v>
      </c>
      <c r="X61" s="3"/>
      <c r="Y61" s="3" t="s">
        <v>62</v>
      </c>
      <c r="Z61" s="3">
        <v>8.2899999999999991</v>
      </c>
      <c r="AA61" s="2">
        <f t="shared" si="34"/>
        <v>-2.0299204470928502E-2</v>
      </c>
      <c r="AB61" s="3"/>
      <c r="AC61" s="3" t="s">
        <v>62</v>
      </c>
      <c r="AD61" s="3">
        <v>29.64</v>
      </c>
      <c r="AE61" s="2">
        <f t="shared" si="35"/>
        <v>4.2031677758931525E-2</v>
      </c>
      <c r="AF61" s="3"/>
      <c r="AG61" s="3" t="s">
        <v>62</v>
      </c>
      <c r="AH61" s="3">
        <v>2.7</v>
      </c>
      <c r="AI61" s="2">
        <f t="shared" si="36"/>
        <v>0</v>
      </c>
      <c r="AJ61" s="3"/>
      <c r="AK61" s="3" t="s">
        <v>62</v>
      </c>
      <c r="AL61" s="3">
        <v>13.14</v>
      </c>
      <c r="AM61" s="2">
        <f t="shared" si="37"/>
        <v>4.9132688577644808E-2</v>
      </c>
      <c r="AN61" s="3"/>
      <c r="AO61" s="3"/>
      <c r="AP61" s="3"/>
    </row>
    <row r="62" spans="1:42">
      <c r="A62" s="3" t="s">
        <v>63</v>
      </c>
      <c r="B62" s="1">
        <v>59961.760000000002</v>
      </c>
      <c r="C62" s="2">
        <f t="shared" si="38"/>
        <v>1.3064069914384821E-2</v>
      </c>
      <c r="D62" s="1"/>
      <c r="E62" s="3" t="s">
        <v>63</v>
      </c>
      <c r="F62" s="3">
        <v>20.350000000000001</v>
      </c>
      <c r="G62" s="2">
        <f t="shared" si="29"/>
        <v>-1.7535763518888751E-2</v>
      </c>
      <c r="H62" s="3"/>
      <c r="I62" s="3" t="s">
        <v>218</v>
      </c>
      <c r="J62" s="3">
        <v>24.43</v>
      </c>
      <c r="K62" s="2">
        <f t="shared" si="30"/>
        <v>-5.5724721838099983E-2</v>
      </c>
      <c r="L62" s="3"/>
      <c r="M62" s="3" t="s">
        <v>63</v>
      </c>
      <c r="N62" s="3">
        <v>22</v>
      </c>
      <c r="O62" s="2">
        <f t="shared" si="31"/>
        <v>0.10788896201118492</v>
      </c>
      <c r="P62" s="3"/>
      <c r="Q62" s="3" t="s">
        <v>63</v>
      </c>
      <c r="R62" s="3">
        <v>4.34</v>
      </c>
      <c r="S62" s="2">
        <f t="shared" si="32"/>
        <v>-4.5052663940943136E-2</v>
      </c>
      <c r="T62" s="3"/>
      <c r="U62" s="3" t="s">
        <v>63</v>
      </c>
      <c r="V62" s="3">
        <v>15.96</v>
      </c>
      <c r="W62" s="2">
        <f t="shared" si="33"/>
        <v>6.9160916983730877E-3</v>
      </c>
      <c r="X62" s="3"/>
      <c r="Y62" s="3" t="s">
        <v>63</v>
      </c>
      <c r="Z62" s="3">
        <v>8.4600000000000009</v>
      </c>
      <c r="AA62" s="2">
        <f t="shared" si="34"/>
        <v>2.2714664582532101E-2</v>
      </c>
      <c r="AB62" s="3"/>
      <c r="AC62" s="3" t="s">
        <v>63</v>
      </c>
      <c r="AD62" s="3">
        <v>28.42</v>
      </c>
      <c r="AE62" s="2">
        <f t="shared" si="35"/>
        <v>4.7190459158380438E-2</v>
      </c>
      <c r="AF62" s="3"/>
      <c r="AG62" s="3" t="s">
        <v>63</v>
      </c>
      <c r="AH62" s="3">
        <v>2.7</v>
      </c>
      <c r="AI62" s="2">
        <f t="shared" si="36"/>
        <v>-3.2789822822990838E-2</v>
      </c>
      <c r="AJ62" s="3"/>
      <c r="AK62" s="3" t="s">
        <v>63</v>
      </c>
      <c r="AL62" s="3">
        <v>12.51</v>
      </c>
      <c r="AM62" s="2">
        <f t="shared" si="37"/>
        <v>1.2872261404833558E-2</v>
      </c>
      <c r="AN62" s="3"/>
      <c r="AO62" s="3"/>
      <c r="AP62" s="3"/>
    </row>
    <row r="63" spans="1:42">
      <c r="A63" s="3" t="s">
        <v>64</v>
      </c>
      <c r="B63" s="1">
        <v>59183.51</v>
      </c>
      <c r="C63" s="2">
        <f t="shared" si="38"/>
        <v>-3.9992778043118175E-2</v>
      </c>
      <c r="D63" s="1"/>
      <c r="E63" s="3" t="s">
        <v>64</v>
      </c>
      <c r="F63" s="3">
        <v>20.71</v>
      </c>
      <c r="G63" s="2">
        <f t="shared" si="29"/>
        <v>-0.10921594212025508</v>
      </c>
      <c r="H63" s="3"/>
      <c r="I63" s="3" t="s">
        <v>219</v>
      </c>
      <c r="J63" s="3">
        <v>25.83</v>
      </c>
      <c r="K63" s="2">
        <f t="shared" si="30"/>
        <v>0.18441433746708502</v>
      </c>
      <c r="L63" s="3"/>
      <c r="M63" s="3" t="s">
        <v>64</v>
      </c>
      <c r="N63" s="3">
        <v>19.75</v>
      </c>
      <c r="O63" s="2">
        <f t="shared" si="31"/>
        <v>-7.0847690330835905E-2</v>
      </c>
      <c r="P63" s="3"/>
      <c r="Q63" s="3" t="s">
        <v>64</v>
      </c>
      <c r="R63" s="3">
        <v>4.54</v>
      </c>
      <c r="S63" s="2">
        <f t="shared" si="32"/>
        <v>-0.1202274269981598</v>
      </c>
      <c r="T63" s="3"/>
      <c r="U63" s="3" t="s">
        <v>64</v>
      </c>
      <c r="V63" s="3">
        <v>15.85</v>
      </c>
      <c r="W63" s="2">
        <f t="shared" si="33"/>
        <v>-9.5596918157544092E-2</v>
      </c>
      <c r="X63" s="3"/>
      <c r="Y63" s="3" t="s">
        <v>64</v>
      </c>
      <c r="Z63" s="3">
        <v>8.27</v>
      </c>
      <c r="AA63" s="2">
        <f t="shared" si="34"/>
        <v>-7.3416767702494293E-2</v>
      </c>
      <c r="AB63" s="3"/>
      <c r="AC63" s="3" t="s">
        <v>64</v>
      </c>
      <c r="AD63" s="3">
        <v>27.11</v>
      </c>
      <c r="AE63" s="2">
        <f t="shared" si="35"/>
        <v>-0.17640219063838675</v>
      </c>
      <c r="AF63" s="3"/>
      <c r="AG63" s="3" t="s">
        <v>64</v>
      </c>
      <c r="AH63" s="3">
        <v>2.79</v>
      </c>
      <c r="AI63" s="2">
        <f t="shared" si="36"/>
        <v>4.7715473039666577E-2</v>
      </c>
      <c r="AJ63" s="3"/>
      <c r="AK63" s="3" t="s">
        <v>64</v>
      </c>
      <c r="AL63" s="3">
        <v>12.35</v>
      </c>
      <c r="AM63" s="2">
        <f t="shared" si="37"/>
        <v>-0.13888142809796508</v>
      </c>
      <c r="AN63" s="3"/>
      <c r="AO63" s="3"/>
      <c r="AP63" s="3"/>
    </row>
    <row r="64" spans="1:42">
      <c r="A64" s="3" t="s">
        <v>65</v>
      </c>
      <c r="B64" s="1">
        <v>61598.39</v>
      </c>
      <c r="C64" s="2">
        <f t="shared" si="38"/>
        <v>-4.3042552888896905E-2</v>
      </c>
      <c r="D64" s="1"/>
      <c r="E64" s="3" t="s">
        <v>65</v>
      </c>
      <c r="F64" s="3">
        <v>23.1</v>
      </c>
      <c r="G64" s="2">
        <f t="shared" si="29"/>
        <v>-8.6207430439069754E-3</v>
      </c>
      <c r="H64" s="3"/>
      <c r="I64" s="3" t="s">
        <v>220</v>
      </c>
      <c r="J64" s="3">
        <v>21.48</v>
      </c>
      <c r="K64" s="2">
        <f t="shared" si="30"/>
        <v>-2.4374625897706427E-2</v>
      </c>
      <c r="L64" s="3"/>
      <c r="M64" s="3" t="s">
        <v>65</v>
      </c>
      <c r="N64" s="3">
        <v>21.2</v>
      </c>
      <c r="O64" s="2">
        <f t="shared" si="31"/>
        <v>5.2286836446428224E-2</v>
      </c>
      <c r="P64" s="3"/>
      <c r="Q64" s="3" t="s">
        <v>65</v>
      </c>
      <c r="R64" s="3">
        <v>5.12</v>
      </c>
      <c r="S64" s="2">
        <f t="shared" si="32"/>
        <v>-9.3177224854183338E-2</v>
      </c>
      <c r="T64" s="3"/>
      <c r="U64" s="3" t="s">
        <v>65</v>
      </c>
      <c r="V64" s="3">
        <v>17.440000000000001</v>
      </c>
      <c r="W64" s="2">
        <f t="shared" si="33"/>
        <v>-5.3584246134106166E-2</v>
      </c>
      <c r="X64" s="3"/>
      <c r="Y64" s="3" t="s">
        <v>65</v>
      </c>
      <c r="Z64" s="3">
        <v>8.9</v>
      </c>
      <c r="AA64" s="2">
        <f t="shared" si="34"/>
        <v>1.8141087070650003E-2</v>
      </c>
      <c r="AB64" s="3"/>
      <c r="AC64" s="3" t="s">
        <v>65</v>
      </c>
      <c r="AD64" s="3">
        <v>32.340000000000003</v>
      </c>
      <c r="AE64" s="2">
        <f t="shared" si="35"/>
        <v>-1.6255533527167028E-2</v>
      </c>
      <c r="AF64" s="3"/>
      <c r="AG64" s="3" t="s">
        <v>65</v>
      </c>
      <c r="AH64" s="3">
        <v>2.66</v>
      </c>
      <c r="AI64" s="2">
        <f t="shared" si="36"/>
        <v>-8.9826958389793474E-2</v>
      </c>
      <c r="AJ64" s="3"/>
      <c r="AK64" s="3" t="s">
        <v>65</v>
      </c>
      <c r="AL64" s="3">
        <v>14.19</v>
      </c>
      <c r="AM64" s="2">
        <f t="shared" si="37"/>
        <v>-1.1909072448126877E-2</v>
      </c>
      <c r="AN64" s="3"/>
      <c r="AO64" s="3"/>
      <c r="AP64" s="3"/>
    </row>
    <row r="65" spans="1:42">
      <c r="A65" s="3" t="s">
        <v>66</v>
      </c>
      <c r="B65" s="1">
        <v>64307.63</v>
      </c>
      <c r="C65" s="2">
        <f t="shared" si="38"/>
        <v>3.1078776984450004E-3</v>
      </c>
      <c r="D65" s="1"/>
      <c r="E65" s="3" t="s">
        <v>66</v>
      </c>
      <c r="F65" s="3">
        <v>23.3</v>
      </c>
      <c r="G65" s="2">
        <f t="shared" si="29"/>
        <v>-9.3977624587712732E-3</v>
      </c>
      <c r="H65" s="3"/>
      <c r="I65" s="3" t="s">
        <v>221</v>
      </c>
      <c r="J65" s="3">
        <v>22.01</v>
      </c>
      <c r="K65" s="2">
        <f t="shared" si="30"/>
        <v>0.10027477746226546</v>
      </c>
      <c r="L65" s="3"/>
      <c r="M65" s="3" t="s">
        <v>66</v>
      </c>
      <c r="N65" s="3">
        <v>20.12</v>
      </c>
      <c r="O65" s="2">
        <f t="shared" si="31"/>
        <v>-1.3820555618632087E-2</v>
      </c>
      <c r="P65" s="3"/>
      <c r="Q65" s="3" t="s">
        <v>66</v>
      </c>
      <c r="R65" s="3">
        <v>5.62</v>
      </c>
      <c r="S65" s="2">
        <f t="shared" si="32"/>
        <v>1.2533736147256657E-2</v>
      </c>
      <c r="T65" s="3"/>
      <c r="U65" s="3" t="s">
        <v>66</v>
      </c>
      <c r="V65" s="3">
        <v>18.399999999999999</v>
      </c>
      <c r="W65" s="2">
        <f t="shared" si="33"/>
        <v>3.0907537463076489E-2</v>
      </c>
      <c r="X65" s="3"/>
      <c r="Y65" s="3" t="s">
        <v>66</v>
      </c>
      <c r="Z65" s="3">
        <v>8.74</v>
      </c>
      <c r="AA65" s="2">
        <f t="shared" si="34"/>
        <v>6.8886609951853157E-3</v>
      </c>
      <c r="AB65" s="3"/>
      <c r="AC65" s="3" t="s">
        <v>66</v>
      </c>
      <c r="AD65" s="3">
        <v>32.869999999999997</v>
      </c>
      <c r="AE65" s="2">
        <f t="shared" si="35"/>
        <v>2.2147936992499697E-2</v>
      </c>
      <c r="AF65" s="3"/>
      <c r="AG65" s="3" t="s">
        <v>66</v>
      </c>
      <c r="AH65" s="3">
        <v>2.91</v>
      </c>
      <c r="AI65" s="2">
        <f t="shared" si="36"/>
        <v>6.7521200875495166E-2</v>
      </c>
      <c r="AJ65" s="3"/>
      <c r="AK65" s="3" t="s">
        <v>66</v>
      </c>
      <c r="AL65" s="3">
        <v>14.36</v>
      </c>
      <c r="AM65" s="2">
        <f t="shared" si="37"/>
        <v>4.6321070045854985E-2</v>
      </c>
      <c r="AN65" s="3"/>
      <c r="AO65" s="3"/>
      <c r="AP65" s="3"/>
    </row>
    <row r="66" spans="1:42">
      <c r="A66" s="3" t="s">
        <v>67</v>
      </c>
      <c r="B66" s="1">
        <v>64108.08</v>
      </c>
      <c r="C66" s="2">
        <f t="shared" si="38"/>
        <v>3.7197605995887464E-2</v>
      </c>
      <c r="D66" s="1"/>
      <c r="E66" s="3" t="s">
        <v>67</v>
      </c>
      <c r="F66" s="3">
        <v>23.52</v>
      </c>
      <c r="G66" s="2">
        <f t="shared" si="29"/>
        <v>6.4538521137571164E-2</v>
      </c>
      <c r="H66" s="3"/>
      <c r="I66" s="3" t="s">
        <v>222</v>
      </c>
      <c r="J66" s="3">
        <v>19.91</v>
      </c>
      <c r="K66" s="2">
        <f t="shared" si="30"/>
        <v>9.973986589591316E-2</v>
      </c>
      <c r="L66" s="3"/>
      <c r="M66" s="3" t="s">
        <v>67</v>
      </c>
      <c r="N66" s="3">
        <v>20.399999999999999</v>
      </c>
      <c r="O66" s="2">
        <f t="shared" si="31"/>
        <v>4.7687830785715341E-2</v>
      </c>
      <c r="P66" s="3"/>
      <c r="Q66" s="3" t="s">
        <v>67</v>
      </c>
      <c r="R66" s="3">
        <v>5.55</v>
      </c>
      <c r="S66" s="2">
        <f t="shared" si="32"/>
        <v>9.0498355199178562E-3</v>
      </c>
      <c r="T66" s="3"/>
      <c r="U66" s="3" t="s">
        <v>67</v>
      </c>
      <c r="V66" s="3">
        <v>17.84</v>
      </c>
      <c r="W66" s="2">
        <f t="shared" si="33"/>
        <v>3.4210861916316317E-2</v>
      </c>
      <c r="X66" s="3"/>
      <c r="Y66" s="3" t="s">
        <v>67</v>
      </c>
      <c r="Z66" s="3">
        <v>8.68</v>
      </c>
      <c r="AA66" s="2">
        <f t="shared" si="34"/>
        <v>1.1587615172387829E-2</v>
      </c>
      <c r="AB66" s="3"/>
      <c r="AC66" s="3" t="s">
        <v>67</v>
      </c>
      <c r="AD66" s="3">
        <v>32.15</v>
      </c>
      <c r="AE66" s="2">
        <f t="shared" si="35"/>
        <v>5.268576707026245E-2</v>
      </c>
      <c r="AF66" s="3"/>
      <c r="AG66" s="3" t="s">
        <v>67</v>
      </c>
      <c r="AH66" s="3">
        <v>2.72</v>
      </c>
      <c r="AI66" s="2">
        <f t="shared" si="36"/>
        <v>-1.0969031370573933E-2</v>
      </c>
      <c r="AJ66" s="3"/>
      <c r="AK66" s="3" t="s">
        <v>67</v>
      </c>
      <c r="AL66" s="3">
        <v>13.71</v>
      </c>
      <c r="AM66" s="2">
        <f t="shared" si="37"/>
        <v>1.0264019727445365E-2</v>
      </c>
      <c r="AN66" s="3"/>
      <c r="AO66" s="3"/>
      <c r="AP66" s="3"/>
    </row>
    <row r="67" spans="1:42">
      <c r="A67" s="3" t="s">
        <v>68</v>
      </c>
      <c r="B67" s="1">
        <v>61767.22</v>
      </c>
      <c r="C67" s="2">
        <f t="shared" si="38"/>
        <v>1.0713975473884472E-2</v>
      </c>
      <c r="D67" s="1"/>
      <c r="E67" s="3" t="s">
        <v>68</v>
      </c>
      <c r="F67" s="3">
        <v>22.05</v>
      </c>
      <c r="G67" s="2">
        <f t="shared" si="29"/>
        <v>4.1672696400568081E-2</v>
      </c>
      <c r="H67" s="3"/>
      <c r="I67" s="3" t="s">
        <v>223</v>
      </c>
      <c r="J67" s="3">
        <v>18.02</v>
      </c>
      <c r="K67" s="2">
        <f t="shared" si="30"/>
        <v>1.1104942840271153E-3</v>
      </c>
      <c r="L67" s="3"/>
      <c r="M67" s="3" t="s">
        <v>68</v>
      </c>
      <c r="N67" s="3">
        <v>19.45</v>
      </c>
      <c r="O67" s="2">
        <f t="shared" si="31"/>
        <v>2.9743909347100618E-2</v>
      </c>
      <c r="P67" s="3"/>
      <c r="Q67" s="3" t="s">
        <v>68</v>
      </c>
      <c r="R67" s="3">
        <v>5.5</v>
      </c>
      <c r="S67" s="2">
        <f t="shared" si="32"/>
        <v>-3.5718082602079232E-2</v>
      </c>
      <c r="T67" s="3"/>
      <c r="U67" s="3" t="s">
        <v>68</v>
      </c>
      <c r="V67" s="3">
        <v>17.239999999999998</v>
      </c>
      <c r="W67" s="2">
        <f t="shared" si="33"/>
        <v>1.3430858827776443E-2</v>
      </c>
      <c r="X67" s="3"/>
      <c r="Y67" s="3" t="s">
        <v>68</v>
      </c>
      <c r="Z67" s="3">
        <v>8.58</v>
      </c>
      <c r="AA67" s="2">
        <f t="shared" si="34"/>
        <v>2.001243951501425E-2</v>
      </c>
      <c r="AB67" s="3"/>
      <c r="AC67" s="3" t="s">
        <v>68</v>
      </c>
      <c r="AD67" s="3">
        <v>30.5</v>
      </c>
      <c r="AE67" s="2">
        <f t="shared" si="35"/>
        <v>-4.9059787688544073E-3</v>
      </c>
      <c r="AF67" s="3"/>
      <c r="AG67" s="3" t="s">
        <v>68</v>
      </c>
      <c r="AH67" s="3">
        <v>2.75</v>
      </c>
      <c r="AI67" s="2">
        <f t="shared" si="36"/>
        <v>1.8349138668196398E-2</v>
      </c>
      <c r="AJ67" s="3"/>
      <c r="AK67" s="3" t="s">
        <v>68</v>
      </c>
      <c r="AL67" s="3">
        <v>13.57</v>
      </c>
      <c r="AM67" s="2">
        <f t="shared" si="37"/>
        <v>2.0849601121623939E-2</v>
      </c>
      <c r="AN67" s="3"/>
      <c r="AO67" s="3"/>
      <c r="AP67" s="3"/>
    </row>
    <row r="68" spans="1:42">
      <c r="A68" s="3" t="s">
        <v>69</v>
      </c>
      <c r="B68" s="1">
        <v>61108.98</v>
      </c>
      <c r="C68" s="2">
        <f t="shared" si="38"/>
        <v>4.5907309277213502E-2</v>
      </c>
      <c r="D68" s="1"/>
      <c r="E68" s="3" t="s">
        <v>69</v>
      </c>
      <c r="F68" s="3">
        <v>21.15</v>
      </c>
      <c r="G68" s="2">
        <f t="shared" si="29"/>
        <v>0</v>
      </c>
      <c r="H68" s="3"/>
      <c r="I68" s="3" t="s">
        <v>228</v>
      </c>
      <c r="J68" s="3">
        <v>18</v>
      </c>
      <c r="K68" s="2">
        <f t="shared" si="30"/>
        <v>1.0611660594594573E-2</v>
      </c>
      <c r="L68" s="3"/>
      <c r="M68" s="3" t="s">
        <v>69</v>
      </c>
      <c r="N68" s="3">
        <v>18.88</v>
      </c>
      <c r="O68" s="2">
        <f t="shared" si="31"/>
        <v>9.0291017239985782E-2</v>
      </c>
      <c r="P68" s="3"/>
      <c r="Q68" s="3" t="s">
        <v>69</v>
      </c>
      <c r="R68" s="3">
        <v>5.7</v>
      </c>
      <c r="S68" s="2">
        <f t="shared" si="32"/>
        <v>-1.5666116744399352E-2</v>
      </c>
      <c r="T68" s="3"/>
      <c r="U68" s="3" t="s">
        <v>69</v>
      </c>
      <c r="V68" s="3">
        <v>17.010000000000002</v>
      </c>
      <c r="W68" s="2">
        <f t="shared" si="33"/>
        <v>5.0643732818754936E-2</v>
      </c>
      <c r="X68" s="3"/>
      <c r="Y68" s="3" t="s">
        <v>69</v>
      </c>
      <c r="Z68" s="3">
        <v>8.41</v>
      </c>
      <c r="AA68" s="2">
        <f t="shared" si="34"/>
        <v>4.4992390793981832E-2</v>
      </c>
      <c r="AB68" s="3"/>
      <c r="AC68" s="3" t="s">
        <v>69</v>
      </c>
      <c r="AD68" s="3">
        <v>30.65</v>
      </c>
      <c r="AE68" s="2">
        <f t="shared" si="35"/>
        <v>1.5121918663472818E-2</v>
      </c>
      <c r="AF68" s="3"/>
      <c r="AG68" s="3" t="s">
        <v>69</v>
      </c>
      <c r="AH68" s="3">
        <v>2.7</v>
      </c>
      <c r="AI68" s="2">
        <f t="shared" si="36"/>
        <v>-1.834913866819643E-2</v>
      </c>
      <c r="AJ68" s="3"/>
      <c r="AK68" s="3" t="s">
        <v>69</v>
      </c>
      <c r="AL68" s="3">
        <v>13.29</v>
      </c>
      <c r="AM68" s="2">
        <f t="shared" si="37"/>
        <v>3.4446574463338715E-2</v>
      </c>
      <c r="AN68" s="3"/>
      <c r="AO68" s="3"/>
      <c r="AP68" s="3"/>
    </row>
    <row r="69" spans="1:42">
      <c r="A69" s="3" t="s">
        <v>70</v>
      </c>
      <c r="B69" s="1">
        <v>58367.05</v>
      </c>
      <c r="C69" s="2">
        <f t="shared" si="38"/>
        <v>-5.6370999249001951E-3</v>
      </c>
      <c r="D69" s="1"/>
      <c r="E69" s="3" t="s">
        <v>70</v>
      </c>
      <c r="F69" s="3">
        <v>21.15</v>
      </c>
      <c r="G69" s="2">
        <f t="shared" si="29"/>
        <v>-4.0765255321964879E-2</v>
      </c>
      <c r="H69" s="3"/>
      <c r="I69" s="3" t="s">
        <v>232</v>
      </c>
      <c r="J69" s="3">
        <v>17.809999999999999</v>
      </c>
      <c r="K69" s="2">
        <f t="shared" si="30"/>
        <v>9.0243139222646231E-3</v>
      </c>
      <c r="L69" s="3"/>
      <c r="M69" s="3" t="s">
        <v>70</v>
      </c>
      <c r="N69" s="3">
        <v>17.25</v>
      </c>
      <c r="O69" s="2">
        <f t="shared" si="31"/>
        <v>-5.7995422548635225E-2</v>
      </c>
      <c r="P69" s="3"/>
      <c r="Q69" s="3" t="s">
        <v>70</v>
      </c>
      <c r="R69" s="3">
        <v>5.79</v>
      </c>
      <c r="S69" s="2">
        <f t="shared" si="32"/>
        <v>-2.3891921424730126E-2</v>
      </c>
      <c r="T69" s="3"/>
      <c r="U69" s="3" t="s">
        <v>70</v>
      </c>
      <c r="V69" s="3">
        <v>16.170000000000002</v>
      </c>
      <c r="W69" s="2">
        <f t="shared" si="33"/>
        <v>-3.703707937484303E-3</v>
      </c>
      <c r="X69" s="3"/>
      <c r="Y69" s="3" t="s">
        <v>70</v>
      </c>
      <c r="Z69" s="3">
        <v>8.0399999999999991</v>
      </c>
      <c r="AA69" s="2">
        <f t="shared" si="34"/>
        <v>-1.9705071079332444E-2</v>
      </c>
      <c r="AB69" s="3"/>
      <c r="AC69" s="3" t="s">
        <v>70</v>
      </c>
      <c r="AD69" s="3">
        <v>30.19</v>
      </c>
      <c r="AE69" s="2">
        <f t="shared" si="35"/>
        <v>-1.4795601153643092E-2</v>
      </c>
      <c r="AF69" s="3"/>
      <c r="AG69" s="3" t="s">
        <v>70</v>
      </c>
      <c r="AH69" s="3">
        <v>2.75</v>
      </c>
      <c r="AI69" s="2">
        <f t="shared" si="36"/>
        <v>1.0969031370573937E-2</v>
      </c>
      <c r="AJ69" s="3"/>
      <c r="AK69" s="3" t="s">
        <v>70</v>
      </c>
      <c r="AL69" s="3">
        <v>12.84</v>
      </c>
      <c r="AM69" s="2">
        <f t="shared" si="37"/>
        <v>-2.9165536161725174E-2</v>
      </c>
      <c r="AN69" s="3"/>
      <c r="AO69" s="3"/>
      <c r="AP69" s="3"/>
    </row>
    <row r="70" spans="1:42">
      <c r="A70" s="3" t="s">
        <v>71</v>
      </c>
      <c r="B70" s="1">
        <v>58697</v>
      </c>
      <c r="C70" s="2">
        <f t="shared" si="38"/>
        <v>2.793903022793507E-2</v>
      </c>
      <c r="D70" s="1"/>
      <c r="E70" s="3" t="s">
        <v>71</v>
      </c>
      <c r="F70" s="3">
        <v>22.03</v>
      </c>
      <c r="G70" s="2">
        <f t="shared" si="29"/>
        <v>6.7114085018716393E-2</v>
      </c>
      <c r="H70" s="3"/>
      <c r="I70" s="3" t="s">
        <v>233</v>
      </c>
      <c r="J70" s="3">
        <v>17.649999999999999</v>
      </c>
      <c r="K70" s="2">
        <f t="shared" si="30"/>
        <v>7.2844878277306208E-2</v>
      </c>
      <c r="L70" s="3"/>
      <c r="M70" s="3" t="s">
        <v>71</v>
      </c>
      <c r="N70" s="3">
        <v>18.28</v>
      </c>
      <c r="O70" s="2">
        <f t="shared" si="31"/>
        <v>5.5101064522270711E-2</v>
      </c>
      <c r="P70" s="3"/>
      <c r="Q70" s="3" t="s">
        <v>71</v>
      </c>
      <c r="R70" s="3">
        <v>5.93</v>
      </c>
      <c r="S70" s="2">
        <f t="shared" si="32"/>
        <v>3.082435820037488E-2</v>
      </c>
      <c r="T70" s="3"/>
      <c r="U70" s="3" t="s">
        <v>71</v>
      </c>
      <c r="V70" s="3">
        <v>16.23</v>
      </c>
      <c r="W70" s="2">
        <f t="shared" si="33"/>
        <v>-1.2315272492466737E-3</v>
      </c>
      <c r="X70" s="3"/>
      <c r="Y70" s="3" t="s">
        <v>71</v>
      </c>
      <c r="Z70" s="3">
        <v>8.1999999999999993</v>
      </c>
      <c r="AA70" s="2">
        <f t="shared" si="34"/>
        <v>2.0949626311537208E-2</v>
      </c>
      <c r="AB70" s="3"/>
      <c r="AC70" s="3" t="s">
        <v>71</v>
      </c>
      <c r="AD70" s="3">
        <v>30.64</v>
      </c>
      <c r="AE70" s="2">
        <f t="shared" si="35"/>
        <v>4.8137635598154503E-2</v>
      </c>
      <c r="AF70" s="3"/>
      <c r="AG70" s="3" t="s">
        <v>71</v>
      </c>
      <c r="AH70" s="3">
        <v>2.72</v>
      </c>
      <c r="AI70" s="2">
        <f t="shared" si="36"/>
        <v>5.2842481374379982E-2</v>
      </c>
      <c r="AJ70" s="3"/>
      <c r="AK70" s="3" t="s">
        <v>71</v>
      </c>
      <c r="AL70" s="3">
        <v>13.22</v>
      </c>
      <c r="AM70" s="2">
        <f t="shared" si="37"/>
        <v>6.7265382393995626E-2</v>
      </c>
      <c r="AN70" s="3"/>
      <c r="AO70" s="3"/>
      <c r="AP70" s="3"/>
    </row>
    <row r="71" spans="1:42">
      <c r="A71" s="3" t="s">
        <v>72</v>
      </c>
      <c r="B71" s="1">
        <v>57079.76</v>
      </c>
      <c r="C71" s="2">
        <f t="shared" si="38"/>
        <v>-1.5988767388461632E-2</v>
      </c>
      <c r="D71" s="1"/>
      <c r="E71" s="3" t="s">
        <v>72</v>
      </c>
      <c r="F71" s="3">
        <v>20.6</v>
      </c>
      <c r="G71" s="2">
        <f t="shared" si="29"/>
        <v>-5.6618893999507931E-2</v>
      </c>
      <c r="H71" s="3"/>
      <c r="I71" s="3" t="s">
        <v>235</v>
      </c>
      <c r="J71" s="3">
        <v>16.41</v>
      </c>
      <c r="K71" s="2">
        <f t="shared" si="30"/>
        <v>-2.7053047471709838E-2</v>
      </c>
      <c r="L71" s="3"/>
      <c r="M71" s="3" t="s">
        <v>72</v>
      </c>
      <c r="N71" s="3">
        <v>17.3</v>
      </c>
      <c r="O71" s="2">
        <f t="shared" si="31"/>
        <v>1.7493157447517119E-2</v>
      </c>
      <c r="P71" s="3"/>
      <c r="Q71" s="3" t="s">
        <v>72</v>
      </c>
      <c r="R71" s="3">
        <v>5.75</v>
      </c>
      <c r="S71" s="2">
        <f t="shared" si="32"/>
        <v>-6.7252227009167456E-2</v>
      </c>
      <c r="T71" s="3"/>
      <c r="U71" s="3" t="s">
        <v>72</v>
      </c>
      <c r="V71" s="3">
        <v>16.25</v>
      </c>
      <c r="W71" s="2">
        <f t="shared" si="33"/>
        <v>1.5504186535965254E-2</v>
      </c>
      <c r="X71" s="3"/>
      <c r="Y71" s="3" t="s">
        <v>72</v>
      </c>
      <c r="Z71" s="3">
        <v>8.0299999999999994</v>
      </c>
      <c r="AA71" s="2">
        <f t="shared" si="34"/>
        <v>3.742986278834297E-3</v>
      </c>
      <c r="AB71" s="3"/>
      <c r="AC71" s="3" t="s">
        <v>72</v>
      </c>
      <c r="AD71" s="3">
        <v>29.2</v>
      </c>
      <c r="AE71" s="2">
        <f t="shared" si="35"/>
        <v>-8.5252008233596167E-3</v>
      </c>
      <c r="AF71" s="3"/>
      <c r="AG71" s="3" t="s">
        <v>72</v>
      </c>
      <c r="AH71" s="3">
        <v>2.58</v>
      </c>
      <c r="AI71" s="2">
        <f t="shared" si="36"/>
        <v>0</v>
      </c>
      <c r="AJ71" s="3"/>
      <c r="AK71" s="3" t="s">
        <v>72</v>
      </c>
      <c r="AL71" s="3">
        <v>12.36</v>
      </c>
      <c r="AM71" s="2">
        <f t="shared" si="37"/>
        <v>-8.2280679513991067E-2</v>
      </c>
      <c r="AN71" s="3"/>
      <c r="AO71" s="3"/>
      <c r="AP71" s="3"/>
    </row>
    <row r="72" spans="1:42">
      <c r="A72" s="3" t="s">
        <v>73</v>
      </c>
      <c r="B72" s="1">
        <v>57999.73</v>
      </c>
      <c r="C72" s="2">
        <f t="shared" si="38"/>
        <v>-2.749234864165729E-2</v>
      </c>
      <c r="D72" s="1"/>
      <c r="E72" s="3" t="s">
        <v>73</v>
      </c>
      <c r="F72" s="3">
        <v>21.8</v>
      </c>
      <c r="G72" s="2">
        <f t="shared" si="29"/>
        <v>-4.8790164169431945E-2</v>
      </c>
      <c r="H72" s="3"/>
      <c r="I72" s="3" t="s">
        <v>237</v>
      </c>
      <c r="J72" s="3">
        <v>16.86</v>
      </c>
      <c r="K72" s="2">
        <f t="shared" si="30"/>
        <v>-7.8673032072475862E-2</v>
      </c>
      <c r="L72" s="3"/>
      <c r="M72" s="3" t="s">
        <v>73</v>
      </c>
      <c r="N72" s="3">
        <v>17</v>
      </c>
      <c r="O72" s="2">
        <f t="shared" si="31"/>
        <v>3.593200922606337E-2</v>
      </c>
      <c r="P72" s="3"/>
      <c r="Q72" s="3" t="s">
        <v>73</v>
      </c>
      <c r="R72" s="3">
        <v>6.15</v>
      </c>
      <c r="S72" s="2">
        <f t="shared" si="32"/>
        <v>9.8040000966208348E-3</v>
      </c>
      <c r="T72" s="3"/>
      <c r="U72" s="3" t="s">
        <v>73</v>
      </c>
      <c r="V72" s="3">
        <v>16</v>
      </c>
      <c r="W72" s="2">
        <f t="shared" si="33"/>
        <v>-3.077165866675366E-2</v>
      </c>
      <c r="X72" s="3"/>
      <c r="Y72" s="3" t="s">
        <v>73</v>
      </c>
      <c r="Z72" s="3">
        <v>8</v>
      </c>
      <c r="AA72" s="2">
        <f t="shared" si="34"/>
        <v>-5.5907631938296065E-2</v>
      </c>
      <c r="AB72" s="3"/>
      <c r="AC72" s="3" t="s">
        <v>73</v>
      </c>
      <c r="AD72" s="3">
        <v>29.45</v>
      </c>
      <c r="AE72" s="2">
        <f t="shared" si="35"/>
        <v>-5.5156789212595189E-2</v>
      </c>
      <c r="AF72" s="3"/>
      <c r="AG72" s="3" t="s">
        <v>73</v>
      </c>
      <c r="AH72" s="3">
        <v>2.58</v>
      </c>
      <c r="AI72" s="2">
        <f t="shared" si="36"/>
        <v>-3.8684767779202061E-3</v>
      </c>
      <c r="AJ72" s="3"/>
      <c r="AK72" s="3" t="s">
        <v>73</v>
      </c>
      <c r="AL72" s="3">
        <v>13.42</v>
      </c>
      <c r="AM72" s="2">
        <f t="shared" si="37"/>
        <v>-3.3702823535122738E-2</v>
      </c>
      <c r="AN72" s="3"/>
      <c r="AO72" s="3"/>
      <c r="AP72" s="3"/>
    </row>
    <row r="73" spans="1:42">
      <c r="A73" s="3" t="s">
        <v>74</v>
      </c>
      <c r="B73" s="1">
        <v>59616.4</v>
      </c>
      <c r="C73" s="2">
        <f t="shared" si="38"/>
        <v>3.2391941024691166E-2</v>
      </c>
      <c r="D73" s="1"/>
      <c r="E73" s="3" t="s">
        <v>74</v>
      </c>
      <c r="F73" s="3">
        <v>22.89</v>
      </c>
      <c r="G73" s="2">
        <f t="shared" si="29"/>
        <v>4.2388679117391144E-2</v>
      </c>
      <c r="H73" s="3"/>
      <c r="I73" s="3" t="s">
        <v>239</v>
      </c>
      <c r="J73" s="3">
        <v>18.239999999999998</v>
      </c>
      <c r="K73" s="2">
        <f t="shared" si="30"/>
        <v>2.948753285144293E-2</v>
      </c>
      <c r="L73" s="3"/>
      <c r="M73" s="3" t="s">
        <v>74</v>
      </c>
      <c r="N73" s="3">
        <v>16.399999999999999</v>
      </c>
      <c r="O73" s="2">
        <f t="shared" si="31"/>
        <v>5.1935348984245747E-2</v>
      </c>
      <c r="P73" s="3"/>
      <c r="Q73" s="3" t="s">
        <v>74</v>
      </c>
      <c r="R73" s="3">
        <v>6.09</v>
      </c>
      <c r="S73" s="2">
        <f t="shared" si="32"/>
        <v>6.2679276330099232E-2</v>
      </c>
      <c r="T73" s="3"/>
      <c r="U73" s="3" t="s">
        <v>74</v>
      </c>
      <c r="V73" s="3">
        <v>16.5</v>
      </c>
      <c r="W73" s="2">
        <f t="shared" si="33"/>
        <v>3.7041271680349076E-2</v>
      </c>
      <c r="X73" s="3"/>
      <c r="Y73" s="3" t="s">
        <v>74</v>
      </c>
      <c r="Z73" s="3">
        <v>8.4600000000000009</v>
      </c>
      <c r="AA73" s="2">
        <f t="shared" si="34"/>
        <v>2.3924586085245243E-2</v>
      </c>
      <c r="AB73" s="3"/>
      <c r="AC73" s="3" t="s">
        <v>74</v>
      </c>
      <c r="AD73" s="3">
        <v>31.12</v>
      </c>
      <c r="AE73" s="2">
        <f t="shared" si="35"/>
        <v>7.3663143281936252E-2</v>
      </c>
      <c r="AF73" s="3"/>
      <c r="AG73" s="3" t="s">
        <v>74</v>
      </c>
      <c r="AH73" s="3">
        <v>2.59</v>
      </c>
      <c r="AI73" s="2">
        <f t="shared" si="36"/>
        <v>7.7519768043179237E-3</v>
      </c>
      <c r="AJ73" s="3"/>
      <c r="AK73" s="3" t="s">
        <v>74</v>
      </c>
      <c r="AL73" s="3">
        <v>13.88</v>
      </c>
      <c r="AM73" s="2">
        <f t="shared" si="37"/>
        <v>5.1748426004297438E-2</v>
      </c>
      <c r="AN73" s="3"/>
      <c r="AO73" s="3"/>
      <c r="AP73" s="3"/>
    </row>
    <row r="74" spans="1:42">
      <c r="A74" s="3" t="s">
        <v>75</v>
      </c>
      <c r="B74" s="1">
        <v>57716.25</v>
      </c>
      <c r="C74" s="2">
        <f t="shared" si="38"/>
        <v>-2.3673887153267292E-2</v>
      </c>
      <c r="D74" s="1"/>
      <c r="E74" s="3" t="s">
        <v>75</v>
      </c>
      <c r="F74" s="3">
        <v>21.94</v>
      </c>
      <c r="G74" s="2">
        <f t="shared" si="29"/>
        <v>-2.5203854363290219E-2</v>
      </c>
      <c r="H74" s="3"/>
      <c r="I74" s="3" t="s">
        <v>240</v>
      </c>
      <c r="J74" s="3">
        <v>17.71</v>
      </c>
      <c r="K74" s="2">
        <f t="shared" si="30"/>
        <v>-7.4511214225398179E-2</v>
      </c>
      <c r="L74" s="3"/>
      <c r="M74" s="3" t="s">
        <v>75</v>
      </c>
      <c r="N74" s="3">
        <v>15.57</v>
      </c>
      <c r="O74" s="2">
        <f t="shared" si="31"/>
        <v>-0.11685489508356145</v>
      </c>
      <c r="P74" s="3"/>
      <c r="Q74" s="3" t="s">
        <v>75</v>
      </c>
      <c r="R74" s="3">
        <v>5.72</v>
      </c>
      <c r="S74" s="2">
        <f t="shared" si="32"/>
        <v>-1.5611765472113315E-2</v>
      </c>
      <c r="T74" s="3"/>
      <c r="U74" s="3" t="s">
        <v>75</v>
      </c>
      <c r="V74" s="3">
        <v>15.9</v>
      </c>
      <c r="W74" s="2">
        <f t="shared" si="33"/>
        <v>-5.5059777183027431E-2</v>
      </c>
      <c r="X74" s="3"/>
      <c r="Y74" s="3" t="s">
        <v>75</v>
      </c>
      <c r="Z74" s="3">
        <v>8.26</v>
      </c>
      <c r="AA74" s="2">
        <f t="shared" si="34"/>
        <v>-2.2741853836195716E-2</v>
      </c>
      <c r="AB74" s="3"/>
      <c r="AC74" s="3" t="s">
        <v>75</v>
      </c>
      <c r="AD74" s="3">
        <v>28.91</v>
      </c>
      <c r="AE74" s="2">
        <f t="shared" si="35"/>
        <v>-1.3741198694546297E-2</v>
      </c>
      <c r="AF74" s="3"/>
      <c r="AG74" s="3" t="s">
        <v>75</v>
      </c>
      <c r="AH74" s="3">
        <v>2.57</v>
      </c>
      <c r="AI74" s="2">
        <f t="shared" si="36"/>
        <v>-1.1605546120308003E-2</v>
      </c>
      <c r="AJ74" s="3"/>
      <c r="AK74" s="3" t="s">
        <v>75</v>
      </c>
      <c r="AL74" s="3">
        <v>13.18</v>
      </c>
      <c r="AM74" s="2">
        <f t="shared" si="37"/>
        <v>4.562745558418237E-3</v>
      </c>
      <c r="AN74" s="3"/>
      <c r="AO74" s="3"/>
      <c r="AP74" s="3"/>
    </row>
    <row r="75" spans="1:42">
      <c r="A75" s="3" t="s">
        <v>76</v>
      </c>
      <c r="B75" s="1">
        <v>59098.92</v>
      </c>
      <c r="C75" s="2">
        <f t="shared" si="38"/>
        <v>1.3637829876137384E-2</v>
      </c>
      <c r="D75" s="1"/>
      <c r="E75" s="3" t="s">
        <v>76</v>
      </c>
      <c r="F75" s="3">
        <v>22.5</v>
      </c>
      <c r="G75" s="2">
        <f t="shared" si="29"/>
        <v>5.4808236494994951E-2</v>
      </c>
      <c r="H75" s="3"/>
      <c r="I75" s="3" t="s">
        <v>241</v>
      </c>
      <c r="J75" s="3">
        <v>19.079999999999998</v>
      </c>
      <c r="K75" s="2">
        <f t="shared" si="30"/>
        <v>6.0493603146086719E-2</v>
      </c>
      <c r="L75" s="3"/>
      <c r="M75" s="3" t="s">
        <v>76</v>
      </c>
      <c r="N75" s="3">
        <v>17.5</v>
      </c>
      <c r="O75" s="2">
        <f t="shared" si="31"/>
        <v>5.0391445536405823E-2</v>
      </c>
      <c r="P75" s="3"/>
      <c r="Q75" s="3" t="s">
        <v>76</v>
      </c>
      <c r="R75" s="3">
        <v>5.81</v>
      </c>
      <c r="S75" s="2">
        <f t="shared" si="32"/>
        <v>-3.2178898364235209E-2</v>
      </c>
      <c r="T75" s="3"/>
      <c r="U75" s="3" t="s">
        <v>76</v>
      </c>
      <c r="V75" s="3">
        <v>16.8</v>
      </c>
      <c r="W75" s="2">
        <f t="shared" si="33"/>
        <v>4.0697994272095951E-2</v>
      </c>
      <c r="X75" s="3"/>
      <c r="Y75" s="3" t="s">
        <v>76</v>
      </c>
      <c r="Z75" s="3">
        <v>8.4499999999999993</v>
      </c>
      <c r="AA75" s="2">
        <f t="shared" si="34"/>
        <v>1.7910926566530025E-2</v>
      </c>
      <c r="AB75" s="3"/>
      <c r="AC75" s="3" t="s">
        <v>76</v>
      </c>
      <c r="AD75" s="3">
        <v>29.31</v>
      </c>
      <c r="AE75" s="2">
        <f t="shared" si="35"/>
        <v>-5.1046563116831731E-3</v>
      </c>
      <c r="AF75" s="3"/>
      <c r="AG75" s="3" t="s">
        <v>76</v>
      </c>
      <c r="AH75" s="3">
        <v>2.6</v>
      </c>
      <c r="AI75" s="2">
        <f t="shared" si="36"/>
        <v>1.5504186535965254E-2</v>
      </c>
      <c r="AJ75" s="3"/>
      <c r="AK75" s="3" t="s">
        <v>76</v>
      </c>
      <c r="AL75" s="3">
        <v>13.12</v>
      </c>
      <c r="AM75" s="2">
        <f t="shared" si="37"/>
        <v>-2.1862913777644204E-2</v>
      </c>
      <c r="AN75" s="3"/>
      <c r="AO75" s="3"/>
      <c r="AP75" s="3"/>
    </row>
    <row r="76" spans="1:42">
      <c r="A76" s="3" t="s">
        <v>77</v>
      </c>
      <c r="B76" s="1">
        <v>58298.41</v>
      </c>
      <c r="C76" s="2">
        <f t="shared" si="38"/>
        <v>1.0991357170655249E-2</v>
      </c>
      <c r="D76" s="1"/>
      <c r="E76" s="3" t="s">
        <v>77</v>
      </c>
      <c r="F76" s="3">
        <v>21.3</v>
      </c>
      <c r="G76" s="2">
        <f t="shared" si="29"/>
        <v>-2.9604382131704781E-2</v>
      </c>
      <c r="H76" s="3"/>
      <c r="I76" s="3" t="s">
        <v>244</v>
      </c>
      <c r="J76" s="3">
        <v>17.96</v>
      </c>
      <c r="K76" s="2">
        <f t="shared" si="30"/>
        <v>-5.4711721072869202E-2</v>
      </c>
      <c r="L76" s="3"/>
      <c r="M76" s="3" t="s">
        <v>77</v>
      </c>
      <c r="N76" s="3">
        <v>16.64</v>
      </c>
      <c r="O76" s="2">
        <f t="shared" si="31"/>
        <v>-7.1856596608744858E-3</v>
      </c>
      <c r="P76" s="3"/>
      <c r="Q76" s="3" t="s">
        <v>77</v>
      </c>
      <c r="R76" s="3">
        <v>6</v>
      </c>
      <c r="S76" s="2">
        <f t="shared" si="32"/>
        <v>-4.8790164169431945E-2</v>
      </c>
      <c r="T76" s="3"/>
      <c r="U76" s="3" t="s">
        <v>77</v>
      </c>
      <c r="V76" s="3">
        <v>16.13</v>
      </c>
      <c r="W76" s="2"/>
      <c r="X76" s="3"/>
      <c r="Y76" s="3" t="s">
        <v>77</v>
      </c>
      <c r="Z76" s="3">
        <v>8.3000000000000007</v>
      </c>
      <c r="AA76" s="2">
        <f t="shared" si="34"/>
        <v>8.4695001135737837E-3</v>
      </c>
      <c r="AB76" s="3"/>
      <c r="AC76" s="3" t="s">
        <v>77</v>
      </c>
      <c r="AD76" s="3">
        <v>29.46</v>
      </c>
      <c r="AE76" s="2">
        <f t="shared" si="35"/>
        <v>-1.8830415170831654E-2</v>
      </c>
      <c r="AF76" s="3"/>
      <c r="AG76" s="3" t="s">
        <v>77</v>
      </c>
      <c r="AH76" s="3">
        <v>2.56</v>
      </c>
      <c r="AI76" s="2">
        <f t="shared" si="36"/>
        <v>4.8009219186360662E-2</v>
      </c>
      <c r="AJ76" s="3"/>
      <c r="AK76" s="3" t="s">
        <v>77</v>
      </c>
      <c r="AL76" s="3">
        <v>13.41</v>
      </c>
      <c r="AM76" s="2">
        <f t="shared" si="37"/>
        <v>-9.6475701905416721E-3</v>
      </c>
      <c r="AN76" s="3"/>
      <c r="AO76" s="3"/>
      <c r="AP76" s="3"/>
    </row>
    <row r="77" spans="1:42">
      <c r="A77" s="3" t="s">
        <v>78</v>
      </c>
      <c r="B77" s="1">
        <v>57661.14</v>
      </c>
      <c r="C77" s="2">
        <f t="shared" si="38"/>
        <v>6.1395686523438905E-3</v>
      </c>
      <c r="E77" s="3" t="s">
        <v>78</v>
      </c>
      <c r="F77" s="3">
        <v>21.94</v>
      </c>
      <c r="G77" s="2">
        <f t="shared" si="29"/>
        <v>2.9604382131704791E-2</v>
      </c>
      <c r="I77" s="3" t="s">
        <v>246</v>
      </c>
      <c r="J77" s="3">
        <v>18.97</v>
      </c>
      <c r="K77" s="2">
        <f t="shared" si="30"/>
        <v>2.5088051862643665E-2</v>
      </c>
      <c r="M77" s="3" t="s">
        <v>78</v>
      </c>
      <c r="N77" s="3">
        <v>16.760000000000002</v>
      </c>
      <c r="O77" s="2">
        <f t="shared" si="31"/>
        <v>6.9802950620551751E-2</v>
      </c>
      <c r="Q77" s="3" t="s">
        <v>78</v>
      </c>
      <c r="R77" s="3">
        <v>6.3</v>
      </c>
      <c r="S77" s="2">
        <f t="shared" si="32"/>
        <v>-1.5748356968139282E-2</v>
      </c>
      <c r="U77" s="3" t="s">
        <v>78</v>
      </c>
      <c r="V77" s="3">
        <v>16.34</v>
      </c>
      <c r="Y77" s="3" t="s">
        <v>78</v>
      </c>
      <c r="Z77" s="3">
        <v>8.23</v>
      </c>
      <c r="AA77" s="2">
        <f t="shared" si="34"/>
        <v>3.2101521886854917E-2</v>
      </c>
      <c r="AC77" s="3" t="s">
        <v>78</v>
      </c>
      <c r="AD77" s="3">
        <v>30.02</v>
      </c>
      <c r="AE77" s="2">
        <f t="shared" si="35"/>
        <v>-2.5650863774212981E-2</v>
      </c>
      <c r="AG77" s="3" t="s">
        <v>78</v>
      </c>
      <c r="AH77" s="3">
        <v>2.44</v>
      </c>
      <c r="AI77" s="2">
        <f t="shared" si="36"/>
        <v>-5.9659836406335875E-2</v>
      </c>
      <c r="AK77" s="3" t="s">
        <v>78</v>
      </c>
      <c r="AL77" s="3">
        <v>13.54</v>
      </c>
      <c r="AM77" s="2">
        <f t="shared" si="37"/>
        <v>9.6475701905417779E-3</v>
      </c>
    </row>
    <row r="78" spans="1:42">
      <c r="A78" s="3" t="s">
        <v>79</v>
      </c>
      <c r="B78" s="1">
        <v>57308.21</v>
      </c>
      <c r="C78" s="2">
        <f t="shared" si="38"/>
        <v>5.356136037435664E-3</v>
      </c>
      <c r="E78" s="3" t="s">
        <v>79</v>
      </c>
      <c r="F78" s="3">
        <v>21.3</v>
      </c>
      <c r="G78" s="2">
        <f t="shared" si="29"/>
        <v>-5.8357486006136432E-2</v>
      </c>
      <c r="I78" s="3" t="s">
        <v>248</v>
      </c>
      <c r="J78" s="3">
        <v>18.5</v>
      </c>
      <c r="K78" s="2">
        <f t="shared" si="30"/>
        <v>7.5772558472330206E-2</v>
      </c>
      <c r="M78" s="3" t="s">
        <v>79</v>
      </c>
      <c r="N78" s="3">
        <v>15.63</v>
      </c>
      <c r="O78" s="2">
        <f t="shared" si="31"/>
        <v>-1.7126964792800597E-2</v>
      </c>
      <c r="Q78" s="3" t="s">
        <v>79</v>
      </c>
      <c r="R78" s="3">
        <v>6.4</v>
      </c>
      <c r="S78" s="2">
        <f t="shared" si="32"/>
        <v>-1.0878118147182904E-2</v>
      </c>
      <c r="U78" s="3" t="s">
        <v>79</v>
      </c>
      <c r="V78" s="3">
        <v>16.79</v>
      </c>
      <c r="Y78" s="3" t="s">
        <v>79</v>
      </c>
      <c r="Z78" s="3">
        <v>7.97</v>
      </c>
      <c r="AA78" s="2">
        <f t="shared" si="34"/>
        <v>5.031457155366975E-3</v>
      </c>
      <c r="AC78" s="3" t="s">
        <v>79</v>
      </c>
      <c r="AD78" s="3">
        <v>30.8</v>
      </c>
      <c r="AE78" s="2">
        <f t="shared" si="35"/>
        <v>-2.2155345133404399E-2</v>
      </c>
      <c r="AG78" s="3" t="s">
        <v>79</v>
      </c>
      <c r="AH78" s="3">
        <v>2.59</v>
      </c>
      <c r="AI78" s="2">
        <f t="shared" si="36"/>
        <v>-4.5290759180163218E-2</v>
      </c>
      <c r="AK78" s="3" t="s">
        <v>79</v>
      </c>
      <c r="AL78" s="3">
        <v>13.41</v>
      </c>
      <c r="AM78" s="2">
        <f t="shared" si="37"/>
        <v>1.5026578759353195E-2</v>
      </c>
    </row>
    <row r="79" spans="1:42">
      <c r="A79" s="3" t="s">
        <v>80</v>
      </c>
      <c r="B79" s="1">
        <v>57002.080000000002</v>
      </c>
      <c r="C79" s="2">
        <f t="shared" si="38"/>
        <v>2.5296000650785178E-2</v>
      </c>
      <c r="E79" s="3" t="s">
        <v>80</v>
      </c>
      <c r="F79" s="3">
        <v>22.58</v>
      </c>
      <c r="G79" s="2">
        <f t="shared" si="29"/>
        <v>5.6950026238256686E-2</v>
      </c>
      <c r="I79" s="3" t="s">
        <v>249</v>
      </c>
      <c r="J79" s="3">
        <v>17.149999999999999</v>
      </c>
      <c r="K79" s="2">
        <f t="shared" si="30"/>
        <v>-1.1017797740446891E-2</v>
      </c>
      <c r="M79" s="3" t="s">
        <v>80</v>
      </c>
      <c r="N79" s="3">
        <v>15.9</v>
      </c>
      <c r="O79" s="2">
        <f t="shared" si="31"/>
        <v>5.2286836446428432E-2</v>
      </c>
      <c r="Q79" s="3" t="s">
        <v>80</v>
      </c>
      <c r="R79" s="3">
        <v>6.47</v>
      </c>
      <c r="S79" s="2">
        <f t="shared" si="32"/>
        <v>0.11277242582852304</v>
      </c>
      <c r="U79" s="3" t="s">
        <v>80</v>
      </c>
      <c r="V79" s="3">
        <v>16.07</v>
      </c>
      <c r="Y79" s="3" t="s">
        <v>80</v>
      </c>
      <c r="Z79" s="3">
        <v>7.93</v>
      </c>
      <c r="AA79" s="2">
        <f t="shared" si="34"/>
        <v>1.6529301951210506E-2</v>
      </c>
      <c r="AC79" s="3" t="s">
        <v>80</v>
      </c>
      <c r="AD79" s="3">
        <v>31.49</v>
      </c>
      <c r="AE79" s="2">
        <f t="shared" si="35"/>
        <v>7.2082519089911673E-2</v>
      </c>
      <c r="AG79" s="3" t="s">
        <v>80</v>
      </c>
      <c r="AH79" s="3">
        <v>2.71</v>
      </c>
      <c r="AI79" s="2">
        <f t="shared" si="36"/>
        <v>0.13828701585409087</v>
      </c>
      <c r="AK79" s="3" t="s">
        <v>80</v>
      </c>
      <c r="AL79" s="3">
        <v>13.21</v>
      </c>
      <c r="AM79" s="2">
        <f t="shared" si="37"/>
        <v>-2.6150163978015506E-2</v>
      </c>
    </row>
    <row r="80" spans="1:42">
      <c r="A80" s="3" t="s">
        <v>81</v>
      </c>
      <c r="B80" s="1">
        <v>55578.239999999998</v>
      </c>
      <c r="C80" s="2">
        <f t="shared" si="38"/>
        <v>4.4847892031473303E-2</v>
      </c>
      <c r="E80" s="3" t="s">
        <v>81</v>
      </c>
      <c r="F80" s="3">
        <v>21.33</v>
      </c>
      <c r="G80" s="2">
        <f t="shared" si="29"/>
        <v>7.3927671772799644E-2</v>
      </c>
      <c r="I80" s="3" t="s">
        <v>252</v>
      </c>
      <c r="J80" s="3">
        <v>17.34</v>
      </c>
      <c r="K80" s="2">
        <f t="shared" si="30"/>
        <v>6.8622203662851891E-2</v>
      </c>
      <c r="M80" s="3" t="s">
        <v>81</v>
      </c>
      <c r="N80" s="3">
        <v>15.09</v>
      </c>
      <c r="O80" s="2">
        <f t="shared" si="31"/>
        <v>0.13913258446505261</v>
      </c>
      <c r="Q80" s="3" t="s">
        <v>81</v>
      </c>
      <c r="R80" s="3">
        <v>5.78</v>
      </c>
      <c r="S80" s="2">
        <f t="shared" si="32"/>
        <v>6.8004729114057444E-2</v>
      </c>
      <c r="U80" s="3" t="s">
        <v>81</v>
      </c>
      <c r="V80" s="3">
        <v>14.95</v>
      </c>
      <c r="Y80" s="3" t="s">
        <v>81</v>
      </c>
      <c r="Z80" s="3">
        <v>7.8</v>
      </c>
      <c r="AA80" s="2">
        <f t="shared" si="34"/>
        <v>4.7252884850545511E-2</v>
      </c>
      <c r="AC80" s="3" t="s">
        <v>81</v>
      </c>
      <c r="AD80" s="3">
        <v>29.3</v>
      </c>
      <c r="AE80" s="2">
        <f t="shared" si="35"/>
        <v>-4.0871991502698405E-3</v>
      </c>
      <c r="AG80" s="3" t="s">
        <v>81</v>
      </c>
      <c r="AH80" s="3">
        <v>2.36</v>
      </c>
      <c r="AI80" s="2">
        <f t="shared" si="36"/>
        <v>4.3296805753324258E-2</v>
      </c>
      <c r="AK80" s="3" t="s">
        <v>81</v>
      </c>
      <c r="AL80" s="3">
        <v>13.56</v>
      </c>
      <c r="AM80" s="2">
        <f t="shared" si="37"/>
        <v>8.8621683295733597E-2</v>
      </c>
    </row>
    <row r="81" spans="1:39">
      <c r="A81" s="3" t="s">
        <v>82</v>
      </c>
      <c r="B81" s="1">
        <v>53140.74</v>
      </c>
      <c r="C81" s="2">
        <f t="shared" si="38"/>
        <v>1.7228620862896643E-2</v>
      </c>
      <c r="E81" s="3" t="s">
        <v>82</v>
      </c>
      <c r="F81" s="3">
        <v>19.809999999999999</v>
      </c>
      <c r="G81" s="2">
        <f t="shared" si="29"/>
        <v>-4.5328710199871586E-3</v>
      </c>
      <c r="I81" s="3" t="s">
        <v>253</v>
      </c>
      <c r="J81" s="3">
        <v>16.190000000000001</v>
      </c>
      <c r="K81" s="2">
        <f t="shared" si="30"/>
        <v>-2.621302173775833E-2</v>
      </c>
      <c r="M81" s="3" t="s">
        <v>82</v>
      </c>
      <c r="N81" s="3">
        <v>13.13</v>
      </c>
      <c r="O81" s="2">
        <f t="shared" si="31"/>
        <v>4.917104400644938E-2</v>
      </c>
      <c r="Q81" s="3" t="s">
        <v>82</v>
      </c>
      <c r="R81" s="3">
        <v>5.4</v>
      </c>
      <c r="S81" s="2">
        <f t="shared" si="32"/>
        <v>-3.6968618813260916E-3</v>
      </c>
      <c r="U81" s="3" t="s">
        <v>82</v>
      </c>
      <c r="V81" s="3">
        <v>14.6</v>
      </c>
      <c r="Y81" s="3" t="s">
        <v>82</v>
      </c>
      <c r="Z81" s="3">
        <v>7.44</v>
      </c>
      <c r="AA81" s="2">
        <f t="shared" si="34"/>
        <v>1.8996500690655085E-2</v>
      </c>
      <c r="AC81" s="3" t="s">
        <v>82</v>
      </c>
      <c r="AD81" s="3">
        <v>29.42</v>
      </c>
      <c r="AE81" s="2">
        <f t="shared" si="35"/>
        <v>1.3000525216696169E-2</v>
      </c>
      <c r="AG81" s="3" t="s">
        <v>82</v>
      </c>
      <c r="AH81" s="3">
        <v>2.2599999999999998</v>
      </c>
      <c r="AI81" s="2">
        <f t="shared" si="36"/>
        <v>-3.4786116085415542E-2</v>
      </c>
      <c r="AK81" s="3" t="s">
        <v>82</v>
      </c>
      <c r="AL81" s="3">
        <v>12.41</v>
      </c>
      <c r="AM81" s="2">
        <f t="shared" si="37"/>
        <v>4.7863921226220428E-2</v>
      </c>
    </row>
    <row r="82" spans="1:39">
      <c r="A82" s="3" t="s">
        <v>83</v>
      </c>
      <c r="B82" s="1">
        <v>52233.04</v>
      </c>
      <c r="C82" s="2">
        <f t="shared" si="38"/>
        <v>4.158925225196395E-2</v>
      </c>
      <c r="E82" s="3" t="s">
        <v>83</v>
      </c>
      <c r="F82" s="3">
        <v>19.899999999999999</v>
      </c>
      <c r="G82" s="2">
        <f t="shared" si="29"/>
        <v>2.5446665661164176E-2</v>
      </c>
      <c r="I82" s="3" t="s">
        <v>254</v>
      </c>
      <c r="J82" s="3">
        <v>16.62</v>
      </c>
      <c r="K82" s="2">
        <f t="shared" si="30"/>
        <v>8.8653683156100671E-2</v>
      </c>
      <c r="M82" s="3" t="s">
        <v>83</v>
      </c>
      <c r="N82" s="3">
        <v>12.5</v>
      </c>
      <c r="O82" s="2">
        <f t="shared" si="31"/>
        <v>2.4028846163103158E-3</v>
      </c>
      <c r="Q82" s="3" t="s">
        <v>83</v>
      </c>
      <c r="R82" s="3">
        <v>5.42</v>
      </c>
      <c r="S82" s="2">
        <f t="shared" si="32"/>
        <v>6.6754997848462963E-2</v>
      </c>
      <c r="U82" s="3" t="s">
        <v>83</v>
      </c>
      <c r="V82" s="3">
        <v>14.3</v>
      </c>
      <c r="Y82" s="3" t="s">
        <v>83</v>
      </c>
      <c r="Z82" s="3">
        <v>7.3</v>
      </c>
      <c r="AA82" s="2">
        <f t="shared" si="34"/>
        <v>6.0710241920087435E-2</v>
      </c>
      <c r="AC82" s="3" t="s">
        <v>83</v>
      </c>
      <c r="AD82" s="3">
        <v>29.04</v>
      </c>
      <c r="AE82" s="2">
        <f t="shared" si="35"/>
        <v>3.7184220719260072E-2</v>
      </c>
      <c r="AG82" s="3" t="s">
        <v>83</v>
      </c>
      <c r="AH82" s="3">
        <v>2.34</v>
      </c>
      <c r="AI82" s="2">
        <f t="shared" si="36"/>
        <v>3.9220713153281329E-2</v>
      </c>
      <c r="AK82" s="3" t="s">
        <v>83</v>
      </c>
      <c r="AL82" s="3">
        <v>11.83</v>
      </c>
      <c r="AM82" s="2">
        <f t="shared" si="37"/>
        <v>9.7595121347688329E-2</v>
      </c>
    </row>
    <row r="83" spans="1:39">
      <c r="A83" s="3" t="s">
        <v>84</v>
      </c>
      <c r="B83" s="1">
        <v>50105.26</v>
      </c>
      <c r="C83" s="2">
        <f t="shared" si="38"/>
        <v>1.1469920234324199E-2</v>
      </c>
      <c r="E83" s="3" t="s">
        <v>84</v>
      </c>
      <c r="F83" s="3">
        <v>19.399999999999999</v>
      </c>
      <c r="G83" s="2">
        <f t="shared" si="29"/>
        <v>0.10593341742084628</v>
      </c>
      <c r="I83" s="3" t="s">
        <v>255</v>
      </c>
      <c r="J83" s="3">
        <v>15.21</v>
      </c>
      <c r="K83" s="2">
        <f t="shared" si="30"/>
        <v>-4.5916774671728748E-3</v>
      </c>
      <c r="M83" s="3" t="s">
        <v>84</v>
      </c>
      <c r="N83" s="3">
        <v>12.47</v>
      </c>
      <c r="O83" s="2">
        <f t="shared" si="31"/>
        <v>-4.9286470515160732E-2</v>
      </c>
      <c r="Q83" s="3" t="s">
        <v>84</v>
      </c>
      <c r="R83" s="3">
        <v>5.07</v>
      </c>
      <c r="S83" s="2">
        <f t="shared" si="32"/>
        <v>-2.1464238668299739E-2</v>
      </c>
      <c r="U83" s="3" t="s">
        <v>84</v>
      </c>
      <c r="V83" s="3">
        <v>13.19</v>
      </c>
      <c r="Y83" s="3" t="s">
        <v>84</v>
      </c>
      <c r="Z83" s="3">
        <v>6.87</v>
      </c>
      <c r="AA83" s="2">
        <f t="shared" si="34"/>
        <v>8.7719860728370409E-3</v>
      </c>
      <c r="AC83" s="3" t="s">
        <v>84</v>
      </c>
      <c r="AD83" s="3">
        <v>27.98</v>
      </c>
      <c r="AE83" s="2">
        <f t="shared" si="35"/>
        <v>5.0161337711161786E-3</v>
      </c>
      <c r="AG83" s="3" t="s">
        <v>84</v>
      </c>
      <c r="AH83" s="3">
        <v>2.25</v>
      </c>
      <c r="AI83" s="2">
        <f t="shared" si="36"/>
        <v>-8.5157808340306951E-2</v>
      </c>
      <c r="AK83" s="3" t="s">
        <v>84</v>
      </c>
      <c r="AL83" s="3">
        <v>10.73</v>
      </c>
      <c r="AM83" s="2">
        <f t="shared" si="37"/>
        <v>1.8656721829496967E-3</v>
      </c>
    </row>
    <row r="84" spans="1:39">
      <c r="A84" s="3" t="s">
        <v>85</v>
      </c>
      <c r="B84" s="1">
        <v>49533.84</v>
      </c>
      <c r="C84" s="2">
        <f t="shared" si="38"/>
        <v>2.2571657588335262E-3</v>
      </c>
      <c r="E84" s="3" t="s">
        <v>85</v>
      </c>
      <c r="F84" s="3">
        <v>17.45</v>
      </c>
      <c r="G84" s="2">
        <f t="shared" si="29"/>
        <v>5.7799104458887231E-2</v>
      </c>
      <c r="I84" s="3" t="s">
        <v>256</v>
      </c>
      <c r="J84" s="3">
        <v>15.28</v>
      </c>
      <c r="K84" s="2">
        <f t="shared" si="30"/>
        <v>2.1833483901678941E-2</v>
      </c>
      <c r="M84" s="3" t="s">
        <v>85</v>
      </c>
      <c r="N84" s="3">
        <v>13.1</v>
      </c>
      <c r="O84" s="2">
        <f t="shared" si="31"/>
        <v>7.6628727455690972E-3</v>
      </c>
      <c r="Q84" s="3" t="s">
        <v>85</v>
      </c>
      <c r="R84" s="3">
        <v>5.18</v>
      </c>
      <c r="S84" s="2">
        <f t="shared" si="32"/>
        <v>6.3766618358989224E-2</v>
      </c>
      <c r="U84" s="3" t="s">
        <v>85</v>
      </c>
      <c r="V84" s="3">
        <v>12.95</v>
      </c>
      <c r="Y84" s="3" t="s">
        <v>85</v>
      </c>
      <c r="Z84" s="3">
        <v>6.81</v>
      </c>
      <c r="AA84" s="2">
        <f t="shared" si="34"/>
        <v>-2.9325534212777528E-3</v>
      </c>
      <c r="AC84" s="3" t="s">
        <v>85</v>
      </c>
      <c r="AD84" s="3">
        <v>27.84</v>
      </c>
      <c r="AE84" s="2">
        <f t="shared" si="35"/>
        <v>-2.1528533611009783E-3</v>
      </c>
      <c r="AG84" s="3" t="s">
        <v>85</v>
      </c>
      <c r="AH84" s="3">
        <v>2.4500000000000002</v>
      </c>
      <c r="AI84" s="2">
        <f t="shared" si="36"/>
        <v>-4.3919233934835489E-2</v>
      </c>
      <c r="AK84" s="3" t="s">
        <v>85</v>
      </c>
      <c r="AL84" s="3">
        <v>10.71</v>
      </c>
      <c r="AM84" s="2">
        <f t="shared" si="37"/>
        <v>-1.8501915385322035E-2</v>
      </c>
    </row>
    <row r="85" spans="1:39">
      <c r="A85" s="3" t="s">
        <v>86</v>
      </c>
      <c r="B85" s="1">
        <v>49422.16</v>
      </c>
      <c r="C85" s="2">
        <f t="shared" si="38"/>
        <v>-2.3937970942872634E-2</v>
      </c>
      <c r="E85" s="3" t="s">
        <v>86</v>
      </c>
      <c r="F85" s="3">
        <v>16.47</v>
      </c>
      <c r="G85" s="2">
        <f t="shared" si="29"/>
        <v>4.9154529267287042E-2</v>
      </c>
      <c r="I85" s="3" t="s">
        <v>257</v>
      </c>
      <c r="J85" s="3">
        <v>14.95</v>
      </c>
      <c r="K85" s="2">
        <f t="shared" si="30"/>
        <v>-8.2766034896836371E-2</v>
      </c>
      <c r="M85" s="3" t="s">
        <v>86</v>
      </c>
      <c r="N85" s="3">
        <v>13</v>
      </c>
      <c r="O85" s="2">
        <f t="shared" si="31"/>
        <v>5.6163433883593343E-2</v>
      </c>
      <c r="Q85" s="3" t="s">
        <v>86</v>
      </c>
      <c r="R85" s="3">
        <v>4.8600000000000003</v>
      </c>
      <c r="S85" s="2">
        <f t="shared" si="32"/>
        <v>-5.2116001139014018E-2</v>
      </c>
      <c r="U85" s="3" t="s">
        <v>86</v>
      </c>
      <c r="V85" s="3">
        <v>12.5</v>
      </c>
      <c r="Y85" s="3" t="s">
        <v>86</v>
      </c>
      <c r="Z85" s="3">
        <v>6.83</v>
      </c>
      <c r="AA85" s="2">
        <f t="shared" si="34"/>
        <v>-2.6013027463799986E-2</v>
      </c>
      <c r="AC85" s="3" t="s">
        <v>86</v>
      </c>
      <c r="AD85" s="3">
        <v>27.9</v>
      </c>
      <c r="AE85" s="2">
        <f t="shared" si="35"/>
        <v>3.9851736579452103E-2</v>
      </c>
      <c r="AG85" s="3" t="s">
        <v>86</v>
      </c>
      <c r="AH85" s="3">
        <v>2.56</v>
      </c>
      <c r="AI85" s="2">
        <f t="shared" si="36"/>
        <v>-2.6976587698201968E-2</v>
      </c>
      <c r="AK85" s="3" t="s">
        <v>86</v>
      </c>
      <c r="AL85" s="3">
        <v>10.91</v>
      </c>
      <c r="AM85" s="2">
        <f t="shared" si="37"/>
        <v>1.0133665714805333E-2</v>
      </c>
    </row>
    <row r="86" spans="1:39">
      <c r="A86" s="3" t="s">
        <v>87</v>
      </c>
      <c r="B86" s="1">
        <v>50619.5</v>
      </c>
      <c r="C86" s="2">
        <f t="shared" si="38"/>
        <v>3.146631483327534E-2</v>
      </c>
      <c r="E86" s="3" t="s">
        <v>87</v>
      </c>
      <c r="F86" s="3">
        <v>15.68</v>
      </c>
      <c r="G86" s="2">
        <f t="shared" si="29"/>
        <v>-1.3933094303924049E-2</v>
      </c>
      <c r="I86" s="3" t="s">
        <v>258</v>
      </c>
      <c r="J86" s="3">
        <v>16.239999999999998</v>
      </c>
      <c r="K86" s="2">
        <f t="shared" si="30"/>
        <v>0.12791734279175579</v>
      </c>
      <c r="M86" s="3" t="s">
        <v>87</v>
      </c>
      <c r="N86" s="3">
        <v>12.29</v>
      </c>
      <c r="O86" s="2">
        <f t="shared" si="31"/>
        <v>-4.8701394960427736E-3</v>
      </c>
      <c r="Q86" s="3" t="s">
        <v>87</v>
      </c>
      <c r="R86" s="3">
        <v>5.12</v>
      </c>
      <c r="S86" s="2">
        <f t="shared" si="32"/>
        <v>-6.2461169623736351E-2</v>
      </c>
      <c r="U86" s="3" t="s">
        <v>87</v>
      </c>
      <c r="V86" s="3">
        <v>12.55</v>
      </c>
      <c r="Y86" s="3" t="s">
        <v>87</v>
      </c>
      <c r="Z86" s="3">
        <v>7.01</v>
      </c>
      <c r="AA86" s="2">
        <f t="shared" si="34"/>
        <v>1.2921931416920588E-2</v>
      </c>
      <c r="AC86" s="3" t="s">
        <v>87</v>
      </c>
      <c r="AD86" s="3">
        <v>26.81</v>
      </c>
      <c r="AE86" s="2">
        <f t="shared" si="35"/>
        <v>1.6927242613561384E-2</v>
      </c>
      <c r="AG86" s="3" t="s">
        <v>87</v>
      </c>
      <c r="AH86" s="3">
        <v>2.63</v>
      </c>
      <c r="AI86" s="2">
        <f t="shared" si="36"/>
        <v>-2.2557347424074628E-2</v>
      </c>
      <c r="AK86" s="3" t="s">
        <v>87</v>
      </c>
      <c r="AL86" s="3">
        <v>10.8</v>
      </c>
      <c r="AM86" s="2">
        <f t="shared" si="37"/>
        <v>-2.7398974188114388E-2</v>
      </c>
    </row>
    <row r="87" spans="1:39">
      <c r="A87" s="3" t="s">
        <v>88</v>
      </c>
      <c r="B87" s="1">
        <v>49051.49</v>
      </c>
      <c r="C87" s="2">
        <f t="shared" si="38"/>
        <v>-1.3592012131344419E-2</v>
      </c>
      <c r="E87" s="3" t="s">
        <v>88</v>
      </c>
      <c r="F87" s="3">
        <v>15.9</v>
      </c>
      <c r="G87" s="2">
        <f t="shared" si="29"/>
        <v>-4.9089610196523512E-2</v>
      </c>
      <c r="I87" s="3" t="s">
        <v>259</v>
      </c>
      <c r="J87" s="3">
        <v>14.29</v>
      </c>
      <c r="K87" s="2">
        <f t="shared" si="30"/>
        <v>1.1259795245339817E-2</v>
      </c>
      <c r="M87" s="3" t="s">
        <v>88</v>
      </c>
      <c r="N87" s="3">
        <v>12.35</v>
      </c>
      <c r="O87" s="2">
        <f t="shared" si="31"/>
        <v>1.5504186535965254E-2</v>
      </c>
      <c r="Q87" s="3" t="s">
        <v>88</v>
      </c>
      <c r="R87" s="3">
        <v>5.45</v>
      </c>
      <c r="S87" s="2">
        <f t="shared" si="32"/>
        <v>-5.7056471844855343E-2</v>
      </c>
      <c r="U87" s="3" t="s">
        <v>88</v>
      </c>
      <c r="V87" s="3">
        <v>12.75</v>
      </c>
      <c r="Y87" s="3" t="s">
        <v>88</v>
      </c>
      <c r="Z87" s="3">
        <v>6.92</v>
      </c>
      <c r="AA87" s="2">
        <f t="shared" si="34"/>
        <v>-7.1994551428543442E-3</v>
      </c>
      <c r="AC87" s="3" t="s">
        <v>88</v>
      </c>
      <c r="AD87" s="3">
        <v>26.36</v>
      </c>
      <c r="AE87" s="2">
        <f t="shared" si="35"/>
        <v>-1.506052562572135E-2</v>
      </c>
      <c r="AG87" s="3" t="s">
        <v>88</v>
      </c>
      <c r="AH87" s="3">
        <v>2.69</v>
      </c>
      <c r="AI87" s="2">
        <f t="shared" si="36"/>
        <v>-7.5169543378680648E-2</v>
      </c>
      <c r="AK87" s="3" t="s">
        <v>88</v>
      </c>
      <c r="AL87" s="3">
        <v>11.1</v>
      </c>
      <c r="AM87" s="2">
        <f t="shared" si="37"/>
        <v>-3.5971261808495918E-3</v>
      </c>
    </row>
    <row r="88" spans="1:39">
      <c r="A88" s="3" t="s">
        <v>89</v>
      </c>
      <c r="B88" s="1">
        <v>49722.75</v>
      </c>
      <c r="C88" s="2">
        <f t="shared" si="38"/>
        <v>-4.1010775589831842E-2</v>
      </c>
      <c r="E88" s="3" t="s">
        <v>89</v>
      </c>
      <c r="F88" s="3">
        <v>16.7</v>
      </c>
      <c r="G88" s="2">
        <f t="shared" si="29"/>
        <v>-5.4193276987069411E-2</v>
      </c>
      <c r="I88" s="3" t="s">
        <v>260</v>
      </c>
      <c r="J88" s="3">
        <v>14.13</v>
      </c>
      <c r="K88" s="2">
        <f t="shared" si="30"/>
        <v>-3.8185826489933419E-2</v>
      </c>
      <c r="M88" s="3" t="s">
        <v>89</v>
      </c>
      <c r="N88" s="3">
        <v>12.16</v>
      </c>
      <c r="O88" s="2">
        <f t="shared" si="31"/>
        <v>-0.16280671703033864</v>
      </c>
      <c r="Q88" s="3" t="s">
        <v>89</v>
      </c>
      <c r="R88" s="3">
        <v>5.77</v>
      </c>
      <c r="S88" s="2">
        <f t="shared" si="32"/>
        <v>-0.1175904501959905</v>
      </c>
      <c r="U88" s="3" t="s">
        <v>89</v>
      </c>
      <c r="V88" s="3">
        <v>13.05</v>
      </c>
      <c r="Y88" s="3" t="s">
        <v>89</v>
      </c>
      <c r="Z88" s="3">
        <v>6.97</v>
      </c>
      <c r="AA88" s="2">
        <f t="shared" si="34"/>
        <v>-4.4888321248134327E-2</v>
      </c>
      <c r="AC88" s="3" t="s">
        <v>89</v>
      </c>
      <c r="AD88" s="3">
        <v>26.76</v>
      </c>
      <c r="AE88" s="2">
        <f t="shared" si="35"/>
        <v>-4.8462350207455936E-3</v>
      </c>
      <c r="AG88" s="3" t="s">
        <v>89</v>
      </c>
      <c r="AH88" s="3">
        <v>2.9</v>
      </c>
      <c r="AI88" s="2">
        <f t="shared" si="36"/>
        <v>5.3109825313948332E-2</v>
      </c>
      <c r="AK88" s="3" t="s">
        <v>89</v>
      </c>
      <c r="AL88" s="3">
        <v>11.14</v>
      </c>
      <c r="AM88" s="2">
        <f t="shared" si="37"/>
        <v>-3.5277026580815468E-2</v>
      </c>
    </row>
    <row r="89" spans="1:39">
      <c r="A89" s="3" t="s">
        <v>90</v>
      </c>
      <c r="B89" s="1">
        <v>51804.31</v>
      </c>
      <c r="C89" s="2">
        <f t="shared" si="38"/>
        <v>1.6707541037466575E-3</v>
      </c>
      <c r="E89" s="3" t="s">
        <v>90</v>
      </c>
      <c r="F89" s="3">
        <v>17.63</v>
      </c>
      <c r="G89" s="2">
        <f t="shared" si="29"/>
        <v>-1.9658032633695491E-2</v>
      </c>
      <c r="I89" s="3" t="s">
        <v>261</v>
      </c>
      <c r="J89" s="3">
        <v>14.68</v>
      </c>
      <c r="K89" s="2">
        <f t="shared" si="30"/>
        <v>-0.13964346598144148</v>
      </c>
      <c r="M89" s="3" t="s">
        <v>90</v>
      </c>
      <c r="N89" s="3">
        <v>14.31</v>
      </c>
      <c r="O89" s="2">
        <f t="shared" si="31"/>
        <v>5.3834311056109953E-2</v>
      </c>
      <c r="Q89" s="3" t="s">
        <v>90</v>
      </c>
      <c r="R89" s="3">
        <v>6.49</v>
      </c>
      <c r="S89" s="2">
        <f t="shared" si="32"/>
        <v>0.1193250560081988</v>
      </c>
      <c r="U89" s="3" t="s">
        <v>90</v>
      </c>
      <c r="V89" s="3">
        <v>13.63</v>
      </c>
      <c r="Y89" s="3" t="s">
        <v>90</v>
      </c>
      <c r="Z89" s="3">
        <v>7.29</v>
      </c>
      <c r="AA89" s="2">
        <f t="shared" si="34"/>
        <v>4.202298977484787E-2</v>
      </c>
      <c r="AC89" s="3" t="s">
        <v>90</v>
      </c>
      <c r="AD89" s="3">
        <v>26.89</v>
      </c>
      <c r="AE89" s="2">
        <f t="shared" si="35"/>
        <v>1.4609737288596839E-2</v>
      </c>
      <c r="AG89" s="3" t="s">
        <v>90</v>
      </c>
      <c r="AH89" s="3">
        <v>2.75</v>
      </c>
      <c r="AI89" s="2">
        <f t="shared" si="36"/>
        <v>-2.5135973271542274E-2</v>
      </c>
      <c r="AK89" s="3" t="s">
        <v>90</v>
      </c>
      <c r="AL89" s="3">
        <v>11.54</v>
      </c>
      <c r="AM89" s="2">
        <f t="shared" si="37"/>
        <v>7.9320842342254921E-2</v>
      </c>
    </row>
    <row r="90" spans="1:39">
      <c r="A90" s="3" t="s">
        <v>91</v>
      </c>
      <c r="B90" s="1">
        <v>51717.83</v>
      </c>
      <c r="C90" s="2">
        <f t="shared" si="38"/>
        <v>-4.1522853296711744E-2</v>
      </c>
      <c r="E90" s="3" t="s">
        <v>91</v>
      </c>
      <c r="F90" s="3">
        <v>17.98</v>
      </c>
      <c r="G90" s="2">
        <f t="shared" si="29"/>
        <v>-3.3363772689878453E-2</v>
      </c>
      <c r="I90" s="3" t="s">
        <v>262</v>
      </c>
      <c r="J90" s="3">
        <v>16.88</v>
      </c>
      <c r="K90" s="2">
        <f t="shared" si="30"/>
        <v>-0.15398140348322331</v>
      </c>
      <c r="M90" s="3" t="s">
        <v>91</v>
      </c>
      <c r="N90" s="3">
        <v>13.56</v>
      </c>
      <c r="O90" s="2">
        <f t="shared" si="31"/>
        <v>0.16913455251200091</v>
      </c>
      <c r="Q90" s="3" t="s">
        <v>91</v>
      </c>
      <c r="R90" s="3">
        <v>5.76</v>
      </c>
      <c r="S90" s="2">
        <f t="shared" si="32"/>
        <v>-6.5514607110626691E-2</v>
      </c>
      <c r="U90" s="3" t="s">
        <v>91</v>
      </c>
      <c r="V90" s="3">
        <v>13.01</v>
      </c>
      <c r="Y90" s="3" t="s">
        <v>91</v>
      </c>
      <c r="Z90" s="3">
        <v>6.99</v>
      </c>
      <c r="AA90" s="2">
        <f t="shared" si="34"/>
        <v>-6.9088241283409249E-2</v>
      </c>
      <c r="AC90" s="3" t="s">
        <v>91</v>
      </c>
      <c r="AD90" s="3">
        <v>26.5</v>
      </c>
      <c r="AE90" s="2">
        <f t="shared" si="35"/>
        <v>3.7807228399061523E-3</v>
      </c>
      <c r="AG90" s="3" t="s">
        <v>91</v>
      </c>
      <c r="AH90" s="3">
        <v>2.82</v>
      </c>
      <c r="AI90" s="2">
        <f t="shared" si="36"/>
        <v>1.4285957247476434E-2</v>
      </c>
      <c r="AK90" s="3" t="s">
        <v>91</v>
      </c>
      <c r="AL90" s="3">
        <v>10.66</v>
      </c>
      <c r="AM90" s="2">
        <f t="shared" si="37"/>
        <v>0</v>
      </c>
    </row>
    <row r="91" spans="1:39">
      <c r="A91" s="3" t="s">
        <v>92</v>
      </c>
      <c r="B91" s="1">
        <v>53910.51</v>
      </c>
      <c r="C91" s="2">
        <f t="shared" si="38"/>
        <v>1.8773161557066556E-2</v>
      </c>
      <c r="E91" s="3" t="s">
        <v>92</v>
      </c>
      <c r="F91" s="3">
        <v>18.59</v>
      </c>
      <c r="G91" s="2">
        <f t="shared" si="29"/>
        <v>2.5607501118519237E-2</v>
      </c>
      <c r="I91" s="3" t="s">
        <v>263</v>
      </c>
      <c r="J91" s="3">
        <v>19.690000000000001</v>
      </c>
      <c r="K91" s="2">
        <f t="shared" si="30"/>
        <v>1.8452599430794841E-2</v>
      </c>
      <c r="M91" s="3" t="s">
        <v>92</v>
      </c>
      <c r="N91" s="3">
        <v>11.45</v>
      </c>
      <c r="O91" s="2">
        <f t="shared" si="31"/>
        <v>-6.3446221738962236E-2</v>
      </c>
      <c r="Q91" s="3" t="s">
        <v>92</v>
      </c>
      <c r="R91" s="3">
        <v>6.15</v>
      </c>
      <c r="S91" s="2">
        <f t="shared" si="32"/>
        <v>5.8594164266053017E-2</v>
      </c>
      <c r="U91" s="3" t="s">
        <v>92</v>
      </c>
      <c r="V91" s="3">
        <v>13.15</v>
      </c>
      <c r="Y91" s="3" t="s">
        <v>92</v>
      </c>
      <c r="Z91" s="3">
        <v>7.49</v>
      </c>
      <c r="AA91" s="2">
        <f t="shared" si="34"/>
        <v>4.3663142917599235E-2</v>
      </c>
      <c r="AC91" s="3" t="s">
        <v>92</v>
      </c>
      <c r="AD91" s="3">
        <v>26.4</v>
      </c>
      <c r="AE91" s="2">
        <f t="shared" si="35"/>
        <v>3.4685557987889894E-2</v>
      </c>
      <c r="AG91" s="3" t="s">
        <v>92</v>
      </c>
      <c r="AH91" s="3">
        <v>2.78</v>
      </c>
      <c r="AI91" s="2">
        <f t="shared" si="36"/>
        <v>-7.6161360965564029E-2</v>
      </c>
      <c r="AK91" s="3" t="s">
        <v>92</v>
      </c>
      <c r="AL91" s="3">
        <v>10.66</v>
      </c>
      <c r="AM91" s="2">
        <f t="shared" si="37"/>
        <v>2.0853836283205779E-2</v>
      </c>
    </row>
    <row r="92" spans="1:39">
      <c r="A92" s="3" t="s">
        <v>93</v>
      </c>
      <c r="B92" s="1">
        <v>52907.88</v>
      </c>
      <c r="C92" s="2">
        <f t="shared" si="38"/>
        <v>-6.0274009491609621E-3</v>
      </c>
      <c r="E92" s="3" t="s">
        <v>93</v>
      </c>
      <c r="F92" s="3">
        <v>18.12</v>
      </c>
      <c r="G92" s="2">
        <f t="shared" si="29"/>
        <v>1.6133868739784441E-2</v>
      </c>
      <c r="I92" s="3" t="s">
        <v>264</v>
      </c>
      <c r="J92" s="3">
        <v>19.329999999999998</v>
      </c>
      <c r="K92" s="2">
        <f t="shared" si="30"/>
        <v>3.8496712501083802E-2</v>
      </c>
      <c r="M92" s="3" t="s">
        <v>93</v>
      </c>
      <c r="N92" s="3">
        <v>12.2</v>
      </c>
      <c r="O92" s="2">
        <f t="shared" si="31"/>
        <v>-4.8009219186360724E-2</v>
      </c>
      <c r="Q92" s="3" t="s">
        <v>93</v>
      </c>
      <c r="R92" s="3">
        <v>5.8</v>
      </c>
      <c r="S92" s="2">
        <f t="shared" si="32"/>
        <v>-2.3851215822180024E-2</v>
      </c>
      <c r="U92" s="3" t="s">
        <v>93</v>
      </c>
      <c r="V92" s="3">
        <v>13.28</v>
      </c>
      <c r="Y92" s="3" t="s">
        <v>93</v>
      </c>
      <c r="Z92" s="3">
        <v>7.17</v>
      </c>
      <c r="AA92" s="2">
        <f t="shared" si="34"/>
        <v>-3.9649759604140522E-2</v>
      </c>
      <c r="AC92" s="3" t="s">
        <v>93</v>
      </c>
      <c r="AD92" s="3">
        <v>25.5</v>
      </c>
      <c r="AE92" s="2">
        <f t="shared" si="35"/>
        <v>2.1003347872698714E-2</v>
      </c>
      <c r="AG92" s="3" t="s">
        <v>93</v>
      </c>
      <c r="AH92" s="3">
        <v>3</v>
      </c>
      <c r="AI92" s="2">
        <f t="shared" si="36"/>
        <v>7.2570692834835374E-2</v>
      </c>
      <c r="AK92" s="3" t="s">
        <v>93</v>
      </c>
      <c r="AL92" s="3">
        <v>10.44</v>
      </c>
      <c r="AM92" s="2">
        <f t="shared" si="37"/>
        <v>-2.9261172119179148E-2</v>
      </c>
    </row>
    <row r="93" spans="1:39">
      <c r="A93" s="3" t="s">
        <v>94</v>
      </c>
      <c r="B93" s="1">
        <v>53227.74</v>
      </c>
      <c r="C93" s="2">
        <f t="shared" si="38"/>
        <v>5.6715178455747202E-2</v>
      </c>
      <c r="E93" s="3" t="s">
        <v>94</v>
      </c>
      <c r="F93" s="3">
        <v>17.829999999999998</v>
      </c>
      <c r="G93" s="2">
        <f t="shared" si="29"/>
        <v>1.0146648495743312E-2</v>
      </c>
      <c r="I93" s="3" t="s">
        <v>265</v>
      </c>
      <c r="J93" s="3">
        <v>18.600000000000001</v>
      </c>
      <c r="K93" s="2">
        <f t="shared" si="30"/>
        <v>0.13568424598562384</v>
      </c>
      <c r="M93" s="3" t="s">
        <v>94</v>
      </c>
      <c r="N93" s="3">
        <v>12.8</v>
      </c>
      <c r="O93" s="2">
        <f t="shared" si="31"/>
        <v>0.13621355784446229</v>
      </c>
      <c r="Q93" s="3" t="s">
        <v>94</v>
      </c>
      <c r="R93" s="3">
        <v>5.94</v>
      </c>
      <c r="S93" s="2">
        <f t="shared" si="32"/>
        <v>6.7911205616210571E-2</v>
      </c>
      <c r="U93" s="3" t="s">
        <v>94</v>
      </c>
      <c r="V93" s="3">
        <v>13.25</v>
      </c>
      <c r="Y93" s="3" t="s">
        <v>94</v>
      </c>
      <c r="Z93" s="3">
        <v>7.46</v>
      </c>
      <c r="AA93" s="2">
        <f t="shared" si="34"/>
        <v>4.8053170400519964E-2</v>
      </c>
      <c r="AC93" s="3" t="s">
        <v>94</v>
      </c>
      <c r="AD93" s="3">
        <v>24.97</v>
      </c>
      <c r="AE93" s="2">
        <f t="shared" si="35"/>
        <v>4.7989523614252676E-2</v>
      </c>
      <c r="AG93" s="3" t="s">
        <v>94</v>
      </c>
      <c r="AH93" s="3">
        <v>2.79</v>
      </c>
      <c r="AI93" s="2">
        <f t="shared" si="36"/>
        <v>0</v>
      </c>
      <c r="AK93" s="3" t="s">
        <v>94</v>
      </c>
      <c r="AL93" s="3">
        <v>10.75</v>
      </c>
      <c r="AM93" s="2">
        <f t="shared" si="37"/>
        <v>-1.8587365946253266E-3</v>
      </c>
    </row>
    <row r="94" spans="1:39">
      <c r="A94" s="3" t="s">
        <v>95</v>
      </c>
      <c r="B94" s="1">
        <v>50292.93</v>
      </c>
      <c r="C94" s="2">
        <f t="shared" si="38"/>
        <v>-5.3264998900534686E-3</v>
      </c>
      <c r="E94" s="3" t="s">
        <v>95</v>
      </c>
      <c r="F94" s="3">
        <v>17.649999999999999</v>
      </c>
      <c r="G94" s="2">
        <f t="shared" si="29"/>
        <v>-2.6280517235527576E-2</v>
      </c>
      <c r="I94" s="3" t="s">
        <v>267</v>
      </c>
      <c r="J94" s="3">
        <v>16.239999999999998</v>
      </c>
      <c r="K94" s="2">
        <f t="shared" si="30"/>
        <v>4.599235754508442E-2</v>
      </c>
      <c r="M94" s="3" t="s">
        <v>95</v>
      </c>
      <c r="N94" s="3">
        <v>11.17</v>
      </c>
      <c r="O94" s="2">
        <f t="shared" si="31"/>
        <v>2.2635642764350278E-2</v>
      </c>
      <c r="Q94" s="3" t="s">
        <v>95</v>
      </c>
      <c r="R94" s="3">
        <v>5.55</v>
      </c>
      <c r="S94" s="2">
        <f t="shared" si="32"/>
        <v>-0.12197842688648611</v>
      </c>
      <c r="U94" s="3" t="s">
        <v>95</v>
      </c>
      <c r="V94" s="3">
        <v>12.6</v>
      </c>
      <c r="Y94" s="3" t="s">
        <v>95</v>
      </c>
      <c r="Z94" s="3">
        <v>7.11</v>
      </c>
      <c r="AA94" s="2">
        <f t="shared" si="34"/>
        <v>5.6417639066680941E-3</v>
      </c>
      <c r="AC94" s="3" t="s">
        <v>95</v>
      </c>
      <c r="AD94" s="3">
        <v>23.8</v>
      </c>
      <c r="AE94" s="2">
        <f t="shared" si="35"/>
        <v>2.9455102297567446E-3</v>
      </c>
      <c r="AG94" s="3" t="s">
        <v>95</v>
      </c>
      <c r="AH94" s="3">
        <v>2.79</v>
      </c>
      <c r="AI94" s="2">
        <f t="shared" si="36"/>
        <v>-7.9215235553503946E-2</v>
      </c>
      <c r="AK94" s="3" t="s">
        <v>95</v>
      </c>
      <c r="AL94" s="3">
        <v>10.77</v>
      </c>
      <c r="AM94" s="2">
        <f t="shared" si="37"/>
        <v>-6.4785048432030338E-3</v>
      </c>
    </row>
    <row r="95" spans="1:39">
      <c r="A95" s="3" t="s">
        <v>96</v>
      </c>
      <c r="B95" s="1">
        <v>50561.53</v>
      </c>
      <c r="C95" s="2">
        <f t="shared" si="38"/>
        <v>1.8043789148115458E-2</v>
      </c>
      <c r="E95" s="3" t="s">
        <v>96</v>
      </c>
      <c r="F95" s="3">
        <v>18.12</v>
      </c>
      <c r="G95" s="2">
        <f t="shared" si="29"/>
        <v>3.1392712407862858E-2</v>
      </c>
      <c r="I95" s="3" t="s">
        <v>268</v>
      </c>
      <c r="J95" s="3">
        <v>15.51</v>
      </c>
      <c r="K95" s="2">
        <f t="shared" si="30"/>
        <v>3.0106985993562568E-2</v>
      </c>
      <c r="M95" s="3" t="s">
        <v>96</v>
      </c>
      <c r="N95" s="3">
        <v>10.92</v>
      </c>
      <c r="O95" s="2">
        <f t="shared" si="31"/>
        <v>9.1996968984234158E-3</v>
      </c>
      <c r="Q95" s="3" t="s">
        <v>96</v>
      </c>
      <c r="R95" s="3">
        <v>6.27</v>
      </c>
      <c r="S95" s="2">
        <f t="shared" si="32"/>
        <v>6.252035698133393E-2</v>
      </c>
      <c r="U95" s="3" t="s">
        <v>96</v>
      </c>
      <c r="V95" s="3">
        <v>13.18</v>
      </c>
      <c r="Y95" s="3" t="s">
        <v>96</v>
      </c>
      <c r="Z95" s="3">
        <v>7.07</v>
      </c>
      <c r="AA95" s="2">
        <f t="shared" si="34"/>
        <v>5.6737740859078749E-3</v>
      </c>
      <c r="AC95" s="3" t="s">
        <v>96</v>
      </c>
      <c r="AD95" s="3">
        <v>23.73</v>
      </c>
      <c r="AE95" s="2">
        <f t="shared" si="35"/>
        <v>3.6476903936075195E-2</v>
      </c>
      <c r="AG95" s="3" t="s">
        <v>96</v>
      </c>
      <c r="AH95" s="3">
        <v>3.02</v>
      </c>
      <c r="AI95" s="2">
        <f t="shared" si="36"/>
        <v>-0.10965591297749212</v>
      </c>
      <c r="AK95" s="3" t="s">
        <v>96</v>
      </c>
      <c r="AL95" s="3">
        <v>10.84</v>
      </c>
      <c r="AM95" s="2">
        <f t="shared" si="37"/>
        <v>9.4756827396956164E-2</v>
      </c>
    </row>
    <row r="96" spans="1:39">
      <c r="A96" s="3" t="s">
        <v>97</v>
      </c>
      <c r="B96" s="1">
        <v>49657.39</v>
      </c>
      <c r="C96" s="2">
        <f t="shared" si="38"/>
        <v>-2.3037674321051419E-2</v>
      </c>
      <c r="E96" s="3" t="s">
        <v>97</v>
      </c>
      <c r="F96" s="3">
        <v>17.559999999999999</v>
      </c>
      <c r="G96" s="2">
        <f t="shared" ref="G96:G138" si="39">LN(F96/F97)</f>
        <v>-2.4192459755471161E-2</v>
      </c>
      <c r="I96" s="3" t="s">
        <v>269</v>
      </c>
      <c r="J96" s="3">
        <v>15.05</v>
      </c>
      <c r="K96" s="2">
        <f t="shared" ref="K96:K138" si="40">LN(J96/J97)</f>
        <v>-1.8433701688838022E-2</v>
      </c>
      <c r="M96" s="3" t="s">
        <v>97</v>
      </c>
      <c r="N96" s="3">
        <v>10.82</v>
      </c>
      <c r="O96" s="2">
        <f t="shared" ref="O96:O138" si="41">LN(N96/N97)</f>
        <v>5.9008553128110069E-2</v>
      </c>
      <c r="Q96" s="3" t="s">
        <v>97</v>
      </c>
      <c r="R96" s="3">
        <v>5.89</v>
      </c>
      <c r="S96" s="2">
        <f t="shared" ref="S96:S138" si="42">LN(R96/R97)</f>
        <v>-4.9679089033009542E-2</v>
      </c>
      <c r="U96" s="3" t="s">
        <v>97</v>
      </c>
      <c r="V96" s="3">
        <v>12.53</v>
      </c>
      <c r="Y96" s="3" t="s">
        <v>97</v>
      </c>
      <c r="Z96" s="3">
        <v>7.03</v>
      </c>
      <c r="AA96" s="2">
        <f t="shared" ref="AA96:AA138" si="43">LN(Z96/Z97)</f>
        <v>-5.3992351356715512E-2</v>
      </c>
      <c r="AC96" s="3" t="s">
        <v>97</v>
      </c>
      <c r="AD96" s="3">
        <v>22.88</v>
      </c>
      <c r="AE96" s="2">
        <f t="shared" ref="AE96:AE138" si="44">LN(AD96/AD97)</f>
        <v>-2.1829303582159903E-3</v>
      </c>
      <c r="AG96" s="3" t="s">
        <v>97</v>
      </c>
      <c r="AH96" s="3">
        <v>3.37</v>
      </c>
      <c r="AI96" s="2">
        <f t="shared" ref="AI96:AI138" si="45">LN(AH96/AH97)</f>
        <v>-3.7850224131097641E-2</v>
      </c>
      <c r="AK96" s="3" t="s">
        <v>97</v>
      </c>
      <c r="AL96" s="3">
        <v>9.86</v>
      </c>
      <c r="AM96" s="2">
        <f t="shared" ref="AM96:AM138" si="46">LN(AL96/AL97)</f>
        <v>-3.9766671128079426E-2</v>
      </c>
    </row>
    <row r="97" spans="1:39">
      <c r="A97" s="3" t="s">
        <v>98</v>
      </c>
      <c r="B97" s="1">
        <v>50814.66</v>
      </c>
      <c r="C97" s="2">
        <f t="shared" si="38"/>
        <v>2.3414527105283928E-2</v>
      </c>
      <c r="E97" s="3" t="s">
        <v>98</v>
      </c>
      <c r="F97" s="3">
        <v>17.989999999999998</v>
      </c>
      <c r="G97" s="2">
        <f t="shared" si="39"/>
        <v>-2.6873018251096455E-2</v>
      </c>
      <c r="I97" s="3" t="s">
        <v>270</v>
      </c>
      <c r="J97" s="3">
        <v>15.33</v>
      </c>
      <c r="K97" s="2">
        <f t="shared" si="40"/>
        <v>0.10008345855698263</v>
      </c>
      <c r="M97" s="3" t="s">
        <v>98</v>
      </c>
      <c r="N97" s="3">
        <v>10.199999999999999</v>
      </c>
      <c r="O97" s="2">
        <f t="shared" si="41"/>
        <v>1.2827013559754399E-2</v>
      </c>
      <c r="Q97" s="3" t="s">
        <v>98</v>
      </c>
      <c r="R97" s="3">
        <v>6.19</v>
      </c>
      <c r="S97" s="2">
        <f t="shared" si="42"/>
        <v>9.1279541538155137E-2</v>
      </c>
      <c r="U97" s="3" t="s">
        <v>98</v>
      </c>
      <c r="V97" s="3">
        <v>12.54</v>
      </c>
      <c r="Y97" s="3" t="s">
        <v>98</v>
      </c>
      <c r="Z97" s="3">
        <v>7.42</v>
      </c>
      <c r="AA97" s="2">
        <f t="shared" si="43"/>
        <v>4.0513222191787242E-3</v>
      </c>
      <c r="AC97" s="3" t="s">
        <v>98</v>
      </c>
      <c r="AD97" s="3">
        <v>22.93</v>
      </c>
      <c r="AE97" s="2">
        <f t="shared" si="44"/>
        <v>8.3206085474231539E-3</v>
      </c>
      <c r="AG97" s="3" t="s">
        <v>98</v>
      </c>
      <c r="AH97" s="3">
        <v>3.5</v>
      </c>
      <c r="AI97" s="2">
        <f t="shared" si="45"/>
        <v>4.6792161506758884E-2</v>
      </c>
      <c r="AK97" s="3" t="s">
        <v>98</v>
      </c>
      <c r="AL97" s="3">
        <v>10.26</v>
      </c>
      <c r="AM97" s="2">
        <f t="shared" si="46"/>
        <v>4.1797128678461457E-2</v>
      </c>
    </row>
    <row r="98" spans="1:39">
      <c r="A98" s="3" t="s">
        <v>99</v>
      </c>
      <c r="B98" s="1">
        <v>49638.68</v>
      </c>
      <c r="C98" s="2">
        <f t="shared" si="38"/>
        <v>1.1219527850313731E-2</v>
      </c>
      <c r="E98" s="3" t="s">
        <v>99</v>
      </c>
      <c r="F98" s="3">
        <v>18.48</v>
      </c>
      <c r="G98" s="2">
        <f t="shared" si="39"/>
        <v>2.6317308317373358E-2</v>
      </c>
      <c r="I98" s="3" t="s">
        <v>271</v>
      </c>
      <c r="J98" s="3">
        <v>13.87</v>
      </c>
      <c r="K98" s="2">
        <f t="shared" si="40"/>
        <v>-0.17665786749633178</v>
      </c>
      <c r="M98" s="3" t="s">
        <v>99</v>
      </c>
      <c r="N98" s="3">
        <v>10.07</v>
      </c>
      <c r="O98" s="2">
        <f t="shared" si="41"/>
        <v>4.467748092043667E-2</v>
      </c>
      <c r="Q98" s="3" t="s">
        <v>99</v>
      </c>
      <c r="R98" s="3">
        <v>5.65</v>
      </c>
      <c r="S98" s="2">
        <f t="shared" si="42"/>
        <v>6.0182241804796519E-2</v>
      </c>
      <c r="U98" s="3" t="s">
        <v>99</v>
      </c>
      <c r="V98" s="3">
        <v>12.1</v>
      </c>
      <c r="Y98" s="3" t="s">
        <v>99</v>
      </c>
      <c r="Z98" s="3">
        <v>7.39</v>
      </c>
      <c r="AA98" s="2">
        <f t="shared" si="43"/>
        <v>5.1364516922390614E-2</v>
      </c>
      <c r="AC98" s="3" t="s">
        <v>99</v>
      </c>
      <c r="AD98" s="3">
        <v>22.74</v>
      </c>
      <c r="AE98" s="2">
        <f t="shared" si="44"/>
        <v>4.4072349874076057E-3</v>
      </c>
      <c r="AG98" s="3" t="s">
        <v>99</v>
      </c>
      <c r="AH98" s="3">
        <v>3.34</v>
      </c>
      <c r="AI98" s="2">
        <f t="shared" si="45"/>
        <v>-5.970166986503796E-3</v>
      </c>
      <c r="AK98" s="3" t="s">
        <v>99</v>
      </c>
      <c r="AL98" s="3">
        <v>9.84</v>
      </c>
      <c r="AM98" s="2">
        <f t="shared" si="46"/>
        <v>5.5366619775186358E-2</v>
      </c>
    </row>
    <row r="99" spans="1:39">
      <c r="A99" s="3" t="s">
        <v>100</v>
      </c>
      <c r="B99" s="1">
        <v>49084.87</v>
      </c>
      <c r="C99" s="2">
        <f t="shared" ref="C99:C138" si="47">LN(B99/B100)</f>
        <v>0.16561703339771691</v>
      </c>
      <c r="E99" s="3" t="s">
        <v>100</v>
      </c>
      <c r="F99" s="3">
        <v>18</v>
      </c>
      <c r="G99" s="2">
        <f t="shared" si="39"/>
        <v>0.18232155679395459</v>
      </c>
      <c r="I99" s="3" t="s">
        <v>272</v>
      </c>
      <c r="J99" s="3">
        <v>16.55</v>
      </c>
      <c r="K99" s="2">
        <f t="shared" si="40"/>
        <v>0.40849082902470141</v>
      </c>
      <c r="M99" s="3" t="s">
        <v>100</v>
      </c>
      <c r="N99" s="3">
        <v>9.6300000000000008</v>
      </c>
      <c r="O99" s="2">
        <f t="shared" si="41"/>
        <v>0.26205278650203878</v>
      </c>
      <c r="Q99" s="3" t="s">
        <v>100</v>
      </c>
      <c r="R99" s="3">
        <v>5.32</v>
      </c>
      <c r="S99" s="2">
        <f t="shared" si="42"/>
        <v>0.12391079463754018</v>
      </c>
      <c r="U99" s="3" t="s">
        <v>100</v>
      </c>
      <c r="V99" s="3">
        <v>11.34</v>
      </c>
      <c r="Y99" s="3" t="s">
        <v>100</v>
      </c>
      <c r="Z99" s="3">
        <v>7.02</v>
      </c>
      <c r="AA99" s="2">
        <f t="shared" si="43"/>
        <v>0.20130400770624465</v>
      </c>
      <c r="AC99" s="3" t="s">
        <v>100</v>
      </c>
      <c r="AD99" s="3">
        <v>22.64</v>
      </c>
      <c r="AE99" s="2">
        <f t="shared" si="44"/>
        <v>1.6477772065705963E-2</v>
      </c>
      <c r="AG99" s="3" t="s">
        <v>100</v>
      </c>
      <c r="AH99" s="3">
        <v>3.36</v>
      </c>
      <c r="AI99" s="2">
        <f t="shared" si="45"/>
        <v>-1.4771317320312656E-2</v>
      </c>
      <c r="AK99" s="3" t="s">
        <v>100</v>
      </c>
      <c r="AL99" s="3">
        <v>9.31</v>
      </c>
      <c r="AM99" s="2">
        <f t="shared" si="46"/>
        <v>0.16930248484786059</v>
      </c>
    </row>
    <row r="100" spans="1:39">
      <c r="A100" s="3" t="s">
        <v>101</v>
      </c>
      <c r="B100" s="1">
        <v>41593.08</v>
      </c>
      <c r="C100" s="2">
        <f t="shared" si="47"/>
        <v>1.1951433573670809E-3</v>
      </c>
      <c r="E100" s="3" t="s">
        <v>101</v>
      </c>
      <c r="F100" s="3">
        <v>15</v>
      </c>
      <c r="G100" s="2">
        <f t="shared" si="39"/>
        <v>-3.2789822822990838E-2</v>
      </c>
      <c r="I100" s="3" t="s">
        <v>273</v>
      </c>
      <c r="J100" s="3">
        <v>11</v>
      </c>
      <c r="K100" s="2">
        <f t="shared" si="40"/>
        <v>-7.2743405191924904E-2</v>
      </c>
      <c r="M100" s="3" t="s">
        <v>101</v>
      </c>
      <c r="N100" s="3">
        <v>7.41</v>
      </c>
      <c r="O100" s="2">
        <f t="shared" si="41"/>
        <v>-4.3571248293640188E-2</v>
      </c>
      <c r="Q100" s="3" t="s">
        <v>101</v>
      </c>
      <c r="R100" s="3">
        <v>4.7</v>
      </c>
      <c r="S100" s="2">
        <f t="shared" si="42"/>
        <v>0.17892308283484296</v>
      </c>
      <c r="U100" s="3" t="s">
        <v>101</v>
      </c>
      <c r="V100" s="3">
        <v>10.74</v>
      </c>
      <c r="Y100" s="3" t="s">
        <v>101</v>
      </c>
      <c r="Z100" s="3">
        <v>5.74</v>
      </c>
      <c r="AA100" s="2">
        <f t="shared" si="43"/>
        <v>2.2908490796870122E-2</v>
      </c>
      <c r="AC100" s="3" t="s">
        <v>101</v>
      </c>
      <c r="AD100" s="3">
        <v>22.27</v>
      </c>
      <c r="AE100" s="2">
        <f t="shared" si="44"/>
        <v>2.247697057792342E-3</v>
      </c>
      <c r="AG100" s="3" t="s">
        <v>101</v>
      </c>
      <c r="AH100" s="3">
        <v>3.41</v>
      </c>
      <c r="AI100" s="2">
        <f t="shared" si="45"/>
        <v>5.8823699030666129E-3</v>
      </c>
      <c r="AK100" s="3" t="s">
        <v>101</v>
      </c>
      <c r="AL100" s="3">
        <v>7.86</v>
      </c>
      <c r="AM100" s="2">
        <f t="shared" si="46"/>
        <v>4.5551140665071918E-2</v>
      </c>
    </row>
    <row r="101" spans="1:39">
      <c r="A101" s="3" t="s">
        <v>102</v>
      </c>
      <c r="B101" s="1">
        <v>41543.4</v>
      </c>
      <c r="C101" s="2">
        <f t="shared" si="47"/>
        <v>4.2669510774084048E-2</v>
      </c>
      <c r="E101" s="3" t="s">
        <v>102</v>
      </c>
      <c r="F101" s="3">
        <v>15.5</v>
      </c>
      <c r="G101" s="2">
        <f t="shared" si="39"/>
        <v>3.4124045836127492E-2</v>
      </c>
      <c r="I101" s="3" t="s">
        <v>275</v>
      </c>
      <c r="J101" s="3">
        <v>11.83</v>
      </c>
      <c r="K101" s="2">
        <f t="shared" si="40"/>
        <v>0.14336097240587814</v>
      </c>
      <c r="M101" s="3" t="s">
        <v>102</v>
      </c>
      <c r="N101" s="3">
        <v>7.74</v>
      </c>
      <c r="O101" s="2">
        <f t="shared" si="41"/>
        <v>-3.9270403828836356E-2</v>
      </c>
      <c r="Q101" s="3" t="s">
        <v>102</v>
      </c>
      <c r="R101" s="3">
        <v>3.93</v>
      </c>
      <c r="S101" s="2">
        <f t="shared" si="42"/>
        <v>0.10169182239384551</v>
      </c>
      <c r="U101" s="3" t="s">
        <v>102</v>
      </c>
      <c r="V101" s="3">
        <v>10.87</v>
      </c>
      <c r="Y101" s="3" t="s">
        <v>102</v>
      </c>
      <c r="Z101" s="3">
        <v>5.61</v>
      </c>
      <c r="AA101" s="2">
        <f t="shared" si="43"/>
        <v>5.3619431413853731E-3</v>
      </c>
      <c r="AC101" s="3" t="s">
        <v>102</v>
      </c>
      <c r="AD101" s="3">
        <v>22.22</v>
      </c>
      <c r="AE101" s="2">
        <f t="shared" si="44"/>
        <v>4.2285711496104383E-2</v>
      </c>
      <c r="AG101" s="3" t="s">
        <v>102</v>
      </c>
      <c r="AH101" s="3">
        <v>3.39</v>
      </c>
      <c r="AI101" s="2">
        <f t="shared" si="45"/>
        <v>4.8347784157793838E-2</v>
      </c>
      <c r="AK101" s="3" t="s">
        <v>102</v>
      </c>
      <c r="AL101" s="3">
        <v>7.51</v>
      </c>
      <c r="AM101" s="2">
        <f t="shared" si="46"/>
        <v>-6.6357244153982678E-3</v>
      </c>
    </row>
    <row r="102" spans="1:39">
      <c r="A102" s="3" t="s">
        <v>103</v>
      </c>
      <c r="B102" s="1">
        <v>39808.050000000003</v>
      </c>
      <c r="C102" s="2">
        <f t="shared" si="47"/>
        <v>-1.9504066895255971E-2</v>
      </c>
      <c r="E102" s="3" t="s">
        <v>103</v>
      </c>
      <c r="F102" s="3">
        <v>14.98</v>
      </c>
      <c r="G102" s="2">
        <f t="shared" si="39"/>
        <v>-6.587274415070779E-2</v>
      </c>
      <c r="I102" s="3" t="s">
        <v>276</v>
      </c>
      <c r="J102" s="3">
        <v>10.25</v>
      </c>
      <c r="K102" s="2">
        <f t="shared" si="40"/>
        <v>1.9531256208820701E-3</v>
      </c>
      <c r="M102" s="3" t="s">
        <v>103</v>
      </c>
      <c r="N102" s="3">
        <v>8.0500000000000007</v>
      </c>
      <c r="O102" s="2">
        <f t="shared" si="41"/>
        <v>-7.7650934230065874E-2</v>
      </c>
      <c r="Q102" s="3" t="s">
        <v>103</v>
      </c>
      <c r="R102" s="3">
        <v>3.55</v>
      </c>
      <c r="S102" s="2">
        <f t="shared" si="42"/>
        <v>-2.5036078161325002E-2</v>
      </c>
      <c r="U102" s="3" t="s">
        <v>103</v>
      </c>
      <c r="V102" s="3">
        <v>10.6</v>
      </c>
      <c r="Y102" s="3" t="s">
        <v>103</v>
      </c>
      <c r="Z102" s="3">
        <v>5.58</v>
      </c>
      <c r="AA102" s="2">
        <f t="shared" si="43"/>
        <v>-1.9521471745020069E-2</v>
      </c>
      <c r="AC102" s="3" t="s">
        <v>103</v>
      </c>
      <c r="AD102" s="3">
        <v>21.3</v>
      </c>
      <c r="AE102" s="2">
        <f t="shared" si="44"/>
        <v>-2.5951410033013031E-2</v>
      </c>
      <c r="AG102" s="3" t="s">
        <v>103</v>
      </c>
      <c r="AH102" s="3">
        <v>3.23</v>
      </c>
      <c r="AI102" s="2">
        <f t="shared" si="45"/>
        <v>-1.8405427542715409E-2</v>
      </c>
      <c r="AK102" s="3" t="s">
        <v>103</v>
      </c>
      <c r="AL102" s="3">
        <v>7.56</v>
      </c>
      <c r="AM102" s="2">
        <f t="shared" si="46"/>
        <v>-5.1557809664850011E-2</v>
      </c>
    </row>
    <row r="103" spans="1:39">
      <c r="A103" s="3" t="s">
        <v>104</v>
      </c>
      <c r="B103" s="1">
        <v>40592.089999999997</v>
      </c>
      <c r="C103" s="2">
        <f t="shared" si="47"/>
        <v>4.5951787367971399E-3</v>
      </c>
      <c r="E103" s="3" t="s">
        <v>104</v>
      </c>
      <c r="F103" s="3">
        <v>16</v>
      </c>
      <c r="G103" s="2">
        <f t="shared" si="39"/>
        <v>0.10536051565782635</v>
      </c>
      <c r="I103" s="3" t="s">
        <v>278</v>
      </c>
      <c r="J103" s="3">
        <v>10.23</v>
      </c>
      <c r="K103" s="2">
        <f t="shared" si="40"/>
        <v>5.1138961491187414E-2</v>
      </c>
      <c r="M103" s="3" t="s">
        <v>104</v>
      </c>
      <c r="N103" s="3">
        <v>8.6999999999999993</v>
      </c>
      <c r="O103" s="2">
        <f t="shared" si="41"/>
        <v>0.14177546239960459</v>
      </c>
      <c r="Q103" s="3" t="s">
        <v>104</v>
      </c>
      <c r="R103" s="3">
        <v>3.64</v>
      </c>
      <c r="S103" s="2">
        <f t="shared" si="42"/>
        <v>9.8061213176214732E-2</v>
      </c>
      <c r="U103" s="3" t="s">
        <v>104</v>
      </c>
      <c r="V103" s="3">
        <v>11.47</v>
      </c>
      <c r="Y103" s="3" t="s">
        <v>104</v>
      </c>
      <c r="Z103" s="3">
        <v>5.69</v>
      </c>
      <c r="AA103" s="2">
        <f t="shared" si="43"/>
        <v>-1.5693434546046565E-2</v>
      </c>
      <c r="AC103" s="3" t="s">
        <v>104</v>
      </c>
      <c r="AD103" s="3">
        <v>21.86</v>
      </c>
      <c r="AE103" s="2">
        <f t="shared" si="44"/>
        <v>2.501288345074865E-2</v>
      </c>
      <c r="AG103" s="3" t="s">
        <v>104</v>
      </c>
      <c r="AH103" s="3">
        <v>3.29</v>
      </c>
      <c r="AI103" s="2">
        <f t="shared" si="45"/>
        <v>-0.10383960281711953</v>
      </c>
      <c r="AK103" s="3" t="s">
        <v>104</v>
      </c>
      <c r="AL103" s="3">
        <v>7.96</v>
      </c>
      <c r="AM103" s="2">
        <f t="shared" si="46"/>
        <v>9.480779345866662E-2</v>
      </c>
    </row>
    <row r="104" spans="1:39">
      <c r="A104" s="3" t="s">
        <v>105</v>
      </c>
      <c r="B104" s="1">
        <v>40405.99</v>
      </c>
      <c r="C104" s="2">
        <f t="shared" si="47"/>
        <v>6.057063994081318E-2</v>
      </c>
      <c r="E104" s="3" t="s">
        <v>105</v>
      </c>
      <c r="F104" s="3">
        <v>14.4</v>
      </c>
      <c r="G104" s="2">
        <f t="shared" si="39"/>
        <v>8.8527677507593883E-2</v>
      </c>
      <c r="I104" s="3" t="s">
        <v>279</v>
      </c>
      <c r="J104" s="3">
        <v>9.7200000000000006</v>
      </c>
      <c r="K104" s="2">
        <f t="shared" si="40"/>
        <v>7.3633251043453807E-2</v>
      </c>
      <c r="M104" s="3" t="s">
        <v>105</v>
      </c>
      <c r="N104" s="3">
        <v>7.55</v>
      </c>
      <c r="O104" s="2">
        <f t="shared" si="41"/>
        <v>0.22978809403287831</v>
      </c>
      <c r="Q104" s="3" t="s">
        <v>105</v>
      </c>
      <c r="R104" s="3">
        <v>3.3</v>
      </c>
      <c r="S104" s="2">
        <f t="shared" si="42"/>
        <v>-9.0498355199180383E-3</v>
      </c>
      <c r="U104" s="3" t="s">
        <v>105</v>
      </c>
      <c r="V104" s="3">
        <v>10.94</v>
      </c>
      <c r="Y104" s="3" t="s">
        <v>105</v>
      </c>
      <c r="Z104" s="3">
        <v>5.78</v>
      </c>
      <c r="AA104" s="2">
        <f t="shared" si="43"/>
        <v>7.3575774163512866E-2</v>
      </c>
      <c r="AC104" s="3" t="s">
        <v>105</v>
      </c>
      <c r="AD104" s="3">
        <v>21.32</v>
      </c>
      <c r="AE104" s="2">
        <f t="shared" si="44"/>
        <v>8.9744085778174373E-2</v>
      </c>
      <c r="AG104" s="3" t="s">
        <v>105</v>
      </c>
      <c r="AH104" s="3">
        <v>3.65</v>
      </c>
      <c r="AI104" s="2">
        <f t="shared" si="45"/>
        <v>7.0951735972284394E-2</v>
      </c>
      <c r="AK104" s="3" t="s">
        <v>105</v>
      </c>
      <c r="AL104" s="3">
        <v>7.24</v>
      </c>
      <c r="AM104" s="2">
        <f t="shared" si="46"/>
        <v>1.811896258247556E-2</v>
      </c>
    </row>
    <row r="105" spans="1:39">
      <c r="A105" s="3" t="s">
        <v>106</v>
      </c>
      <c r="B105" s="1">
        <v>38031.22</v>
      </c>
      <c r="C105" s="2">
        <f t="shared" si="47"/>
        <v>-1.4044814212249646E-2</v>
      </c>
      <c r="E105" s="3" t="s">
        <v>106</v>
      </c>
      <c r="F105" s="3">
        <v>13.18</v>
      </c>
      <c r="G105" s="2">
        <f t="shared" si="39"/>
        <v>3.7098535609815679E-2</v>
      </c>
      <c r="I105" s="3" t="s">
        <v>280</v>
      </c>
      <c r="J105" s="3">
        <v>9.0299999999999994</v>
      </c>
      <c r="K105" s="2">
        <f t="shared" si="40"/>
        <v>-3.6960728821436736E-2</v>
      </c>
      <c r="M105" s="3" t="s">
        <v>106</v>
      </c>
      <c r="N105" s="3">
        <v>6</v>
      </c>
      <c r="O105" s="2">
        <f t="shared" si="41"/>
        <v>-0.18093170250490037</v>
      </c>
      <c r="Q105" s="3" t="s">
        <v>106</v>
      </c>
      <c r="R105" s="3">
        <v>3.33</v>
      </c>
      <c r="S105" s="2">
        <f t="shared" si="42"/>
        <v>2.431730765070643E-2</v>
      </c>
      <c r="U105" s="3" t="s">
        <v>106</v>
      </c>
      <c r="V105" s="3">
        <v>9.85</v>
      </c>
      <c r="Y105" s="3" t="s">
        <v>106</v>
      </c>
      <c r="Z105" s="3">
        <v>5.37</v>
      </c>
      <c r="AA105" s="2">
        <f t="shared" si="43"/>
        <v>-9.2679069307815085E-3</v>
      </c>
      <c r="AC105" s="3" t="s">
        <v>106</v>
      </c>
      <c r="AD105" s="3">
        <v>19.489999999999998</v>
      </c>
      <c r="AE105" s="2">
        <f t="shared" si="44"/>
        <v>9.6336873939685916E-2</v>
      </c>
      <c r="AG105" s="3" t="s">
        <v>106</v>
      </c>
      <c r="AH105" s="3">
        <v>3.4</v>
      </c>
      <c r="AI105" s="2">
        <f t="shared" si="45"/>
        <v>6.6894234830030222E-2</v>
      </c>
      <c r="AK105" s="3" t="s">
        <v>106</v>
      </c>
      <c r="AL105" s="3">
        <v>7.11</v>
      </c>
      <c r="AM105" s="2">
        <f t="shared" si="46"/>
        <v>1.4074597678797698E-3</v>
      </c>
    </row>
    <row r="106" spans="1:39">
      <c r="A106" s="3" t="s">
        <v>107</v>
      </c>
      <c r="B106" s="1">
        <v>38569.129999999997</v>
      </c>
      <c r="C106" s="2">
        <f t="shared" si="47"/>
        <v>-5.1616544736300195E-2</v>
      </c>
      <c r="E106" s="3" t="s">
        <v>107</v>
      </c>
      <c r="F106" s="3">
        <v>12.7</v>
      </c>
      <c r="G106" s="2">
        <f t="shared" si="39"/>
        <v>-0.11304743091054935</v>
      </c>
      <c r="I106" s="3" t="s">
        <v>281</v>
      </c>
      <c r="J106" s="3">
        <v>9.3699999999999992</v>
      </c>
      <c r="K106" s="2">
        <f t="shared" si="40"/>
        <v>-0.11766444686288541</v>
      </c>
      <c r="M106" s="3" t="s">
        <v>107</v>
      </c>
      <c r="N106" s="3">
        <v>7.19</v>
      </c>
      <c r="O106" s="2">
        <f t="shared" si="41"/>
        <v>-6.2014476105489158E-2</v>
      </c>
      <c r="Q106" s="3" t="s">
        <v>107</v>
      </c>
      <c r="R106" s="3">
        <v>3.25</v>
      </c>
      <c r="S106" s="2">
        <f t="shared" si="42"/>
        <v>-3.0721990369701403E-3</v>
      </c>
      <c r="U106" s="3" t="s">
        <v>107</v>
      </c>
      <c r="V106" s="3">
        <v>10.119999999999999</v>
      </c>
      <c r="Y106" s="3" t="s">
        <v>107</v>
      </c>
      <c r="Z106" s="3">
        <v>5.42</v>
      </c>
      <c r="AA106" s="2">
        <f t="shared" si="43"/>
        <v>-3.2670782289548707E-2</v>
      </c>
      <c r="AC106" s="3" t="s">
        <v>107</v>
      </c>
      <c r="AD106" s="3">
        <v>17.7</v>
      </c>
      <c r="AE106" s="2">
        <f t="shared" si="44"/>
        <v>5.0995985034981477E-2</v>
      </c>
      <c r="AG106" s="3" t="s">
        <v>107</v>
      </c>
      <c r="AH106" s="3">
        <v>3.18</v>
      </c>
      <c r="AI106" s="2">
        <f t="shared" si="45"/>
        <v>-9.3020539422250373E-2</v>
      </c>
      <c r="AK106" s="3" t="s">
        <v>107</v>
      </c>
      <c r="AL106" s="3">
        <v>7.1</v>
      </c>
      <c r="AM106" s="2">
        <f t="shared" si="46"/>
        <v>8.4866138773187251E-3</v>
      </c>
    </row>
    <row r="107" spans="1:39">
      <c r="A107" s="3" t="s">
        <v>108</v>
      </c>
      <c r="B107" s="1">
        <v>40612.21</v>
      </c>
      <c r="C107" s="2">
        <f t="shared" si="47"/>
        <v>-6.5237020193035303E-2</v>
      </c>
      <c r="E107" s="3" t="s">
        <v>108</v>
      </c>
      <c r="F107" s="3">
        <v>14.22</v>
      </c>
      <c r="G107" s="2">
        <f t="shared" si="39"/>
        <v>-0.11793929786468638</v>
      </c>
      <c r="I107" s="3" t="s">
        <v>282</v>
      </c>
      <c r="J107" s="3">
        <v>10.54</v>
      </c>
      <c r="K107" s="2">
        <f t="shared" si="40"/>
        <v>-0.21207684802353749</v>
      </c>
      <c r="M107" s="3" t="s">
        <v>108</v>
      </c>
      <c r="N107" s="3">
        <v>7.65</v>
      </c>
      <c r="O107" s="2">
        <f t="shared" si="41"/>
        <v>-6.5146810211936419E-3</v>
      </c>
      <c r="Q107" s="3" t="s">
        <v>108</v>
      </c>
      <c r="R107" s="3">
        <v>3.26</v>
      </c>
      <c r="S107" s="2">
        <f t="shared" si="42"/>
        <v>-7.388884209915822E-2</v>
      </c>
      <c r="U107" s="3" t="s">
        <v>108</v>
      </c>
      <c r="V107" s="3">
        <v>10.39</v>
      </c>
      <c r="Y107" s="3" t="s">
        <v>108</v>
      </c>
      <c r="Z107" s="3">
        <v>5.6</v>
      </c>
      <c r="AA107" s="2">
        <f t="shared" si="43"/>
        <v>-3.1637084943182701E-2</v>
      </c>
      <c r="AC107" s="3" t="s">
        <v>108</v>
      </c>
      <c r="AD107" s="3">
        <v>16.82</v>
      </c>
      <c r="AE107" s="2">
        <f t="shared" si="44"/>
        <v>-0.11817931067642951</v>
      </c>
      <c r="AG107" s="3" t="s">
        <v>108</v>
      </c>
      <c r="AH107" s="3">
        <v>3.49</v>
      </c>
      <c r="AI107" s="2">
        <f t="shared" si="45"/>
        <v>-7.982227341716043E-2</v>
      </c>
      <c r="AK107" s="3" t="s">
        <v>108</v>
      </c>
      <c r="AL107" s="3">
        <v>7.04</v>
      </c>
      <c r="AM107" s="2">
        <f t="shared" si="46"/>
        <v>-4.3092143054794182E-2</v>
      </c>
    </row>
    <row r="108" spans="1:39">
      <c r="A108" s="3" t="s">
        <v>109</v>
      </c>
      <c r="B108" s="1">
        <v>43349.96</v>
      </c>
      <c r="C108" s="2">
        <f t="shared" si="47"/>
        <v>-1.5223114040589302E-2</v>
      </c>
      <c r="E108" s="3" t="s">
        <v>109</v>
      </c>
      <c r="F108" s="3">
        <v>16</v>
      </c>
      <c r="G108" s="2">
        <f t="shared" si="39"/>
        <v>-2.8344473009142553E-2</v>
      </c>
      <c r="I108" s="3" t="s">
        <v>283</v>
      </c>
      <c r="J108" s="3">
        <v>13.03</v>
      </c>
      <c r="K108" s="2">
        <f t="shared" si="40"/>
        <v>-1.4476443286786619E-2</v>
      </c>
      <c r="M108" s="3" t="s">
        <v>109</v>
      </c>
      <c r="N108" s="3">
        <v>7.7</v>
      </c>
      <c r="O108" s="2">
        <f t="shared" si="41"/>
        <v>-3.8221212820197741E-2</v>
      </c>
      <c r="Q108" s="3" t="s">
        <v>109</v>
      </c>
      <c r="R108" s="3">
        <v>3.51</v>
      </c>
      <c r="S108" s="2">
        <f t="shared" si="42"/>
        <v>-1.694955831377332E-2</v>
      </c>
      <c r="U108" s="3" t="s">
        <v>109</v>
      </c>
      <c r="V108" s="3">
        <v>11.62</v>
      </c>
      <c r="Y108" s="3" t="s">
        <v>109</v>
      </c>
      <c r="Z108" s="3">
        <v>5.78</v>
      </c>
      <c r="AA108" s="2">
        <f t="shared" si="43"/>
        <v>-1.7153079226249358E-2</v>
      </c>
      <c r="AC108" s="3" t="s">
        <v>109</v>
      </c>
      <c r="AD108" s="3">
        <v>18.93</v>
      </c>
      <c r="AE108" s="2">
        <f t="shared" si="44"/>
        <v>-1.9357130689608388E-2</v>
      </c>
      <c r="AG108" s="3" t="s">
        <v>109</v>
      </c>
      <c r="AH108" s="3">
        <v>3.78</v>
      </c>
      <c r="AI108" s="2">
        <f t="shared" si="45"/>
        <v>2.4097551579060524E-2</v>
      </c>
      <c r="AK108" s="3" t="s">
        <v>109</v>
      </c>
      <c r="AL108" s="3">
        <v>7.35</v>
      </c>
      <c r="AM108" s="2">
        <f t="shared" si="46"/>
        <v>2.8987536873252187E-2</v>
      </c>
    </row>
    <row r="109" spans="1:39">
      <c r="A109" s="3" t="s">
        <v>110</v>
      </c>
      <c r="B109" s="1">
        <v>44014.93</v>
      </c>
      <c r="C109" s="2">
        <f t="shared" si="47"/>
        <v>2.3731457510461061E-3</v>
      </c>
      <c r="E109" s="3" t="s">
        <v>110</v>
      </c>
      <c r="F109" s="3">
        <v>16.46</v>
      </c>
      <c r="G109" s="2">
        <f t="shared" si="39"/>
        <v>-1.1477021177528888E-2</v>
      </c>
      <c r="I109" s="3" t="s">
        <v>285</v>
      </c>
      <c r="J109" s="3">
        <v>13.22</v>
      </c>
      <c r="K109" s="2">
        <f t="shared" si="40"/>
        <v>2.5279017472444217E-2</v>
      </c>
      <c r="M109" s="3" t="s">
        <v>110</v>
      </c>
      <c r="N109" s="3">
        <v>8</v>
      </c>
      <c r="O109" s="2">
        <f t="shared" si="41"/>
        <v>8.7466025781275811E-2</v>
      </c>
      <c r="Q109" s="3" t="s">
        <v>110</v>
      </c>
      <c r="R109" s="3">
        <v>3.57</v>
      </c>
      <c r="S109" s="2">
        <f t="shared" si="42"/>
        <v>8.4388686458646035E-3</v>
      </c>
      <c r="U109" s="3" t="s">
        <v>110</v>
      </c>
      <c r="V109" s="3">
        <v>10.23</v>
      </c>
      <c r="Y109" s="3" t="s">
        <v>110</v>
      </c>
      <c r="Z109" s="3">
        <v>5.88</v>
      </c>
      <c r="AA109" s="2">
        <f t="shared" si="43"/>
        <v>-2.0202707317519466E-2</v>
      </c>
      <c r="AC109" s="3" t="s">
        <v>110</v>
      </c>
      <c r="AD109" s="3">
        <v>19.3</v>
      </c>
      <c r="AE109" s="2">
        <f t="shared" si="44"/>
        <v>9.2206193866733635E-2</v>
      </c>
      <c r="AG109" s="3" t="s">
        <v>110</v>
      </c>
      <c r="AH109" s="3">
        <v>3.69</v>
      </c>
      <c r="AI109" s="2">
        <f t="shared" si="45"/>
        <v>3.8678854565111338E-2</v>
      </c>
      <c r="AK109" s="3" t="s">
        <v>110</v>
      </c>
      <c r="AL109" s="3">
        <v>7.14</v>
      </c>
      <c r="AM109" s="2">
        <f t="shared" si="46"/>
        <v>-1.1142176553241848E-2</v>
      </c>
    </row>
    <row r="110" spans="1:39">
      <c r="A110" s="3" t="s">
        <v>111</v>
      </c>
      <c r="B110" s="1">
        <v>43910.6</v>
      </c>
      <c r="C110" s="2">
        <f t="shared" si="47"/>
        <v>-3.0327986822072439E-2</v>
      </c>
      <c r="E110" s="3" t="s">
        <v>111</v>
      </c>
      <c r="F110" s="3">
        <v>16.649999999999999</v>
      </c>
      <c r="G110" s="2">
        <f t="shared" si="39"/>
        <v>-4.8647153800936725E-2</v>
      </c>
      <c r="I110" s="3" t="s">
        <v>286</v>
      </c>
      <c r="J110" s="3">
        <v>12.89</v>
      </c>
      <c r="K110" s="2">
        <f t="shared" si="40"/>
        <v>5.4196528828482721E-2</v>
      </c>
      <c r="M110" s="3" t="s">
        <v>111</v>
      </c>
      <c r="N110" s="3">
        <v>7.33</v>
      </c>
      <c r="O110" s="2">
        <f t="shared" si="41"/>
        <v>-0.11459469316952846</v>
      </c>
      <c r="Q110" s="3" t="s">
        <v>111</v>
      </c>
      <c r="R110" s="3">
        <v>3.54</v>
      </c>
      <c r="S110" s="2">
        <f t="shared" si="42"/>
        <v>-2.5105921131076243E-2</v>
      </c>
      <c r="U110" s="3" t="s">
        <v>111</v>
      </c>
      <c r="V110" s="3">
        <v>10.07</v>
      </c>
      <c r="Y110" s="3" t="s">
        <v>111</v>
      </c>
      <c r="Z110" s="3">
        <v>6</v>
      </c>
      <c r="AA110" s="2">
        <f t="shared" si="43"/>
        <v>-5.8268908123975879E-2</v>
      </c>
      <c r="AC110" s="3" t="s">
        <v>111</v>
      </c>
      <c r="AD110" s="3">
        <v>17.600000000000001</v>
      </c>
      <c r="AE110" s="2">
        <f t="shared" si="44"/>
        <v>-2.3028257143758592E-2</v>
      </c>
      <c r="AG110" s="3" t="s">
        <v>111</v>
      </c>
      <c r="AH110" s="3">
        <v>3.55</v>
      </c>
      <c r="AI110" s="2">
        <f t="shared" si="45"/>
        <v>-8.888755014785768E-2</v>
      </c>
      <c r="AK110" s="3" t="s">
        <v>111</v>
      </c>
      <c r="AL110" s="3">
        <v>7.22</v>
      </c>
      <c r="AM110" s="2">
        <f t="shared" si="46"/>
        <v>-4.8658246749545435E-2</v>
      </c>
    </row>
    <row r="111" spans="1:39">
      <c r="A111" s="3" t="s">
        <v>112</v>
      </c>
      <c r="B111" s="1">
        <v>45262.720000000001</v>
      </c>
      <c r="C111" s="2">
        <f t="shared" si="47"/>
        <v>-2.1636785135130524E-3</v>
      </c>
      <c r="E111" s="3" t="s">
        <v>112</v>
      </c>
      <c r="F111" s="3">
        <v>17.48</v>
      </c>
      <c r="G111" s="2">
        <f t="shared" si="39"/>
        <v>-1.8141087070650038E-2</v>
      </c>
      <c r="I111" s="3" t="s">
        <v>287</v>
      </c>
      <c r="J111" s="3">
        <v>12.21</v>
      </c>
      <c r="K111" s="2">
        <f t="shared" si="40"/>
        <v>-1.1400774951372797E-2</v>
      </c>
      <c r="M111" s="3" t="s">
        <v>112</v>
      </c>
      <c r="N111" s="3">
        <v>8.2200000000000006</v>
      </c>
      <c r="O111" s="2">
        <f t="shared" si="41"/>
        <v>1.347234094076712E-2</v>
      </c>
      <c r="Q111" s="3" t="s">
        <v>112</v>
      </c>
      <c r="R111" s="3">
        <v>3.63</v>
      </c>
      <c r="S111" s="2">
        <f t="shared" si="42"/>
        <v>-4.0491361354736875E-2</v>
      </c>
      <c r="U111" s="3" t="s">
        <v>112</v>
      </c>
      <c r="V111" s="3">
        <v>11.48</v>
      </c>
      <c r="Y111" s="3" t="s">
        <v>112</v>
      </c>
      <c r="Z111" s="3">
        <v>6.36</v>
      </c>
      <c r="AA111" s="2">
        <f t="shared" si="43"/>
        <v>2.2258470600942697E-2</v>
      </c>
      <c r="AC111" s="3" t="s">
        <v>112</v>
      </c>
      <c r="AD111" s="3">
        <v>18.010000000000002</v>
      </c>
      <c r="AE111" s="2">
        <f t="shared" si="44"/>
        <v>-3.0081568170189657E-2</v>
      </c>
      <c r="AG111" s="3" t="s">
        <v>112</v>
      </c>
      <c r="AH111" s="3">
        <v>3.88</v>
      </c>
      <c r="AI111" s="2">
        <f t="shared" si="45"/>
        <v>-2.7956077266590072E-2</v>
      </c>
      <c r="AK111" s="3" t="s">
        <v>112</v>
      </c>
      <c r="AL111" s="3">
        <v>7.58</v>
      </c>
      <c r="AM111" s="2">
        <f t="shared" si="46"/>
        <v>1.0610179112015469E-2</v>
      </c>
    </row>
    <row r="112" spans="1:39">
      <c r="A112" s="3" t="s">
        <v>113</v>
      </c>
      <c r="B112" s="1">
        <v>45360.76</v>
      </c>
      <c r="C112" s="2">
        <f t="shared" si="47"/>
        <v>-1.1227550618139299E-2</v>
      </c>
      <c r="E112" s="3" t="s">
        <v>113</v>
      </c>
      <c r="F112" s="3">
        <v>17.8</v>
      </c>
      <c r="G112" s="2">
        <f t="shared" si="39"/>
        <v>-8.1942371486332474E-2</v>
      </c>
      <c r="I112" s="3" t="s">
        <v>288</v>
      </c>
      <c r="J112" s="3">
        <v>12.35</v>
      </c>
      <c r="K112" s="2">
        <f t="shared" si="40"/>
        <v>-7.410797215372196E-2</v>
      </c>
      <c r="M112" s="3" t="s">
        <v>113</v>
      </c>
      <c r="N112" s="3">
        <v>8.11</v>
      </c>
      <c r="O112" s="2">
        <f t="shared" si="41"/>
        <v>-4.6968295368949232E-2</v>
      </c>
      <c r="Q112" s="3" t="s">
        <v>113</v>
      </c>
      <c r="R112" s="3">
        <v>3.78</v>
      </c>
      <c r="S112" s="2">
        <f t="shared" si="42"/>
        <v>5.9963464767557269E-2</v>
      </c>
      <c r="U112" s="3" t="s">
        <v>113</v>
      </c>
      <c r="V112" s="3">
        <v>12.21</v>
      </c>
      <c r="Y112" s="3" t="s">
        <v>113</v>
      </c>
      <c r="Z112" s="3">
        <v>6.22</v>
      </c>
      <c r="AA112" s="2">
        <f t="shared" si="43"/>
        <v>2.6060106669865087E-2</v>
      </c>
      <c r="AC112" s="3" t="s">
        <v>113</v>
      </c>
      <c r="AD112" s="3">
        <v>18.559999999999999</v>
      </c>
      <c r="AE112" s="2">
        <f t="shared" si="44"/>
        <v>-8.0494129279438161E-3</v>
      </c>
      <c r="AG112" s="3" t="s">
        <v>113</v>
      </c>
      <c r="AH112" s="3">
        <v>3.99</v>
      </c>
      <c r="AI112" s="2">
        <f t="shared" si="45"/>
        <v>0</v>
      </c>
      <c r="AK112" s="3" t="s">
        <v>113</v>
      </c>
      <c r="AL112" s="3">
        <v>7.5</v>
      </c>
      <c r="AM112" s="2">
        <f t="shared" si="46"/>
        <v>-5.3224761237297781E-2</v>
      </c>
    </row>
    <row r="113" spans="1:39">
      <c r="A113" s="3" t="s">
        <v>114</v>
      </c>
      <c r="B113" s="1">
        <v>45872.92</v>
      </c>
      <c r="C113" s="2">
        <f t="shared" si="47"/>
        <v>-4.8215409593494435E-2</v>
      </c>
      <c r="E113" s="3" t="s">
        <v>114</v>
      </c>
      <c r="F113" s="3">
        <v>19.32</v>
      </c>
      <c r="G113" s="2">
        <f t="shared" si="39"/>
        <v>-4.9480057263369695E-2</v>
      </c>
      <c r="I113" s="3" t="s">
        <v>289</v>
      </c>
      <c r="J113" s="3">
        <v>13.3</v>
      </c>
      <c r="K113" s="2">
        <f t="shared" si="40"/>
        <v>-9.599347330545735E-2</v>
      </c>
      <c r="M113" s="3" t="s">
        <v>114</v>
      </c>
      <c r="N113" s="3">
        <v>8.5</v>
      </c>
      <c r="O113" s="2">
        <f t="shared" si="41"/>
        <v>-6.0486203932623259E-2</v>
      </c>
      <c r="Q113" s="3" t="s">
        <v>114</v>
      </c>
      <c r="R113" s="3">
        <v>3.56</v>
      </c>
      <c r="S113" s="2">
        <f t="shared" si="42"/>
        <v>-8.60746087712429E-2</v>
      </c>
      <c r="U113" s="3" t="s">
        <v>114</v>
      </c>
      <c r="V113" s="3">
        <v>12.63</v>
      </c>
      <c r="Y113" s="3" t="s">
        <v>114</v>
      </c>
      <c r="Z113" s="3">
        <v>6.06</v>
      </c>
      <c r="AA113" s="2">
        <f t="shared" si="43"/>
        <v>-5.3024468308220316E-2</v>
      </c>
      <c r="AC113" s="3" t="s">
        <v>114</v>
      </c>
      <c r="AD113" s="3">
        <v>18.71</v>
      </c>
      <c r="AE113" s="2">
        <f t="shared" si="44"/>
        <v>-2.6893263256148069E-2</v>
      </c>
      <c r="AG113" s="3" t="s">
        <v>114</v>
      </c>
      <c r="AH113" s="3">
        <v>3.99</v>
      </c>
      <c r="AI113" s="2">
        <f t="shared" si="45"/>
        <v>-1.7391742711868996E-2</v>
      </c>
      <c r="AK113" s="3" t="s">
        <v>114</v>
      </c>
      <c r="AL113" s="3">
        <v>7.91</v>
      </c>
      <c r="AM113" s="2">
        <f t="shared" si="46"/>
        <v>-5.29354345910929E-2</v>
      </c>
    </row>
    <row r="114" spans="1:39">
      <c r="A114" s="3" t="s">
        <v>115</v>
      </c>
      <c r="B114" s="1">
        <v>48138.89</v>
      </c>
      <c r="C114" s="2">
        <f t="shared" si="47"/>
        <v>3.4271677261637427E-2</v>
      </c>
      <c r="E114" s="3" t="s">
        <v>115</v>
      </c>
      <c r="F114" s="3">
        <v>20.3</v>
      </c>
      <c r="G114" s="2">
        <f t="shared" si="39"/>
        <v>-4.9140148024289293E-3</v>
      </c>
      <c r="I114" s="3" t="s">
        <v>290</v>
      </c>
      <c r="J114" s="3">
        <v>14.64</v>
      </c>
      <c r="K114" s="2">
        <f t="shared" si="40"/>
        <v>-4.8660049017338856E-2</v>
      </c>
      <c r="M114" s="3" t="s">
        <v>115</v>
      </c>
      <c r="N114" s="3">
        <v>9.0299999999999994</v>
      </c>
      <c r="O114" s="2">
        <f t="shared" si="41"/>
        <v>8.4296852626341762E-2</v>
      </c>
      <c r="Q114" s="3" t="s">
        <v>115</v>
      </c>
      <c r="R114" s="3">
        <v>3.88</v>
      </c>
      <c r="S114" s="2">
        <f t="shared" si="42"/>
        <v>7.7620053354891094E-3</v>
      </c>
      <c r="U114" s="3" t="s">
        <v>115</v>
      </c>
      <c r="V114" s="3">
        <v>12.94</v>
      </c>
      <c r="Y114" s="3" t="s">
        <v>115</v>
      </c>
      <c r="Z114" s="3">
        <v>6.39</v>
      </c>
      <c r="AA114" s="2">
        <f t="shared" si="43"/>
        <v>4.644549721017794E-2</v>
      </c>
      <c r="AC114" s="3" t="s">
        <v>115</v>
      </c>
      <c r="AD114" s="3">
        <v>19.22</v>
      </c>
      <c r="AE114" s="2">
        <f t="shared" si="44"/>
        <v>5.0143837516142375E-2</v>
      </c>
      <c r="AG114" s="3" t="s">
        <v>115</v>
      </c>
      <c r="AH114" s="3">
        <v>4.0599999999999996</v>
      </c>
      <c r="AI114" s="2">
        <f t="shared" si="45"/>
        <v>1.2391732295163457E-2</v>
      </c>
      <c r="AK114" s="3" t="s">
        <v>115</v>
      </c>
      <c r="AL114" s="3">
        <v>8.34</v>
      </c>
      <c r="AM114" s="2">
        <f t="shared" si="46"/>
        <v>7.2080882175527966E-2</v>
      </c>
    </row>
    <row r="115" spans="1:39">
      <c r="A115" s="3" t="s">
        <v>116</v>
      </c>
      <c r="B115" s="1">
        <v>46517.04</v>
      </c>
      <c r="C115" s="2">
        <f t="shared" si="47"/>
        <v>-8.5937831565584318E-3</v>
      </c>
      <c r="E115" s="3" t="s">
        <v>116</v>
      </c>
      <c r="F115" s="3">
        <v>20.399999999999999</v>
      </c>
      <c r="G115" s="2">
        <f t="shared" si="39"/>
        <v>-8.9051777615902522E-2</v>
      </c>
      <c r="I115" s="3" t="s">
        <v>291</v>
      </c>
      <c r="J115" s="3">
        <v>15.37</v>
      </c>
      <c r="K115" s="2">
        <f t="shared" si="40"/>
        <v>-1.9330498817425042E-2</v>
      </c>
      <c r="M115" s="3" t="s">
        <v>116</v>
      </c>
      <c r="N115" s="3">
        <v>8.3000000000000007</v>
      </c>
      <c r="O115" s="2">
        <f t="shared" si="41"/>
        <v>-9.2018898720252013E-2</v>
      </c>
      <c r="Q115" s="3" t="s">
        <v>116</v>
      </c>
      <c r="R115" s="3">
        <v>3.85</v>
      </c>
      <c r="S115" s="2">
        <f t="shared" si="42"/>
        <v>2.0998146839773402E-2</v>
      </c>
      <c r="U115" s="3" t="s">
        <v>116</v>
      </c>
      <c r="V115" s="3">
        <v>13.16</v>
      </c>
      <c r="Y115" s="3" t="s">
        <v>116</v>
      </c>
      <c r="Z115" s="3">
        <v>6.1</v>
      </c>
      <c r="AA115" s="2">
        <f t="shared" si="43"/>
        <v>-1.4646315517239302E-2</v>
      </c>
      <c r="AC115" s="3" t="s">
        <v>116</v>
      </c>
      <c r="AD115" s="3">
        <v>18.28</v>
      </c>
      <c r="AE115" s="2">
        <f t="shared" si="44"/>
        <v>1.0946908591815748E-3</v>
      </c>
      <c r="AG115" s="3" t="s">
        <v>116</v>
      </c>
      <c r="AH115" s="3">
        <v>4.01</v>
      </c>
      <c r="AI115" s="2">
        <f t="shared" si="45"/>
        <v>2.7814688182876978E-2</v>
      </c>
      <c r="AK115" s="3" t="s">
        <v>116</v>
      </c>
      <c r="AL115" s="3">
        <v>7.76</v>
      </c>
      <c r="AM115" s="2">
        <f t="shared" si="46"/>
        <v>2.2150742787588842E-2</v>
      </c>
    </row>
    <row r="116" spans="1:39">
      <c r="A116" s="3" t="s">
        <v>117</v>
      </c>
      <c r="B116" s="1">
        <v>46918.52</v>
      </c>
      <c r="C116" s="2">
        <f t="shared" si="47"/>
        <v>2.2626896832234036E-2</v>
      </c>
      <c r="E116" s="3" t="s">
        <v>117</v>
      </c>
      <c r="F116" s="3">
        <v>22.3</v>
      </c>
      <c r="G116" s="2">
        <f t="shared" si="39"/>
        <v>1.3998873899403267E-2</v>
      </c>
      <c r="I116" s="3" t="s">
        <v>293</v>
      </c>
      <c r="J116" s="3">
        <v>15.67</v>
      </c>
      <c r="K116" s="2">
        <f t="shared" si="40"/>
        <v>-8.4988485695603577E-2</v>
      </c>
      <c r="M116" s="3" t="s">
        <v>117</v>
      </c>
      <c r="N116" s="3">
        <v>9.1</v>
      </c>
      <c r="O116" s="2">
        <f t="shared" si="41"/>
        <v>-3.1370879697367328E-2</v>
      </c>
      <c r="Q116" s="3" t="s">
        <v>117</v>
      </c>
      <c r="R116" s="3">
        <v>3.77</v>
      </c>
      <c r="S116" s="2">
        <f t="shared" si="42"/>
        <v>6.2948274314236219E-2</v>
      </c>
      <c r="U116" s="3" t="s">
        <v>117</v>
      </c>
      <c r="V116" s="3">
        <v>13.59</v>
      </c>
      <c r="Y116" s="3" t="s">
        <v>117</v>
      </c>
      <c r="Z116" s="3">
        <v>6.19</v>
      </c>
      <c r="AA116" s="2">
        <f t="shared" si="43"/>
        <v>4.122595332195126E-2</v>
      </c>
      <c r="AC116" s="3" t="s">
        <v>117</v>
      </c>
      <c r="AD116" s="3">
        <v>18.260000000000002</v>
      </c>
      <c r="AE116" s="2">
        <f t="shared" si="44"/>
        <v>8.6911810105493259E-2</v>
      </c>
      <c r="AG116" s="3" t="s">
        <v>117</v>
      </c>
      <c r="AH116" s="3">
        <v>3.9</v>
      </c>
      <c r="AI116" s="2">
        <f t="shared" si="45"/>
        <v>-4.7568416919109568E-2</v>
      </c>
      <c r="AK116" s="3" t="s">
        <v>117</v>
      </c>
      <c r="AL116" s="3">
        <v>7.59</v>
      </c>
      <c r="AM116" s="2">
        <f t="shared" si="46"/>
        <v>5.8321610434984184E-2</v>
      </c>
    </row>
    <row r="117" spans="1:39">
      <c r="A117" s="3" t="s">
        <v>118</v>
      </c>
      <c r="B117" s="1">
        <v>45868.82</v>
      </c>
      <c r="C117" s="2">
        <f t="shared" si="47"/>
        <v>-3.6975536612196394E-2</v>
      </c>
      <c r="E117" s="3" t="s">
        <v>118</v>
      </c>
      <c r="F117" s="3">
        <v>21.99</v>
      </c>
      <c r="G117" s="2">
        <f t="shared" si="39"/>
        <v>-5.0974917198860818E-2</v>
      </c>
      <c r="I117" s="3" t="s">
        <v>296</v>
      </c>
      <c r="J117" s="3">
        <v>17.059999999999999</v>
      </c>
      <c r="K117" s="2">
        <f t="shared" si="40"/>
        <v>-8.6425038655622718E-2</v>
      </c>
      <c r="M117" s="3" t="s">
        <v>118</v>
      </c>
      <c r="N117" s="3">
        <v>9.39</v>
      </c>
      <c r="O117" s="2">
        <f t="shared" si="41"/>
        <v>-2.1276603771167293E-3</v>
      </c>
      <c r="Q117" s="3" t="s">
        <v>118</v>
      </c>
      <c r="R117" s="3">
        <v>3.54</v>
      </c>
      <c r="S117" s="2">
        <f t="shared" si="42"/>
        <v>-7.0874339586656995E-2</v>
      </c>
      <c r="U117" s="3" t="s">
        <v>118</v>
      </c>
      <c r="V117" s="3">
        <v>14</v>
      </c>
      <c r="Y117" s="3" t="s">
        <v>118</v>
      </c>
      <c r="Z117" s="3">
        <v>5.94</v>
      </c>
      <c r="AA117" s="2">
        <f t="shared" si="43"/>
        <v>-3.6367644170874833E-2</v>
      </c>
      <c r="AC117" s="3" t="s">
        <v>118</v>
      </c>
      <c r="AD117" s="3">
        <v>16.739999999999998</v>
      </c>
      <c r="AE117" s="2">
        <f t="shared" si="44"/>
        <v>-4.4971081236431454E-2</v>
      </c>
      <c r="AG117" s="3" t="s">
        <v>118</v>
      </c>
      <c r="AH117" s="3">
        <v>4.09</v>
      </c>
      <c r="AI117" s="2">
        <f t="shared" si="45"/>
        <v>-2.4155763879336153E-2</v>
      </c>
      <c r="AK117" s="3" t="s">
        <v>118</v>
      </c>
      <c r="AL117" s="3">
        <v>7.16</v>
      </c>
      <c r="AM117" s="2">
        <f t="shared" si="46"/>
        <v>-4.9056156989194077E-2</v>
      </c>
    </row>
    <row r="118" spans="1:39">
      <c r="A118" s="3" t="s">
        <v>119</v>
      </c>
      <c r="B118" s="1">
        <v>47596.59</v>
      </c>
      <c r="C118" s="2">
        <f t="shared" si="47"/>
        <v>7.6026892495624906E-3</v>
      </c>
      <c r="E118" s="3" t="s">
        <v>119</v>
      </c>
      <c r="F118" s="3">
        <v>23.14</v>
      </c>
      <c r="G118" s="2">
        <f t="shared" si="39"/>
        <v>1.3049336977721059E-2</v>
      </c>
      <c r="I118" s="3" t="s">
        <v>297</v>
      </c>
      <c r="J118" s="3">
        <v>18.600000000000001</v>
      </c>
      <c r="K118" s="2">
        <f t="shared" si="40"/>
        <v>9.7245498919947809E-3</v>
      </c>
      <c r="M118" s="3" t="s">
        <v>119</v>
      </c>
      <c r="N118" s="3">
        <v>9.41</v>
      </c>
      <c r="O118" s="2">
        <f t="shared" si="41"/>
        <v>9.7011945796809981E-2</v>
      </c>
      <c r="Q118" s="3" t="s">
        <v>119</v>
      </c>
      <c r="R118" s="3">
        <v>3.8</v>
      </c>
      <c r="S118" s="2">
        <f t="shared" si="42"/>
        <v>-7.8637364602145762E-3</v>
      </c>
      <c r="U118" s="3" t="s">
        <v>119</v>
      </c>
      <c r="V118" s="3">
        <v>13.16</v>
      </c>
      <c r="Y118" s="3" t="s">
        <v>119</v>
      </c>
      <c r="Z118" s="3">
        <v>6.16</v>
      </c>
      <c r="AA118" s="2">
        <f t="shared" si="43"/>
        <v>1.142869582362285E-2</v>
      </c>
      <c r="AC118" s="3" t="s">
        <v>119</v>
      </c>
      <c r="AD118" s="3">
        <v>17.510000000000002</v>
      </c>
      <c r="AE118" s="2">
        <f t="shared" si="44"/>
        <v>2.9558802241544429E-2</v>
      </c>
      <c r="AG118" s="3" t="s">
        <v>119</v>
      </c>
      <c r="AH118" s="3">
        <v>4.1900000000000004</v>
      </c>
      <c r="AI118" s="2">
        <f t="shared" si="45"/>
        <v>-9.5012591241402516E-3</v>
      </c>
      <c r="AK118" s="3" t="s">
        <v>119</v>
      </c>
      <c r="AL118" s="3">
        <v>7.52</v>
      </c>
      <c r="AM118" s="2">
        <f t="shared" si="46"/>
        <v>2.0148431760503238E-2</v>
      </c>
    </row>
    <row r="119" spans="1:39">
      <c r="A119" s="3" t="s">
        <v>120</v>
      </c>
      <c r="B119" s="1">
        <v>47236.1</v>
      </c>
      <c r="C119" s="2">
        <f t="shared" si="47"/>
        <v>-4.3544454440834282E-2</v>
      </c>
      <c r="E119" s="3" t="s">
        <v>120</v>
      </c>
      <c r="F119" s="3">
        <v>22.84</v>
      </c>
      <c r="G119" s="2">
        <f t="shared" si="39"/>
        <v>6.6057479190910248E-2</v>
      </c>
      <c r="I119" s="3" t="s">
        <v>298</v>
      </c>
      <c r="J119" s="3">
        <v>18.420000000000002</v>
      </c>
      <c r="K119" s="2">
        <f t="shared" si="40"/>
        <v>-0.10111699696741781</v>
      </c>
      <c r="M119" s="3" t="s">
        <v>120</v>
      </c>
      <c r="N119" s="3">
        <v>8.5399999999999991</v>
      </c>
      <c r="O119" s="2">
        <f t="shared" si="41"/>
        <v>-4.24132336822396E-2</v>
      </c>
      <c r="Q119" s="3" t="s">
        <v>120</v>
      </c>
      <c r="R119" s="3">
        <v>3.83</v>
      </c>
      <c r="S119" s="2">
        <f t="shared" si="42"/>
        <v>-6.0778196261949045E-2</v>
      </c>
      <c r="U119" s="3" t="s">
        <v>120</v>
      </c>
      <c r="V119" s="3">
        <v>13.52</v>
      </c>
      <c r="Y119" s="3" t="s">
        <v>120</v>
      </c>
      <c r="Z119" s="3">
        <v>6.09</v>
      </c>
      <c r="AA119" s="2">
        <f t="shared" si="43"/>
        <v>-8.3447288227111241E-2</v>
      </c>
      <c r="AC119" s="3" t="s">
        <v>120</v>
      </c>
      <c r="AD119" s="3">
        <v>17</v>
      </c>
      <c r="AE119" s="2">
        <f t="shared" si="44"/>
        <v>-2.8987536873252298E-2</v>
      </c>
      <c r="AG119" s="3" t="s">
        <v>120</v>
      </c>
      <c r="AH119" s="3">
        <v>4.2300000000000004</v>
      </c>
      <c r="AI119" s="2">
        <f t="shared" si="45"/>
        <v>-7.0671672230923311E-3</v>
      </c>
      <c r="AK119" s="3" t="s">
        <v>120</v>
      </c>
      <c r="AL119" s="3">
        <v>7.37</v>
      </c>
      <c r="AM119" s="2">
        <f t="shared" si="46"/>
        <v>-7.4495569057799152E-2</v>
      </c>
    </row>
    <row r="120" spans="1:39">
      <c r="A120" s="3" t="s">
        <v>121</v>
      </c>
      <c r="B120" s="1">
        <v>49338.41</v>
      </c>
      <c r="C120" s="2">
        <f t="shared" si="47"/>
        <v>4.7843621894537766E-2</v>
      </c>
      <c r="E120" s="3" t="s">
        <v>121</v>
      </c>
      <c r="F120" s="3">
        <v>21.38</v>
      </c>
      <c r="G120" s="2">
        <f t="shared" si="39"/>
        <v>-2.4030731225555945E-2</v>
      </c>
      <c r="I120" s="3" t="s">
        <v>299</v>
      </c>
      <c r="J120" s="3">
        <v>20.38</v>
      </c>
      <c r="K120" s="2">
        <f t="shared" si="40"/>
        <v>0.15406890364861359</v>
      </c>
      <c r="M120" s="3" t="s">
        <v>121</v>
      </c>
      <c r="N120" s="3">
        <v>8.91</v>
      </c>
      <c r="O120" s="2">
        <f t="shared" si="41"/>
        <v>0</v>
      </c>
      <c r="Q120" s="3" t="s">
        <v>121</v>
      </c>
      <c r="R120" s="3">
        <v>4.07</v>
      </c>
      <c r="S120" s="2">
        <f t="shared" si="42"/>
        <v>0.11716897361682399</v>
      </c>
      <c r="U120" s="3" t="s">
        <v>121</v>
      </c>
      <c r="V120" s="3">
        <v>14.16</v>
      </c>
      <c r="Y120" s="3" t="s">
        <v>121</v>
      </c>
      <c r="Z120" s="3">
        <v>6.62</v>
      </c>
      <c r="AA120" s="2">
        <f t="shared" si="43"/>
        <v>7.8533273424682068E-2</v>
      </c>
      <c r="AC120" s="3" t="s">
        <v>121</v>
      </c>
      <c r="AD120" s="3">
        <v>17.5</v>
      </c>
      <c r="AE120" s="2">
        <f t="shared" si="44"/>
        <v>2.7224386254871294E-2</v>
      </c>
      <c r="AG120" s="3" t="s">
        <v>121</v>
      </c>
      <c r="AH120" s="3">
        <v>4.26</v>
      </c>
      <c r="AI120" s="2">
        <f t="shared" si="45"/>
        <v>0</v>
      </c>
      <c r="AK120" s="3" t="s">
        <v>121</v>
      </c>
      <c r="AL120" s="3">
        <v>7.94</v>
      </c>
      <c r="AM120" s="2">
        <f t="shared" si="46"/>
        <v>3.3293728099463626E-2</v>
      </c>
    </row>
    <row r="121" spans="1:39">
      <c r="A121" s="3" t="s">
        <v>122</v>
      </c>
      <c r="B121" s="1">
        <v>47033.46</v>
      </c>
      <c r="C121" s="2">
        <f t="shared" si="47"/>
        <v>4.7949138198299913E-2</v>
      </c>
      <c r="E121" s="3" t="s">
        <v>122</v>
      </c>
      <c r="F121" s="3">
        <v>21.9</v>
      </c>
      <c r="G121" s="2">
        <f t="shared" si="39"/>
        <v>4.4347990454308345E-2</v>
      </c>
      <c r="I121" s="3" t="s">
        <v>300</v>
      </c>
      <c r="J121" s="3">
        <v>17.47</v>
      </c>
      <c r="K121" s="2">
        <f t="shared" si="40"/>
        <v>-6.276768111065761E-3</v>
      </c>
      <c r="M121" s="3" t="s">
        <v>122</v>
      </c>
      <c r="N121" s="3">
        <v>8.91</v>
      </c>
      <c r="O121" s="2">
        <f t="shared" si="41"/>
        <v>0.14335987744603323</v>
      </c>
      <c r="Q121" s="3" t="s">
        <v>122</v>
      </c>
      <c r="R121" s="3">
        <v>3.62</v>
      </c>
      <c r="S121" s="2">
        <f t="shared" si="42"/>
        <v>-5.5096558109695845E-3</v>
      </c>
      <c r="U121" s="3" t="s">
        <v>122</v>
      </c>
      <c r="V121" s="3">
        <v>13.56</v>
      </c>
      <c r="Y121" s="3" t="s">
        <v>122</v>
      </c>
      <c r="Z121" s="3">
        <v>6.12</v>
      </c>
      <c r="AA121" s="2">
        <f t="shared" si="43"/>
        <v>5.8890016004226664E-2</v>
      </c>
      <c r="AC121" s="3" t="s">
        <v>122</v>
      </c>
      <c r="AD121" s="3">
        <v>17.03</v>
      </c>
      <c r="AE121" s="2">
        <f t="shared" si="44"/>
        <v>0.10060898525501344</v>
      </c>
      <c r="AG121" s="3" t="s">
        <v>122</v>
      </c>
      <c r="AH121" s="3">
        <v>4.26</v>
      </c>
      <c r="AI121" s="2">
        <f t="shared" si="45"/>
        <v>3.5846131773135663E-2</v>
      </c>
      <c r="AK121" s="3" t="s">
        <v>122</v>
      </c>
      <c r="AL121" s="3">
        <v>7.68</v>
      </c>
      <c r="AM121" s="2">
        <f t="shared" si="46"/>
        <v>-5.3244514518812243E-2</v>
      </c>
    </row>
    <row r="122" spans="1:39">
      <c r="A122" s="3" t="s">
        <v>123</v>
      </c>
      <c r="B122" s="1">
        <v>44831.46</v>
      </c>
      <c r="C122" s="2">
        <f t="shared" si="47"/>
        <v>-5.2840473853537656E-2</v>
      </c>
      <c r="E122" s="3" t="s">
        <v>123</v>
      </c>
      <c r="F122" s="3">
        <v>20.95</v>
      </c>
      <c r="G122" s="2">
        <f t="shared" si="39"/>
        <v>-7.1376662842227712E-2</v>
      </c>
      <c r="I122" s="3" t="s">
        <v>301</v>
      </c>
      <c r="J122" s="3">
        <v>17.579999999999998</v>
      </c>
      <c r="K122" s="2">
        <f t="shared" si="40"/>
        <v>-0.10467768872791559</v>
      </c>
      <c r="M122" s="3" t="s">
        <v>123</v>
      </c>
      <c r="N122" s="3">
        <v>7.72</v>
      </c>
      <c r="O122" s="2">
        <f t="shared" si="41"/>
        <v>-0.12523933633283832</v>
      </c>
      <c r="Q122" s="3" t="s">
        <v>123</v>
      </c>
      <c r="R122" s="3">
        <v>3.64</v>
      </c>
      <c r="S122" s="2">
        <f t="shared" si="42"/>
        <v>-2.1739986636405875E-2</v>
      </c>
      <c r="U122" s="3" t="s">
        <v>123</v>
      </c>
      <c r="V122" s="3">
        <v>12.59</v>
      </c>
      <c r="Y122" s="3" t="s">
        <v>123</v>
      </c>
      <c r="Z122" s="3">
        <v>5.77</v>
      </c>
      <c r="AA122" s="2">
        <f t="shared" si="43"/>
        <v>-7.6704252279353707E-2</v>
      </c>
      <c r="AC122" s="3" t="s">
        <v>123</v>
      </c>
      <c r="AD122" s="3">
        <v>15.4</v>
      </c>
      <c r="AE122" s="2">
        <f t="shared" si="44"/>
        <v>-6.8992871486951435E-2</v>
      </c>
      <c r="AG122" s="3" t="s">
        <v>123</v>
      </c>
      <c r="AH122" s="3">
        <v>4.1100000000000003</v>
      </c>
      <c r="AI122" s="2">
        <f t="shared" si="45"/>
        <v>1.9656652549551592E-2</v>
      </c>
      <c r="AK122" s="3" t="s">
        <v>123</v>
      </c>
      <c r="AL122" s="3">
        <v>8.1</v>
      </c>
      <c r="AM122" s="2">
        <f t="shared" si="46"/>
        <v>-3.3983852815598736E-2</v>
      </c>
    </row>
    <row r="123" spans="1:39">
      <c r="A123" s="3" t="s">
        <v>124</v>
      </c>
      <c r="B123" s="1">
        <v>47264.08</v>
      </c>
      <c r="C123" s="2">
        <f t="shared" si="47"/>
        <v>1.8440148416597604E-2</v>
      </c>
      <c r="E123" s="3" t="s">
        <v>124</v>
      </c>
      <c r="F123" s="3">
        <v>22.5</v>
      </c>
      <c r="G123" s="2">
        <f t="shared" si="39"/>
        <v>1.974929538501807E-2</v>
      </c>
      <c r="I123" s="3" t="s">
        <v>302</v>
      </c>
      <c r="J123" s="3">
        <v>19.52</v>
      </c>
      <c r="K123" s="2">
        <f t="shared" si="40"/>
        <v>2.3323161372618716E-2</v>
      </c>
      <c r="M123" s="3" t="s">
        <v>124</v>
      </c>
      <c r="N123" s="3">
        <v>8.75</v>
      </c>
      <c r="O123" s="2">
        <f t="shared" si="41"/>
        <v>5.2798185566970829E-2</v>
      </c>
      <c r="Q123" s="3" t="s">
        <v>124</v>
      </c>
      <c r="R123" s="3">
        <v>3.72</v>
      </c>
      <c r="S123" s="2">
        <f t="shared" si="42"/>
        <v>6.6691374498672351E-2</v>
      </c>
      <c r="U123" s="3" t="s">
        <v>124</v>
      </c>
      <c r="V123" s="3">
        <v>13.76</v>
      </c>
      <c r="Y123" s="3" t="s">
        <v>124</v>
      </c>
      <c r="Z123" s="3">
        <v>6.23</v>
      </c>
      <c r="AA123" s="2">
        <f t="shared" si="43"/>
        <v>2.1087561620096385E-2</v>
      </c>
      <c r="AC123" s="3" t="s">
        <v>124</v>
      </c>
      <c r="AD123" s="3">
        <v>16.5</v>
      </c>
      <c r="AE123" s="2">
        <f t="shared" si="44"/>
        <v>6.9642433055747119E-2</v>
      </c>
      <c r="AG123" s="3" t="s">
        <v>124</v>
      </c>
      <c r="AH123" s="3">
        <v>4.03</v>
      </c>
      <c r="AI123" s="2">
        <f t="shared" si="45"/>
        <v>4.9751346401139289E-3</v>
      </c>
      <c r="AK123" s="3" t="s">
        <v>124</v>
      </c>
      <c r="AL123" s="3">
        <v>8.3800000000000008</v>
      </c>
      <c r="AM123" s="2">
        <f t="shared" si="46"/>
        <v>0.11629250027832226</v>
      </c>
    </row>
    <row r="124" spans="1:39">
      <c r="A124" s="3" t="s">
        <v>125</v>
      </c>
      <c r="B124" s="1">
        <v>46400.51</v>
      </c>
      <c r="C124" s="2">
        <f t="shared" si="47"/>
        <v>-2.0928285820104508E-3</v>
      </c>
      <c r="E124" s="3" t="s">
        <v>125</v>
      </c>
      <c r="F124" s="3">
        <v>22.06</v>
      </c>
      <c r="G124" s="2">
        <f t="shared" si="39"/>
        <v>7.1391809324944225E-2</v>
      </c>
      <c r="I124" s="3" t="s">
        <v>304</v>
      </c>
      <c r="J124" s="3">
        <v>19.07</v>
      </c>
      <c r="K124" s="2">
        <f t="shared" si="40"/>
        <v>6.4433649866959722E-2</v>
      </c>
      <c r="M124" s="3" t="s">
        <v>125</v>
      </c>
      <c r="N124" s="3">
        <v>8.3000000000000007</v>
      </c>
      <c r="O124" s="2">
        <f t="shared" si="41"/>
        <v>-8.3188819271979936E-2</v>
      </c>
      <c r="Q124" s="3" t="s">
        <v>125</v>
      </c>
      <c r="R124" s="3">
        <v>3.48</v>
      </c>
      <c r="S124" s="2">
        <f t="shared" si="42"/>
        <v>7.1458963982144852E-2</v>
      </c>
      <c r="U124" s="3" t="s">
        <v>125</v>
      </c>
      <c r="V124" s="3">
        <v>12.48</v>
      </c>
      <c r="Y124" s="3" t="s">
        <v>125</v>
      </c>
      <c r="Z124" s="3">
        <v>6.1</v>
      </c>
      <c r="AA124" s="2">
        <f t="shared" si="43"/>
        <v>1.3201511858535981E-2</v>
      </c>
      <c r="AC124" s="3" t="s">
        <v>125</v>
      </c>
      <c r="AD124" s="3">
        <v>15.39</v>
      </c>
      <c r="AE124" s="2">
        <f t="shared" si="44"/>
        <v>2.8337975304456732E-2</v>
      </c>
      <c r="AG124" s="3" t="s">
        <v>125</v>
      </c>
      <c r="AH124" s="3">
        <v>4.01</v>
      </c>
      <c r="AI124" s="2">
        <f t="shared" si="45"/>
        <v>2.4968801985871458E-3</v>
      </c>
      <c r="AK124" s="3" t="s">
        <v>125</v>
      </c>
      <c r="AL124" s="3">
        <v>7.46</v>
      </c>
      <c r="AM124" s="2">
        <f t="shared" si="46"/>
        <v>2.4424552007074794E-2</v>
      </c>
    </row>
    <row r="125" spans="1:39">
      <c r="A125" s="3" t="s">
        <v>126</v>
      </c>
      <c r="B125" s="1">
        <v>46497.72</v>
      </c>
      <c r="C125" s="2">
        <f t="shared" si="47"/>
        <v>-1.4012805051046014E-2</v>
      </c>
      <c r="E125" s="3" t="s">
        <v>126</v>
      </c>
      <c r="F125" s="3">
        <v>20.54</v>
      </c>
      <c r="G125" s="2">
        <f t="shared" si="39"/>
        <v>-2.119539846773897E-2</v>
      </c>
      <c r="I125" s="3" t="s">
        <v>306</v>
      </c>
      <c r="J125" s="3">
        <v>17.88</v>
      </c>
      <c r="K125" s="2">
        <f t="shared" si="40"/>
        <v>5.223569049923317E-2</v>
      </c>
      <c r="M125" s="3" t="s">
        <v>126</v>
      </c>
      <c r="N125" s="3">
        <v>9.02</v>
      </c>
      <c r="O125" s="2">
        <f t="shared" si="41"/>
        <v>-9.309042306601209E-2</v>
      </c>
      <c r="Q125" s="3" t="s">
        <v>126</v>
      </c>
      <c r="R125" s="3">
        <v>3.24</v>
      </c>
      <c r="S125" s="2">
        <f t="shared" si="42"/>
        <v>-6.1538655743781116E-3</v>
      </c>
      <c r="U125" s="3" t="s">
        <v>126</v>
      </c>
      <c r="V125" s="3">
        <v>12.48</v>
      </c>
      <c r="Y125" s="3" t="s">
        <v>126</v>
      </c>
      <c r="Z125" s="3">
        <v>6.02</v>
      </c>
      <c r="AA125" s="2">
        <f t="shared" si="43"/>
        <v>-2.7847827375775153E-2</v>
      </c>
      <c r="AC125" s="3" t="s">
        <v>126</v>
      </c>
      <c r="AD125" s="3">
        <v>14.96</v>
      </c>
      <c r="AE125" s="2">
        <f t="shared" si="44"/>
        <v>-6.0939136679854643E-2</v>
      </c>
      <c r="AG125" s="3" t="s">
        <v>126</v>
      </c>
      <c r="AH125" s="3">
        <v>4</v>
      </c>
      <c r="AI125" s="2">
        <f t="shared" si="45"/>
        <v>3.8221212820197671E-2</v>
      </c>
      <c r="AK125" s="3" t="s">
        <v>126</v>
      </c>
      <c r="AL125" s="3">
        <v>7.28</v>
      </c>
      <c r="AM125" s="2">
        <f t="shared" si="46"/>
        <v>-3.9062205240762815E-2</v>
      </c>
    </row>
    <row r="126" spans="1:39">
      <c r="A126" s="3" t="s">
        <v>127</v>
      </c>
      <c r="B126" s="1">
        <v>47153.87</v>
      </c>
      <c r="C126" s="2">
        <f t="shared" si="47"/>
        <v>3.0888119304310058E-2</v>
      </c>
      <c r="E126" s="3" t="s">
        <v>127</v>
      </c>
      <c r="F126" s="3">
        <v>20.98</v>
      </c>
      <c r="G126" s="2">
        <f t="shared" si="39"/>
        <v>-9.5283475527185445E-4</v>
      </c>
      <c r="I126" s="3" t="s">
        <v>307</v>
      </c>
      <c r="J126" s="3">
        <v>16.97</v>
      </c>
      <c r="K126" s="2">
        <f t="shared" si="40"/>
        <v>3.5996687863091195E-2</v>
      </c>
      <c r="M126" s="3" t="s">
        <v>127</v>
      </c>
      <c r="N126" s="3">
        <v>9.9</v>
      </c>
      <c r="O126" s="2">
        <f t="shared" si="41"/>
        <v>-3.9609138095045827E-2</v>
      </c>
      <c r="Q126" s="3" t="s">
        <v>127</v>
      </c>
      <c r="R126" s="3">
        <v>3.26</v>
      </c>
      <c r="S126" s="2">
        <f t="shared" si="42"/>
        <v>1.8576385572935238E-2</v>
      </c>
      <c r="U126" s="3" t="s">
        <v>127</v>
      </c>
      <c r="V126" s="3">
        <v>12.76</v>
      </c>
      <c r="Y126" s="3" t="s">
        <v>127</v>
      </c>
      <c r="Z126" s="3">
        <v>6.19</v>
      </c>
      <c r="AA126" s="2">
        <f t="shared" si="43"/>
        <v>3.4514518733964453E-2</v>
      </c>
      <c r="AC126" s="3" t="s">
        <v>127</v>
      </c>
      <c r="AD126" s="3">
        <v>15.9</v>
      </c>
      <c r="AE126" s="2">
        <f t="shared" si="44"/>
        <v>7.5076026440357102E-2</v>
      </c>
      <c r="AG126" s="3" t="s">
        <v>127</v>
      </c>
      <c r="AH126" s="3">
        <v>3.85</v>
      </c>
      <c r="AI126" s="2">
        <f t="shared" si="45"/>
        <v>3.16649146439687E-2</v>
      </c>
      <c r="AK126" s="3" t="s">
        <v>127</v>
      </c>
      <c r="AL126" s="3">
        <v>7.57</v>
      </c>
      <c r="AM126" s="2">
        <f t="shared" si="46"/>
        <v>6.6269294876090783E-3</v>
      </c>
    </row>
    <row r="127" spans="1:39">
      <c r="A127" s="3" t="s">
        <v>128</v>
      </c>
      <c r="B127" s="1">
        <v>45719.64</v>
      </c>
      <c r="C127" s="2">
        <f t="shared" si="47"/>
        <v>-3.8378783120345532E-2</v>
      </c>
      <c r="E127" s="3" t="s">
        <v>128</v>
      </c>
      <c r="F127" s="3">
        <v>21</v>
      </c>
      <c r="G127" s="2">
        <f t="shared" si="39"/>
        <v>-4.0593396965253555E-2</v>
      </c>
      <c r="I127" s="3" t="s">
        <v>308</v>
      </c>
      <c r="J127" s="3">
        <v>16.37</v>
      </c>
      <c r="K127" s="2">
        <f t="shared" si="40"/>
        <v>-8.5992735768819772E-2</v>
      </c>
      <c r="M127" s="3" t="s">
        <v>128</v>
      </c>
      <c r="N127" s="3">
        <v>10.3</v>
      </c>
      <c r="O127" s="2">
        <f t="shared" si="41"/>
        <v>-6.5751377562780419E-2</v>
      </c>
      <c r="Q127" s="3" t="s">
        <v>128</v>
      </c>
      <c r="R127" s="3">
        <v>3.2</v>
      </c>
      <c r="S127" s="2">
        <f t="shared" si="42"/>
        <v>-0.10379679368164342</v>
      </c>
      <c r="U127" s="3" t="s">
        <v>128</v>
      </c>
      <c r="V127" s="3">
        <v>12.15</v>
      </c>
      <c r="Y127" s="3" t="s">
        <v>128</v>
      </c>
      <c r="Z127" s="3">
        <v>5.98</v>
      </c>
      <c r="AA127" s="2">
        <f t="shared" si="43"/>
        <v>-3.9349338788547655E-2</v>
      </c>
      <c r="AC127" s="3" t="s">
        <v>128</v>
      </c>
      <c r="AD127" s="3">
        <v>14.75</v>
      </c>
      <c r="AE127" s="2">
        <f t="shared" si="44"/>
        <v>-6.559728248581323E-2</v>
      </c>
      <c r="AG127" s="3" t="s">
        <v>128</v>
      </c>
      <c r="AH127" s="3">
        <v>3.73</v>
      </c>
      <c r="AI127" s="2">
        <f t="shared" si="45"/>
        <v>-4.4568319479876523E-2</v>
      </c>
      <c r="AK127" s="3" t="s">
        <v>128</v>
      </c>
      <c r="AL127" s="3">
        <v>7.52</v>
      </c>
      <c r="AM127" s="2">
        <f t="shared" si="46"/>
        <v>-4.4220468479366837E-2</v>
      </c>
    </row>
    <row r="128" spans="1:39">
      <c r="A128" s="3" t="s">
        <v>129</v>
      </c>
      <c r="B128" s="1">
        <v>47508.41</v>
      </c>
      <c r="C128" s="2">
        <f t="shared" si="47"/>
        <v>-2.2250007316796959E-2</v>
      </c>
      <c r="E128" s="3" t="s">
        <v>129</v>
      </c>
      <c r="F128" s="3">
        <v>21.87</v>
      </c>
      <c r="G128" s="2">
        <f t="shared" si="39"/>
        <v>-2.7510190336813779E-2</v>
      </c>
      <c r="I128" s="3" t="s">
        <v>309</v>
      </c>
      <c r="J128" s="3">
        <v>17.84</v>
      </c>
      <c r="K128" s="2">
        <f t="shared" si="40"/>
        <v>-1.2256420836975935E-2</v>
      </c>
      <c r="M128" s="3" t="s">
        <v>129</v>
      </c>
      <c r="N128" s="3">
        <v>11</v>
      </c>
      <c r="O128" s="2">
        <f t="shared" si="41"/>
        <v>-2.2472855852058628E-2</v>
      </c>
      <c r="Q128" s="3" t="s">
        <v>129</v>
      </c>
      <c r="R128" s="3">
        <v>3.55</v>
      </c>
      <c r="S128" s="2">
        <f t="shared" si="42"/>
        <v>1.70458672729886E-2</v>
      </c>
      <c r="U128" s="3" t="s">
        <v>129</v>
      </c>
      <c r="V128" s="3">
        <v>13.87</v>
      </c>
      <c r="Y128" s="3" t="s">
        <v>129</v>
      </c>
      <c r="Z128" s="3">
        <v>6.22</v>
      </c>
      <c r="AA128" s="2">
        <f t="shared" si="43"/>
        <v>-1.436576980203364E-2</v>
      </c>
      <c r="AC128" s="3" t="s">
        <v>129</v>
      </c>
      <c r="AD128" s="3">
        <v>15.75</v>
      </c>
      <c r="AE128" s="2">
        <f t="shared" si="44"/>
        <v>-5.5569851154810654E-2</v>
      </c>
      <c r="AG128" s="3" t="s">
        <v>129</v>
      </c>
      <c r="AH128" s="3">
        <v>3.9</v>
      </c>
      <c r="AI128" s="2">
        <f t="shared" si="45"/>
        <v>-1.2739025777429826E-2</v>
      </c>
      <c r="AK128" s="3" t="s">
        <v>129</v>
      </c>
      <c r="AL128" s="3">
        <v>7.86</v>
      </c>
      <c r="AM128" s="2">
        <f t="shared" si="46"/>
        <v>-5.9276609929540189E-2</v>
      </c>
    </row>
    <row r="129" spans="1:39">
      <c r="A129" s="3" t="s">
        <v>130</v>
      </c>
      <c r="B129" s="1">
        <v>48577.32</v>
      </c>
      <c r="C129" s="2">
        <f t="shared" si="47"/>
        <v>-4.6013787145162667E-2</v>
      </c>
      <c r="E129" s="3" t="s">
        <v>130</v>
      </c>
      <c r="F129" s="3">
        <v>22.48</v>
      </c>
      <c r="G129" s="2">
        <f t="shared" si="39"/>
        <v>-4.8196868394093297E-2</v>
      </c>
      <c r="I129" s="3" t="s">
        <v>310</v>
      </c>
      <c r="J129" s="3">
        <v>18.059999999999999</v>
      </c>
      <c r="K129" s="2">
        <f t="shared" si="40"/>
        <v>3.0356462480593992E-2</v>
      </c>
      <c r="M129" s="3" t="s">
        <v>130</v>
      </c>
      <c r="N129" s="3">
        <v>11.25</v>
      </c>
      <c r="O129" s="2">
        <f t="shared" si="41"/>
        <v>4.3603637482131932E-2</v>
      </c>
      <c r="Q129" s="3" t="s">
        <v>130</v>
      </c>
      <c r="R129" s="3">
        <v>3.49</v>
      </c>
      <c r="S129" s="2">
        <f t="shared" si="42"/>
        <v>-7.7173265245583489E-2</v>
      </c>
      <c r="U129" s="3" t="s">
        <v>130</v>
      </c>
      <c r="V129" s="3">
        <v>14.06</v>
      </c>
      <c r="Y129" s="3" t="s">
        <v>130</v>
      </c>
      <c r="Z129" s="3">
        <v>6.31</v>
      </c>
      <c r="AA129" s="2">
        <f t="shared" si="43"/>
        <v>-8.0652055081337409E-2</v>
      </c>
      <c r="AC129" s="3" t="s">
        <v>130</v>
      </c>
      <c r="AD129" s="3">
        <v>16.649999999999999</v>
      </c>
      <c r="AE129" s="2">
        <f t="shared" si="44"/>
        <v>-4.8074907719512387E-2</v>
      </c>
      <c r="AG129" s="3" t="s">
        <v>130</v>
      </c>
      <c r="AH129" s="3">
        <v>3.95</v>
      </c>
      <c r="AI129" s="2">
        <f t="shared" si="45"/>
        <v>-3.4829391141679808E-2</v>
      </c>
      <c r="AK129" s="3" t="s">
        <v>130</v>
      </c>
      <c r="AL129" s="3">
        <v>8.34</v>
      </c>
      <c r="AM129" s="2">
        <f t="shared" si="46"/>
        <v>-4.3408574493756104E-2</v>
      </c>
    </row>
    <row r="130" spans="1:39">
      <c r="A130" s="3" t="s">
        <v>131</v>
      </c>
      <c r="B130" s="1">
        <v>50864.77</v>
      </c>
      <c r="C130" s="2">
        <f t="shared" si="47"/>
        <v>3.2345645416683458E-2</v>
      </c>
      <c r="E130" s="3" t="s">
        <v>131</v>
      </c>
      <c r="F130" s="3">
        <v>23.59</v>
      </c>
      <c r="G130" s="2">
        <f t="shared" si="39"/>
        <v>4.5087827470896326E-2</v>
      </c>
      <c r="I130" s="3" t="s">
        <v>311</v>
      </c>
      <c r="J130" s="3">
        <v>17.52</v>
      </c>
      <c r="K130" s="2">
        <f t="shared" si="40"/>
        <v>6.2409890259321477E-2</v>
      </c>
      <c r="M130" s="3" t="s">
        <v>131</v>
      </c>
      <c r="N130" s="3">
        <v>10.77</v>
      </c>
      <c r="O130" s="2">
        <f t="shared" si="41"/>
        <v>-0.11146994871237778</v>
      </c>
      <c r="Q130" s="3" t="s">
        <v>131</v>
      </c>
      <c r="R130" s="3">
        <v>3.77</v>
      </c>
      <c r="S130" s="2">
        <f t="shared" si="42"/>
        <v>1.0666767804195228E-2</v>
      </c>
      <c r="U130" s="3" t="s">
        <v>131</v>
      </c>
      <c r="V130" s="3">
        <v>14.53</v>
      </c>
      <c r="Y130" s="3" t="s">
        <v>131</v>
      </c>
      <c r="Z130" s="3">
        <v>6.84</v>
      </c>
      <c r="AA130" s="2">
        <f t="shared" si="43"/>
        <v>4.9448275413981328E-2</v>
      </c>
      <c r="AC130" s="3" t="s">
        <v>131</v>
      </c>
      <c r="AD130" s="3">
        <v>17.47</v>
      </c>
      <c r="AE130" s="2">
        <f t="shared" si="44"/>
        <v>-4.6415935701410206E-2</v>
      </c>
      <c r="AG130" s="3" t="s">
        <v>131</v>
      </c>
      <c r="AH130" s="3">
        <v>4.09</v>
      </c>
      <c r="AI130" s="2">
        <f t="shared" si="45"/>
        <v>1.7263067423780771E-2</v>
      </c>
      <c r="AK130" s="3" t="s">
        <v>131</v>
      </c>
      <c r="AL130" s="3">
        <v>8.7100000000000009</v>
      </c>
      <c r="AM130" s="2">
        <f t="shared" si="46"/>
        <v>3.3861962610176072E-2</v>
      </c>
    </row>
    <row r="131" spans="1:39">
      <c r="A131" s="3" t="s">
        <v>132</v>
      </c>
      <c r="B131" s="1">
        <v>49245.84</v>
      </c>
      <c r="C131" s="2">
        <f t="shared" si="47"/>
        <v>-6.0970389988676238E-2</v>
      </c>
      <c r="E131" s="3" t="s">
        <v>132</v>
      </c>
      <c r="F131" s="3">
        <v>22.55</v>
      </c>
      <c r="G131" s="2">
        <f t="shared" si="39"/>
        <v>-3.7000956414968256E-2</v>
      </c>
      <c r="I131" s="3" t="s">
        <v>313</v>
      </c>
      <c r="J131" s="3">
        <v>16.46</v>
      </c>
      <c r="K131" s="2">
        <f t="shared" si="40"/>
        <v>-3.8729892655178268E-2</v>
      </c>
      <c r="M131" s="3" t="s">
        <v>132</v>
      </c>
      <c r="N131" s="3">
        <v>12.04</v>
      </c>
      <c r="O131" s="2">
        <f t="shared" si="41"/>
        <v>-0.16006575681576124</v>
      </c>
      <c r="Q131" s="3" t="s">
        <v>132</v>
      </c>
      <c r="R131" s="3">
        <v>3.73</v>
      </c>
      <c r="S131" s="2">
        <f t="shared" si="42"/>
        <v>-0.11150780215498592</v>
      </c>
      <c r="U131" s="3" t="s">
        <v>132</v>
      </c>
      <c r="V131" s="3">
        <v>14.05</v>
      </c>
      <c r="Y131" s="3" t="s">
        <v>132</v>
      </c>
      <c r="Z131" s="3">
        <v>6.51</v>
      </c>
      <c r="AA131" s="2">
        <f t="shared" si="43"/>
        <v>-9.5170524752076407E-2</v>
      </c>
      <c r="AC131" s="3" t="s">
        <v>132</v>
      </c>
      <c r="AD131" s="3">
        <v>18.3</v>
      </c>
      <c r="AE131" s="2">
        <f t="shared" si="44"/>
        <v>-1.2489980449893174E-2</v>
      </c>
      <c r="AG131" s="3" t="s">
        <v>132</v>
      </c>
      <c r="AH131" s="3">
        <v>4.0199999999999996</v>
      </c>
      <c r="AI131" s="2">
        <f t="shared" si="45"/>
        <v>5.1031480012445826E-2</v>
      </c>
      <c r="AK131" s="3" t="s">
        <v>132</v>
      </c>
      <c r="AL131" s="3">
        <v>8.42</v>
      </c>
      <c r="AM131" s="2">
        <f t="shared" si="46"/>
        <v>-2.8104894320108483E-2</v>
      </c>
    </row>
    <row r="132" spans="1:39">
      <c r="A132" s="3" t="s">
        <v>133</v>
      </c>
      <c r="B132" s="1">
        <v>52341.8</v>
      </c>
      <c r="C132" s="2">
        <f t="shared" si="47"/>
        <v>-4.744391289119335E-3</v>
      </c>
      <c r="E132" s="3" t="s">
        <v>133</v>
      </c>
      <c r="F132" s="3">
        <v>23.4</v>
      </c>
      <c r="G132" s="2">
        <f t="shared" si="39"/>
        <v>1.0741241831412616E-2</v>
      </c>
      <c r="I132" s="3" t="s">
        <v>314</v>
      </c>
      <c r="J132" s="3">
        <v>17.11</v>
      </c>
      <c r="K132" s="2">
        <f t="shared" si="40"/>
        <v>2.0071512068984613E-2</v>
      </c>
      <c r="M132" s="3" t="s">
        <v>133</v>
      </c>
      <c r="N132" s="3">
        <v>14.13</v>
      </c>
      <c r="O132" s="2">
        <f t="shared" si="41"/>
        <v>-2.3086020034182586E-2</v>
      </c>
      <c r="Q132" s="3" t="s">
        <v>133</v>
      </c>
      <c r="R132" s="3">
        <v>4.17</v>
      </c>
      <c r="S132" s="2">
        <f t="shared" si="42"/>
        <v>-4.9132688577644648E-2</v>
      </c>
      <c r="U132" s="3" t="s">
        <v>133</v>
      </c>
      <c r="V132" s="3">
        <v>14.58</v>
      </c>
      <c r="Y132" s="3" t="s">
        <v>133</v>
      </c>
      <c r="Z132" s="3">
        <v>7.16</v>
      </c>
      <c r="AA132" s="2">
        <f t="shared" si="43"/>
        <v>-2.0733292789132846E-2</v>
      </c>
      <c r="AC132" s="3" t="s">
        <v>133</v>
      </c>
      <c r="AD132" s="3">
        <v>18.53</v>
      </c>
      <c r="AE132" s="2">
        <f t="shared" si="44"/>
        <v>9.8012153888055245E-2</v>
      </c>
      <c r="AG132" s="3" t="s">
        <v>133</v>
      </c>
      <c r="AH132" s="3">
        <v>3.82</v>
      </c>
      <c r="AI132" s="2">
        <f t="shared" si="45"/>
        <v>3.1917602968304946E-2</v>
      </c>
      <c r="AK132" s="3" t="s">
        <v>133</v>
      </c>
      <c r="AL132" s="3">
        <v>8.66</v>
      </c>
      <c r="AM132" s="2">
        <f t="shared" si="46"/>
        <v>-4.9559690948460508E-2</v>
      </c>
    </row>
    <row r="133" spans="1:39">
      <c r="A133" s="3" t="s">
        <v>134</v>
      </c>
      <c r="B133" s="1">
        <v>52590.720000000001</v>
      </c>
      <c r="C133" s="2">
        <f t="shared" si="47"/>
        <v>1.3570531732854209E-3</v>
      </c>
      <c r="E133" s="3" t="s">
        <v>134</v>
      </c>
      <c r="F133" s="3">
        <v>23.15</v>
      </c>
      <c r="G133" s="2">
        <f t="shared" si="39"/>
        <v>-5.5998423309940844E-3</v>
      </c>
      <c r="I133" s="3" t="s">
        <v>316</v>
      </c>
      <c r="J133" s="3">
        <v>16.77</v>
      </c>
      <c r="K133" s="2">
        <f t="shared" si="40"/>
        <v>-3.2847527892397123E-2</v>
      </c>
      <c r="M133" s="3" t="s">
        <v>134</v>
      </c>
      <c r="N133" s="3">
        <v>14.46</v>
      </c>
      <c r="O133" s="2">
        <f t="shared" si="41"/>
        <v>6.9180217217747176E-4</v>
      </c>
      <c r="Q133" s="3" t="s">
        <v>134</v>
      </c>
      <c r="R133" s="3">
        <v>4.38</v>
      </c>
      <c r="S133" s="2">
        <f t="shared" si="42"/>
        <v>-3.5878287664901906E-2</v>
      </c>
      <c r="U133" s="3" t="s">
        <v>134</v>
      </c>
      <c r="V133" s="3">
        <v>14.66</v>
      </c>
      <c r="Y133" s="3" t="s">
        <v>134</v>
      </c>
      <c r="Z133" s="3">
        <v>7.31</v>
      </c>
      <c r="AA133" s="2">
        <f t="shared" si="43"/>
        <v>9.6220673640620303E-3</v>
      </c>
      <c r="AC133" s="3" t="s">
        <v>134</v>
      </c>
      <c r="AD133" s="3">
        <v>16.8</v>
      </c>
      <c r="AE133" s="2">
        <f t="shared" si="44"/>
        <v>3.6367644170875006E-2</v>
      </c>
      <c r="AG133" s="3" t="s">
        <v>134</v>
      </c>
      <c r="AH133" s="3">
        <v>3.7</v>
      </c>
      <c r="AI133" s="2">
        <f t="shared" si="45"/>
        <v>8.1411575836998658E-3</v>
      </c>
      <c r="AK133" s="3" t="s">
        <v>134</v>
      </c>
      <c r="AL133" s="3">
        <v>9.1</v>
      </c>
      <c r="AM133" s="2">
        <f t="shared" si="46"/>
        <v>-3.6681566634604978E-2</v>
      </c>
    </row>
    <row r="134" spans="1:39">
      <c r="A134" s="3" t="s">
        <v>135</v>
      </c>
      <c r="B134" s="1">
        <v>52519.4</v>
      </c>
      <c r="C134" s="2">
        <f t="shared" si="47"/>
        <v>-2.8115631304441981E-2</v>
      </c>
      <c r="E134" s="3" t="s">
        <v>135</v>
      </c>
      <c r="F134" s="3">
        <v>23.28</v>
      </c>
      <c r="G134" s="2">
        <f t="shared" si="39"/>
        <v>6.0319010977065218E-3</v>
      </c>
      <c r="I134" s="3" t="s">
        <v>317</v>
      </c>
      <c r="J134" s="3">
        <v>17.329999999999998</v>
      </c>
      <c r="K134" s="2">
        <f t="shared" si="40"/>
        <v>-0.10403245587317381</v>
      </c>
      <c r="M134" s="3" t="s">
        <v>135</v>
      </c>
      <c r="N134" s="3">
        <v>14.45</v>
      </c>
      <c r="O134" s="2">
        <f t="shared" si="41"/>
        <v>3.0923054209525402E-2</v>
      </c>
      <c r="Q134" s="3" t="s">
        <v>135</v>
      </c>
      <c r="R134" s="3">
        <v>4.54</v>
      </c>
      <c r="S134" s="2">
        <f t="shared" si="42"/>
        <v>-4.0998190450585108E-2</v>
      </c>
      <c r="U134" s="3" t="s">
        <v>135</v>
      </c>
      <c r="V134" s="3">
        <v>14.75</v>
      </c>
      <c r="Y134" s="3" t="s">
        <v>135</v>
      </c>
      <c r="Z134" s="3">
        <v>7.24</v>
      </c>
      <c r="AA134" s="2">
        <f t="shared" si="43"/>
        <v>-1.0989121575595206E-2</v>
      </c>
      <c r="AC134" s="3" t="s">
        <v>135</v>
      </c>
      <c r="AD134" s="3">
        <v>16.2</v>
      </c>
      <c r="AE134" s="2">
        <f t="shared" si="44"/>
        <v>-1.0439149144705272E-2</v>
      </c>
      <c r="AG134" s="3" t="s">
        <v>135</v>
      </c>
      <c r="AH134" s="3">
        <v>3.67</v>
      </c>
      <c r="AI134" s="2">
        <f t="shared" si="45"/>
        <v>5.3159368280095848E-2</v>
      </c>
      <c r="AK134" s="3" t="s">
        <v>135</v>
      </c>
      <c r="AL134" s="3">
        <v>9.44</v>
      </c>
      <c r="AM134" s="2">
        <f t="shared" si="46"/>
        <v>2.1414094503816355E-2</v>
      </c>
    </row>
    <row r="135" spans="1:39">
      <c r="A135" s="3" t="s">
        <v>136</v>
      </c>
      <c r="B135" s="1">
        <v>54016.97</v>
      </c>
      <c r="C135" s="2">
        <f t="shared" si="47"/>
        <v>4.9655662510941457E-3</v>
      </c>
      <c r="E135" s="3" t="s">
        <v>136</v>
      </c>
      <c r="F135" s="3">
        <v>23.14</v>
      </c>
      <c r="G135" s="2">
        <f t="shared" si="39"/>
        <v>1.9197797278173629E-2</v>
      </c>
      <c r="I135" s="3" t="s">
        <v>319</v>
      </c>
      <c r="J135" s="3">
        <v>19.23</v>
      </c>
      <c r="K135" s="2">
        <f t="shared" si="40"/>
        <v>-3.5252692555763916E-2</v>
      </c>
      <c r="M135" s="3" t="s">
        <v>136</v>
      </c>
      <c r="N135" s="3">
        <v>14.01</v>
      </c>
      <c r="O135" s="2">
        <f t="shared" si="41"/>
        <v>-3.0230773115764529E-2</v>
      </c>
      <c r="Q135" s="3" t="s">
        <v>136</v>
      </c>
      <c r="R135" s="3">
        <v>4.7300000000000004</v>
      </c>
      <c r="S135" s="2">
        <f t="shared" si="42"/>
        <v>0.11409007445592123</v>
      </c>
      <c r="U135" s="3" t="s">
        <v>136</v>
      </c>
      <c r="V135" s="3">
        <v>14.82</v>
      </c>
      <c r="Y135" s="3" t="s">
        <v>136</v>
      </c>
      <c r="Z135" s="3">
        <v>7.32</v>
      </c>
      <c r="AA135" s="2">
        <f t="shared" si="43"/>
        <v>8.2304991365154435E-3</v>
      </c>
      <c r="AC135" s="3" t="s">
        <v>136</v>
      </c>
      <c r="AD135" s="3">
        <v>16.37</v>
      </c>
      <c r="AE135" s="2">
        <f t="shared" si="44"/>
        <v>1.9118682864427996E-2</v>
      </c>
      <c r="AG135" s="3" t="s">
        <v>136</v>
      </c>
      <c r="AH135" s="3">
        <v>3.48</v>
      </c>
      <c r="AI135" s="2">
        <f t="shared" si="45"/>
        <v>-2.5533302005164647E-2</v>
      </c>
      <c r="AK135" s="3" t="s">
        <v>136</v>
      </c>
      <c r="AL135" s="3">
        <v>9.24</v>
      </c>
      <c r="AM135" s="2">
        <f t="shared" si="46"/>
        <v>5.677651580208197E-2</v>
      </c>
    </row>
    <row r="136" spans="1:39">
      <c r="A136" s="3" t="s">
        <v>137</v>
      </c>
      <c r="B136" s="1">
        <v>53749.41</v>
      </c>
      <c r="C136" s="2">
        <f t="shared" si="47"/>
        <v>7.5050115592310129E-3</v>
      </c>
      <c r="E136" s="3" t="s">
        <v>137</v>
      </c>
      <c r="F136" s="3">
        <v>22.7</v>
      </c>
      <c r="G136" s="2">
        <f t="shared" si="39"/>
        <v>1.5986130846302245E-2</v>
      </c>
      <c r="I136" s="3" t="s">
        <v>320</v>
      </c>
      <c r="J136" s="3">
        <v>19.920000000000002</v>
      </c>
      <c r="K136" s="2">
        <f t="shared" si="40"/>
        <v>-4.0339950644928964E-2</v>
      </c>
      <c r="M136" s="3" t="s">
        <v>137</v>
      </c>
      <c r="N136" s="3">
        <v>14.44</v>
      </c>
      <c r="O136" s="2">
        <f t="shared" si="41"/>
        <v>-6.9013386406931573E-3</v>
      </c>
      <c r="Q136" s="3" t="s">
        <v>137</v>
      </c>
      <c r="R136" s="3">
        <v>4.22</v>
      </c>
      <c r="S136" s="2">
        <f t="shared" si="42"/>
        <v>-2.8039220064393047E-2</v>
      </c>
      <c r="U136" s="3" t="s">
        <v>137</v>
      </c>
      <c r="V136" s="3">
        <v>14.38</v>
      </c>
      <c r="Y136" s="3" t="s">
        <v>137</v>
      </c>
      <c r="Z136" s="3">
        <v>7.26</v>
      </c>
      <c r="AA136" s="2">
        <f t="shared" si="43"/>
        <v>4.0764604064272118E-2</v>
      </c>
      <c r="AC136" s="3" t="s">
        <v>137</v>
      </c>
      <c r="AD136" s="3">
        <v>16.059999999999999</v>
      </c>
      <c r="AE136" s="2">
        <f t="shared" si="44"/>
        <v>-8.1287262905741287E-2</v>
      </c>
      <c r="AG136" s="3" t="s">
        <v>137</v>
      </c>
      <c r="AH136" s="3">
        <v>3.57</v>
      </c>
      <c r="AI136" s="2">
        <f t="shared" si="45"/>
        <v>-2.7626066274931266E-2</v>
      </c>
      <c r="AK136" s="3" t="s">
        <v>137</v>
      </c>
      <c r="AL136" s="3">
        <v>8.73</v>
      </c>
      <c r="AM136" s="2">
        <f t="shared" si="46"/>
        <v>-3.7103750203377084E-2</v>
      </c>
    </row>
    <row r="137" spans="1:39">
      <c r="A137" s="3" t="s">
        <v>138</v>
      </c>
      <c r="B137" s="1">
        <v>53347.53</v>
      </c>
      <c r="C137" s="2">
        <f t="shared" si="47"/>
        <v>7.0383441938991825E-3</v>
      </c>
      <c r="E137" s="3" t="s">
        <v>138</v>
      </c>
      <c r="F137" s="3">
        <v>22.34</v>
      </c>
      <c r="G137" s="2">
        <f t="shared" si="39"/>
        <v>3.3685478950935287E-2</v>
      </c>
      <c r="I137" s="3" t="s">
        <v>321</v>
      </c>
      <c r="J137" s="3">
        <v>20.74</v>
      </c>
      <c r="K137" s="2">
        <f t="shared" si="40"/>
        <v>2.6876770476635049E-2</v>
      </c>
      <c r="M137" s="3" t="s">
        <v>138</v>
      </c>
      <c r="N137" s="3">
        <v>14.54</v>
      </c>
      <c r="O137" s="2">
        <f t="shared" si="41"/>
        <v>9.7444505376150153E-2</v>
      </c>
      <c r="Q137" s="3" t="s">
        <v>138</v>
      </c>
      <c r="R137" s="3">
        <v>4.34</v>
      </c>
      <c r="S137" s="2">
        <f t="shared" si="42"/>
        <v>-0.13956156165111383</v>
      </c>
      <c r="U137" s="3" t="s">
        <v>138</v>
      </c>
      <c r="V137" s="3">
        <v>14.55</v>
      </c>
      <c r="Y137" s="3" t="s">
        <v>138</v>
      </c>
      <c r="Z137" s="3">
        <v>6.97</v>
      </c>
      <c r="AA137" s="2">
        <f t="shared" si="43"/>
        <v>-4.2949242828808406E-3</v>
      </c>
      <c r="AC137" s="3" t="s">
        <v>138</v>
      </c>
      <c r="AD137" s="3">
        <v>17.420000000000002</v>
      </c>
      <c r="AE137" s="2">
        <f t="shared" si="44"/>
        <v>-2.7181741422352433E-2</v>
      </c>
      <c r="AG137" s="3" t="s">
        <v>138</v>
      </c>
      <c r="AH137" s="3">
        <v>3.67</v>
      </c>
      <c r="AI137" s="2">
        <f t="shared" si="45"/>
        <v>-2.4227295335324237E-2</v>
      </c>
      <c r="AK137" s="3" t="s">
        <v>138</v>
      </c>
      <c r="AL137" s="3">
        <v>9.06</v>
      </c>
      <c r="AM137" s="2">
        <f t="shared" si="46"/>
        <v>-2.2914259522875777E-2</v>
      </c>
    </row>
    <row r="138" spans="1:39">
      <c r="A138" s="3" t="s">
        <v>139</v>
      </c>
      <c r="B138" s="1">
        <v>52973.37</v>
      </c>
      <c r="C138" s="2">
        <f t="shared" si="47"/>
        <v>4.0270983769393493E-3</v>
      </c>
      <c r="E138" s="3" t="s">
        <v>139</v>
      </c>
      <c r="F138" s="3">
        <v>21.6</v>
      </c>
      <c r="G138" s="2">
        <f t="shared" si="39"/>
        <v>4.6403795565023009E-3</v>
      </c>
      <c r="I138" s="3" t="s">
        <v>323</v>
      </c>
      <c r="J138" s="3">
        <v>20.190000000000001</v>
      </c>
      <c r="K138" s="2">
        <f t="shared" si="40"/>
        <v>2.6601317605725698E-2</v>
      </c>
      <c r="M138" s="3" t="s">
        <v>139</v>
      </c>
      <c r="N138" s="3">
        <v>13.19</v>
      </c>
      <c r="O138" s="2">
        <f t="shared" si="41"/>
        <v>-3.7206672571134233E-2</v>
      </c>
      <c r="Q138" s="3" t="s">
        <v>139</v>
      </c>
      <c r="R138" s="3">
        <v>4.99</v>
      </c>
      <c r="S138" s="2">
        <f t="shared" si="42"/>
        <v>-5.0792166840105082E-2</v>
      </c>
      <c r="U138" s="3" t="s">
        <v>139</v>
      </c>
      <c r="V138" s="3">
        <v>14.88</v>
      </c>
      <c r="Y138" s="3" t="s">
        <v>139</v>
      </c>
      <c r="Z138" s="3">
        <v>7</v>
      </c>
      <c r="AA138" s="2">
        <f t="shared" si="43"/>
        <v>-2.3995505556215692E-2</v>
      </c>
      <c r="AC138" s="3" t="s">
        <v>139</v>
      </c>
      <c r="AD138" s="3">
        <v>17.899999999999999</v>
      </c>
      <c r="AE138" s="2">
        <f t="shared" si="44"/>
        <v>-3.5669076206735005E-2</v>
      </c>
      <c r="AG138" s="3" t="s">
        <v>139</v>
      </c>
      <c r="AH138" s="3">
        <v>3.76</v>
      </c>
      <c r="AI138" s="2">
        <f t="shared" si="45"/>
        <v>-5.3050522296932291E-3</v>
      </c>
      <c r="AK138" s="3" t="s">
        <v>139</v>
      </c>
      <c r="AL138" s="3">
        <v>9.27</v>
      </c>
      <c r="AM138" s="2">
        <f t="shared" si="46"/>
        <v>-1.4989574019524499E-2</v>
      </c>
    </row>
    <row r="139" spans="1:39">
      <c r="A139" s="3" t="s">
        <v>140</v>
      </c>
      <c r="B139" s="1">
        <v>52760.47</v>
      </c>
      <c r="C139" s="2"/>
      <c r="E139" s="3" t="s">
        <v>140</v>
      </c>
      <c r="F139" s="3">
        <v>21.5</v>
      </c>
      <c r="G139" s="2"/>
      <c r="I139" s="3" t="s">
        <v>324</v>
      </c>
      <c r="J139" s="3">
        <v>19.66</v>
      </c>
      <c r="K139" s="2"/>
      <c r="M139" s="3" t="s">
        <v>140</v>
      </c>
      <c r="N139" s="3">
        <v>13.69</v>
      </c>
      <c r="O139" s="2"/>
      <c r="Q139" s="3" t="s">
        <v>140</v>
      </c>
      <c r="R139" s="3">
        <v>5.25</v>
      </c>
      <c r="S139" s="2"/>
      <c r="U139" s="3" t="s">
        <v>140</v>
      </c>
      <c r="V139" s="3">
        <v>15.39</v>
      </c>
      <c r="Y139" s="3" t="s">
        <v>140</v>
      </c>
      <c r="Z139" s="3">
        <v>7.17</v>
      </c>
      <c r="AA139" s="2"/>
      <c r="AC139" s="3" t="s">
        <v>140</v>
      </c>
      <c r="AD139" s="3">
        <v>18.55</v>
      </c>
      <c r="AE139" s="2"/>
      <c r="AG139" s="3" t="s">
        <v>140</v>
      </c>
      <c r="AH139" s="3">
        <v>3.78</v>
      </c>
      <c r="AI139" s="2"/>
      <c r="AK139" s="3" t="s">
        <v>140</v>
      </c>
      <c r="AL139" s="3">
        <v>9.41</v>
      </c>
      <c r="AM139" s="2"/>
    </row>
    <row r="140" spans="1:39">
      <c r="AC140" s="3"/>
      <c r="AD140" s="3"/>
    </row>
    <row r="141" spans="1:39">
      <c r="AC141" s="3"/>
      <c r="AD141" s="3"/>
    </row>
    <row r="142" spans="1:39">
      <c r="AC142" s="3"/>
      <c r="AD142" s="3"/>
    </row>
    <row r="143" spans="1:39" ht="22.5">
      <c r="A143" s="4" t="s">
        <v>0</v>
      </c>
      <c r="B143" s="4"/>
      <c r="C143" s="4"/>
      <c r="D143" s="4"/>
      <c r="E143" s="4" t="s">
        <v>361</v>
      </c>
      <c r="F143" s="4"/>
      <c r="G143" s="4"/>
      <c r="H143" s="4"/>
      <c r="I143" s="4" t="s">
        <v>325</v>
      </c>
      <c r="J143" s="4"/>
      <c r="K143" s="4"/>
      <c r="L143" s="4"/>
      <c r="M143" s="4" t="s">
        <v>1</v>
      </c>
      <c r="N143" s="4"/>
      <c r="O143" s="4"/>
      <c r="P143" s="4"/>
      <c r="Q143" s="4" t="s">
        <v>141</v>
      </c>
      <c r="R143" s="4"/>
      <c r="S143" s="4"/>
      <c r="T143" s="4"/>
      <c r="U143" s="4" t="s">
        <v>142</v>
      </c>
      <c r="V143" s="4"/>
      <c r="W143" s="4"/>
      <c r="X143" s="4"/>
      <c r="Y143" s="4" t="s">
        <v>2</v>
      </c>
      <c r="AC143" s="4" t="s">
        <v>158</v>
      </c>
      <c r="AG143" s="4" t="s">
        <v>144</v>
      </c>
      <c r="AK143" s="4" t="s">
        <v>145</v>
      </c>
    </row>
    <row r="145" spans="1:39">
      <c r="A145" t="s">
        <v>3</v>
      </c>
      <c r="C145">
        <f>_xlfn.VAR.P(C18:C138)</f>
        <v>1.0008867511995243E-3</v>
      </c>
      <c r="G145">
        <f>_xlfn.VAR.P(G18:G138)</f>
        <v>2.4251205952088455E-3</v>
      </c>
      <c r="K145">
        <f>_xlfn.VAR.P(K18:K138)</f>
        <v>6.4028221597630846E-3</v>
      </c>
      <c r="O145">
        <f>_xlfn.VAR.P(O18:O138)</f>
        <v>5.2238261094076956E-3</v>
      </c>
      <c r="S145">
        <f>_xlfn.VAR.P(S18:S138)</f>
        <v>3.7629882333121132E-3</v>
      </c>
      <c r="W145">
        <f>_xlfn.VAR.P(W18:W138)</f>
        <v>8.6179425014564295E-4</v>
      </c>
      <c r="AA145">
        <f>_xlfn.VAR.P(AA18:AA138)</f>
        <v>1.634716416267473E-3</v>
      </c>
      <c r="AE145">
        <f>_xlfn.VAR.P(AE18:AE138)</f>
        <v>2.0349178639907381E-3</v>
      </c>
      <c r="AI145">
        <f>_xlfn.VAR.P(AI18:AI138)</f>
        <v>1.8619007120083005E-3</v>
      </c>
      <c r="AM145">
        <f>_xlfn.VAR.P(AM18:AM138)</f>
        <v>2.3922896642483865E-3</v>
      </c>
    </row>
    <row r="146" spans="1:39" ht="15.75">
      <c r="A146" s="5" t="s">
        <v>4</v>
      </c>
      <c r="B146" s="5"/>
      <c r="C146" s="6">
        <f>_xlfn.STDEV.P(C18:C138)</f>
        <v>3.1636794262369955E-2</v>
      </c>
      <c r="D146" s="5"/>
      <c r="E146" s="5"/>
      <c r="F146" s="5"/>
      <c r="G146" s="6">
        <f>_xlfn.STDEV.P(G18:G138)</f>
        <v>4.9245513452586168E-2</v>
      </c>
      <c r="H146" s="5"/>
      <c r="I146" s="5"/>
      <c r="J146" s="5"/>
      <c r="K146" s="6">
        <f>_xlfn.STDEV.P(K18:K138)</f>
        <v>8.0017636554468946E-2</v>
      </c>
      <c r="L146" s="5"/>
      <c r="M146" s="5"/>
      <c r="N146" s="5"/>
      <c r="O146" s="6">
        <f>_xlfn.STDEV.P(O18:O138)</f>
        <v>7.2276041046862097E-2</v>
      </c>
      <c r="P146" s="5"/>
      <c r="Q146" s="5"/>
      <c r="R146" s="5"/>
      <c r="S146" s="6">
        <f>_xlfn.STDEV.P(S18:S138)</f>
        <v>6.1343200383678333E-2</v>
      </c>
      <c r="T146" s="5"/>
      <c r="U146" s="5"/>
      <c r="V146" s="5"/>
      <c r="W146" s="6">
        <f>_xlfn.STDEV.P(W18:W138)</f>
        <v>2.9356332368769143E-2</v>
      </c>
      <c r="X146" s="5"/>
      <c r="Y146" s="5"/>
      <c r="Z146" s="5"/>
      <c r="AA146" s="6">
        <f>_xlfn.STDEV.P(AA18:AA138)</f>
        <v>4.0431626436089274E-2</v>
      </c>
      <c r="AE146" s="6">
        <f>_xlfn.STDEV.P(AE18:AE138)</f>
        <v>4.5110063888125211E-2</v>
      </c>
      <c r="AI146" s="6">
        <f>_xlfn.STDEV.P(AI18:AI138)</f>
        <v>4.3149747531223172E-2</v>
      </c>
      <c r="AM146" s="6">
        <f>_xlfn.STDEV.P(AM18:AM138)</f>
        <v>4.8911038265900535E-2</v>
      </c>
    </row>
    <row r="147" spans="1:39" ht="15.75">
      <c r="A147" t="s">
        <v>5</v>
      </c>
      <c r="C147" s="6">
        <f>C145^(1/2)</f>
        <v>3.1636794262369955E-2</v>
      </c>
      <c r="D147" s="5"/>
      <c r="E147" s="5"/>
      <c r="F147" s="5"/>
      <c r="G147" s="6">
        <f>G145^(1/2)</f>
        <v>4.9245513452586168E-2</v>
      </c>
      <c r="H147" s="5"/>
      <c r="I147" s="5"/>
      <c r="J147" s="5"/>
      <c r="K147" s="6">
        <f>K145^(1/2)</f>
        <v>8.0017636554468946E-2</v>
      </c>
      <c r="L147" s="5"/>
      <c r="M147" s="5"/>
      <c r="N147" s="5"/>
      <c r="O147" s="6">
        <f>O145^(1/2)</f>
        <v>7.2276041046862097E-2</v>
      </c>
      <c r="P147" s="5"/>
      <c r="Q147" s="5"/>
      <c r="R147" s="5"/>
      <c r="S147" s="6">
        <f>S145^(1/2)</f>
        <v>6.1343200383678333E-2</v>
      </c>
      <c r="T147" s="5"/>
      <c r="U147" s="5"/>
      <c r="V147" s="5"/>
      <c r="W147" s="6">
        <f>W145^(1/2)</f>
        <v>2.9356332368769143E-2</v>
      </c>
      <c r="X147" s="5"/>
      <c r="Y147" s="5"/>
      <c r="Z147" s="5"/>
      <c r="AA147" s="6">
        <f>AA145^(1/2)</f>
        <v>4.0431626436089274E-2</v>
      </c>
      <c r="AE147" s="6">
        <f>AE145^(1/2)</f>
        <v>4.5110063888125211E-2</v>
      </c>
      <c r="AI147" s="6">
        <f>AI145^(1/2)</f>
        <v>4.3149747531223172E-2</v>
      </c>
      <c r="AM147" s="6">
        <f>AM145^(1/2)</f>
        <v>4.8911038265900535E-2</v>
      </c>
    </row>
    <row r="149" spans="1:39">
      <c r="A149" t="s">
        <v>6</v>
      </c>
      <c r="C149" s="7">
        <f>B18/B139-1</f>
        <v>0.42890595932902031</v>
      </c>
      <c r="G149" s="7">
        <f>F18/F139-1</f>
        <v>0.11162790697674407</v>
      </c>
      <c r="K149" s="7">
        <f>J18/J139-1</f>
        <v>0.62309257375381488</v>
      </c>
      <c r="O149" s="7">
        <f>N18/N139-1</f>
        <v>1.2571219868517165</v>
      </c>
      <c r="S149" s="7">
        <f>R18/R139-1</f>
        <v>0.12380952380952381</v>
      </c>
      <c r="W149" s="7">
        <f>V18/V139-1</f>
        <v>0.23911630929174787</v>
      </c>
      <c r="AA149" s="7">
        <f>Z18/Z139-1</f>
        <v>0.55230125523012563</v>
      </c>
      <c r="AE149" s="7">
        <f>AD18/AD139-1</f>
        <v>0.84528301886792434</v>
      </c>
      <c r="AI149" s="7">
        <f>AH18/AH139-1</f>
        <v>-8.4656084656084651E-2</v>
      </c>
      <c r="AM149" s="7">
        <f>AL18/AL139-1</f>
        <v>0.93411264612114753</v>
      </c>
    </row>
    <row r="150" spans="1:39">
      <c r="E150" s="8" t="s">
        <v>380</v>
      </c>
      <c r="G150">
        <f>COVAR(G18:G138,$C$18:$C$138)</f>
        <v>9.67743282538923E-4</v>
      </c>
      <c r="I150" s="8" t="s">
        <v>326</v>
      </c>
      <c r="K150">
        <f>COVAR(K18:K138,$C$18:$C$138)</f>
        <v>1.5769306638854883E-3</v>
      </c>
      <c r="M150" s="8" t="s">
        <v>7</v>
      </c>
      <c r="O150">
        <f>COVAR(O18:O138,$C$18:$C$138)</f>
        <v>1.1992739482851586E-3</v>
      </c>
      <c r="Q150" s="8" t="s">
        <v>149</v>
      </c>
      <c r="S150">
        <f>_xlfn.COVARIANCE.P(S18:S138,$C$18:$C$138)</f>
        <v>1.1203308528042668E-3</v>
      </c>
      <c r="U150" s="8" t="s">
        <v>153</v>
      </c>
      <c r="W150">
        <f>_xlfn.COVARIANCE.P(W18:W138,$C$18:$C$138)</f>
        <v>5.3673364749258056E-4</v>
      </c>
      <c r="Y150" s="8" t="s">
        <v>8</v>
      </c>
      <c r="AA150">
        <f>_xlfn.COVARIANCE.P(AA18:AA138,$C$18:$C$138)</f>
        <v>1.1105197184407419E-3</v>
      </c>
      <c r="AC150" s="8" t="s">
        <v>159</v>
      </c>
      <c r="AE150">
        <f>_xlfn.COVARIANCE.P(AE18:AE138,$C$18:$C$138)</f>
        <v>6.9825221928057114E-4</v>
      </c>
      <c r="AG150" s="8" t="s">
        <v>165</v>
      </c>
      <c r="AI150">
        <f>_xlfn.COVARIANCE.P(AI18:AI138,$C$18:$C$138)</f>
        <v>3.040766376392782E-4</v>
      </c>
      <c r="AK150" s="8" t="s">
        <v>146</v>
      </c>
      <c r="AM150">
        <f>_xlfn.COVARIANCE.P(AM18:AM138,$C$18:$C$138)</f>
        <v>9.930497865015854E-4</v>
      </c>
    </row>
    <row r="151" spans="1:39">
      <c r="E151" s="8" t="s">
        <v>9</v>
      </c>
      <c r="G151">
        <f>G150/(G147*$C$147)</f>
        <v>0.62115648717130756</v>
      </c>
      <c r="I151" s="8" t="s">
        <v>9</v>
      </c>
      <c r="K151">
        <f>K150/(K147*$C$147)</f>
        <v>0.62292305998996178</v>
      </c>
      <c r="M151" s="8" t="s">
        <v>9</v>
      </c>
      <c r="O151">
        <f>O150/(O147*$C$147)</f>
        <v>0.5244831902127316</v>
      </c>
      <c r="Q151" s="8" t="s">
        <v>9</v>
      </c>
      <c r="S151">
        <f>S150/(S147*$C$147)</f>
        <v>0.57728117537543433</v>
      </c>
      <c r="U151" s="8" t="s">
        <v>9</v>
      </c>
      <c r="W151">
        <f>W150/(W147*$C$147)</f>
        <v>0.57791578319894299</v>
      </c>
      <c r="Y151" s="8" t="s">
        <v>9</v>
      </c>
      <c r="AA151">
        <f>AA150/(AA147*$C$147)</f>
        <v>0.86818562771141672</v>
      </c>
      <c r="AC151" s="8" t="s">
        <v>9</v>
      </c>
      <c r="AE151">
        <f>AE150/(AE147*$C$147)</f>
        <v>0.48926754949424012</v>
      </c>
      <c r="AG151" s="8" t="s">
        <v>9</v>
      </c>
      <c r="AI151">
        <f>AI150/(AI147*$C$147)</f>
        <v>0.22274723671051574</v>
      </c>
      <c r="AK151" s="8" t="s">
        <v>9</v>
      </c>
      <c r="AM151">
        <f>AM150/(AM147*$C$147)</f>
        <v>0.64175856000203235</v>
      </c>
    </row>
    <row r="154" spans="1:39" ht="18.75">
      <c r="E154" s="9" t="s">
        <v>10</v>
      </c>
      <c r="F154" s="10"/>
      <c r="G154" s="11">
        <f>G150/$C$145</f>
        <v>0.96688589531145241</v>
      </c>
      <c r="H154" s="12"/>
      <c r="I154" s="12"/>
      <c r="J154" s="12"/>
      <c r="K154" s="11">
        <f>K150/$C$145</f>
        <v>1.5755335576133838</v>
      </c>
      <c r="L154" s="12"/>
      <c r="M154" s="12"/>
      <c r="N154" s="12"/>
      <c r="O154" s="11">
        <f>O150/$C$145</f>
        <v>1.1982114328597864</v>
      </c>
      <c r="P154" s="12"/>
      <c r="Q154" s="12"/>
      <c r="R154" s="12"/>
      <c r="S154" s="11">
        <f>S150/$C$145</f>
        <v>1.119338278243361</v>
      </c>
      <c r="T154" s="12"/>
      <c r="U154" s="12"/>
      <c r="V154" s="12"/>
      <c r="W154" s="11">
        <f>W150/$C$145</f>
        <v>0.53625811996145012</v>
      </c>
      <c r="X154" s="12"/>
      <c r="Y154" s="12"/>
      <c r="Z154" s="12"/>
      <c r="AA154" s="11">
        <f>AA150/$C$145</f>
        <v>1.10953583620707</v>
      </c>
      <c r="AB154" s="10"/>
      <c r="AC154" s="10"/>
      <c r="AD154" s="10"/>
      <c r="AE154" s="11">
        <f>AE150/$C$145</f>
        <v>0.69763359185616425</v>
      </c>
      <c r="AF154" s="10"/>
      <c r="AG154" s="10"/>
      <c r="AH154" s="10"/>
      <c r="AI154" s="11">
        <f>AI150/$C$145</f>
        <v>0.30380723620814648</v>
      </c>
      <c r="AJ154" s="10"/>
      <c r="AK154" s="10"/>
      <c r="AL154" s="10"/>
      <c r="AM154" s="11">
        <f>AM150/$C$145</f>
        <v>0.99216997858294498</v>
      </c>
    </row>
    <row r="156" spans="1:39" ht="18.75">
      <c r="E156" s="9" t="s">
        <v>11</v>
      </c>
      <c r="F156" s="10"/>
      <c r="G156" s="13">
        <f>$U$171+($U$173*G154)</f>
        <v>0.13011791307055914</v>
      </c>
      <c r="H156" s="14"/>
      <c r="I156" s="14"/>
      <c r="J156" s="14"/>
      <c r="K156" s="13">
        <f>$U$171+($U$173*K154)</f>
        <v>0.1522243847845075</v>
      </c>
      <c r="L156" s="10"/>
      <c r="M156" s="10"/>
      <c r="N156" s="10"/>
      <c r="O156" s="13">
        <f>$U$171+($U$173*O154)</f>
        <v>0.13851980429476196</v>
      </c>
      <c r="P156" s="10"/>
      <c r="Q156" s="10"/>
      <c r="R156" s="10"/>
      <c r="S156" s="13">
        <f>$U$171+($U$173*S154)</f>
        <v>0.13565508095889389</v>
      </c>
      <c r="T156" s="10"/>
      <c r="U156" s="10"/>
      <c r="V156" s="10"/>
      <c r="W156" s="13">
        <f>$U$171+($U$173*W154)</f>
        <v>0.11447723731570358</v>
      </c>
      <c r="X156" s="10"/>
      <c r="Y156" s="10"/>
      <c r="Z156" s="10"/>
      <c r="AA156" s="13">
        <f>$U$171+($U$173*AA154)</f>
        <v>0.13529905000531506</v>
      </c>
      <c r="AB156" s="10"/>
      <c r="AC156" s="10"/>
      <c r="AD156" s="10"/>
      <c r="AE156" s="13">
        <f>$U$171+($U$173*AE154)</f>
        <v>0.12033849749252468</v>
      </c>
      <c r="AF156" s="10"/>
      <c r="AG156" s="10"/>
      <c r="AH156" s="10"/>
      <c r="AI156" s="13">
        <f>$U$171+($U$173*AI154)</f>
        <v>0.10603447279880715</v>
      </c>
      <c r="AJ156" s="10"/>
      <c r="AK156" s="10"/>
      <c r="AL156" s="10"/>
      <c r="AM156" s="13">
        <f>$U$171+($U$173*AM154)</f>
        <v>0.13103624711876766</v>
      </c>
    </row>
    <row r="158" spans="1:39">
      <c r="E158" t="s">
        <v>381</v>
      </c>
      <c r="G158">
        <f>_xlfn.COVARIANCE.P($G$18:$G$138,K18:K138)</f>
        <v>1.5233178194024081E-3</v>
      </c>
      <c r="I158" t="s">
        <v>327</v>
      </c>
      <c r="K158">
        <f>_xlfn.COVARIANCE.P($K$18:$K$138,O18:O138)</f>
        <v>1.2446370337204258E-3</v>
      </c>
      <c r="M158" t="s">
        <v>150</v>
      </c>
      <c r="O158">
        <f>_xlfn.COVARIANCE.P($O$18:$O$138,S18:S138)</f>
        <v>8.5530246421250801E-4</v>
      </c>
      <c r="Q158" t="s">
        <v>154</v>
      </c>
      <c r="S158">
        <f>_xlfn.COVARIANCE.P($S$18:$S$138,W18:W138)</f>
        <v>7.4881460045233455E-4</v>
      </c>
      <c r="U158" t="s">
        <v>155</v>
      </c>
      <c r="W158">
        <f>_xlfn.COVARIANCE.P($W$18:$W$138,AA18:AA138)</f>
        <v>5.8824134264134052E-4</v>
      </c>
      <c r="Y158" t="s">
        <v>160</v>
      </c>
      <c r="AA158">
        <f>_xlfn.COVARIANCE.P($AA$18:$AA$138,AE18:AE138)</f>
        <v>7.4418663556463595E-4</v>
      </c>
      <c r="AC158" t="s">
        <v>166</v>
      </c>
      <c r="AE158">
        <f>_xlfn.COVARIANCE.P($AE$18:$AE$138,AI18:AI138)</f>
        <v>3.7046521082667144E-4</v>
      </c>
      <c r="AG158" t="s">
        <v>167</v>
      </c>
      <c r="AI158">
        <f>_xlfn.COVARIANCE.P($AE$18:$AE$138,AM18:AM138)</f>
        <v>9.316263169851358E-4</v>
      </c>
    </row>
    <row r="159" spans="1:39">
      <c r="E159" t="s">
        <v>382</v>
      </c>
      <c r="G159">
        <f>_xlfn.COVARIANCE.P($G$18:$G$138,O18:O138)</f>
        <v>1.3403062973535672E-3</v>
      </c>
      <c r="I159" t="s">
        <v>328</v>
      </c>
      <c r="K159">
        <f>_xlfn.COVARIANCE.P($K$18:$K$138,S18:S138)</f>
        <v>1.2592184608183731E-3</v>
      </c>
      <c r="M159" t="s">
        <v>156</v>
      </c>
      <c r="O159">
        <f>_xlfn.COVARIANCE.P($O$18:$O$138,W18:W138)</f>
        <v>5.902854907500636E-4</v>
      </c>
      <c r="Q159" t="s">
        <v>151</v>
      </c>
      <c r="S159">
        <f>_xlfn.COVARIANCE.P($S$18:$S$138,AA18:AA138)</f>
        <v>1.4469314317222361E-3</v>
      </c>
      <c r="U159" t="s">
        <v>161</v>
      </c>
      <c r="W159">
        <f>_xlfn.COVARIANCE.P($W$18:$W$138,AE18:AE138)</f>
        <v>7.9775966618853239E-4</v>
      </c>
      <c r="Y159" t="s">
        <v>168</v>
      </c>
      <c r="AA159">
        <f>_xlfn.COVARIANCE.P($AA$18:$AA$138,AI18:AI138)</f>
        <v>1.4629106348634192E-4</v>
      </c>
      <c r="AC159" t="s">
        <v>162</v>
      </c>
      <c r="AE159">
        <f>_xlfn.COVARIANCE.P($AE$18:$AE$138,AM18:AM138)</f>
        <v>9.316263169851358E-4</v>
      </c>
    </row>
    <row r="160" spans="1:39">
      <c r="E160" t="s">
        <v>383</v>
      </c>
      <c r="G160">
        <f>_xlfn.COVARIANCE.P($G$18:$G$138,S18:S138)</f>
        <v>1.1832535793155879E-3</v>
      </c>
      <c r="I160" t="s">
        <v>329</v>
      </c>
      <c r="K160">
        <f>_xlfn.COVARIANCE.P($K$18:$K$138,W18:W138)</f>
        <v>2.7084214652020898E-4</v>
      </c>
      <c r="M160" t="s">
        <v>12</v>
      </c>
      <c r="O160">
        <f>_xlfn.COVARIANCE.P($O$18:$O$138,AA18:AA138)</f>
        <v>1.4445270653391672E-3</v>
      </c>
      <c r="Q160" t="s">
        <v>163</v>
      </c>
      <c r="S160">
        <f>_xlfn.COVARIANCE.P($S$18:$S$138,AE18:AE138)</f>
        <v>1.1459909919768908E-3</v>
      </c>
      <c r="U160" t="s">
        <v>169</v>
      </c>
      <c r="W160">
        <f>_xlfn.COVARIANCE.P($W$18:$W$138,AI18:AI138)</f>
        <v>1.7523804735845665E-4</v>
      </c>
      <c r="Y160" t="s">
        <v>147</v>
      </c>
      <c r="AA160">
        <f>_xlfn.COVARIANCE.P($AA$18:$AA$138,AM18:AM138)</f>
        <v>1.2451367800488901E-3</v>
      </c>
    </row>
    <row r="161" spans="2:28">
      <c r="E161" t="s">
        <v>384</v>
      </c>
      <c r="G161">
        <f>_xlfn.COVARIANCE.P($G$18:$G$138,W18:W138)</f>
        <v>5.8237821436323792E-4</v>
      </c>
      <c r="I161" t="s">
        <v>330</v>
      </c>
      <c r="K161">
        <f>_xlfn.COVARIANCE.P($K$18:$K$138,AA18:AA138)</f>
        <v>1.2273849356193279E-3</v>
      </c>
      <c r="M161" t="s">
        <v>164</v>
      </c>
      <c r="O161">
        <f>_xlfn.COVARIANCE.P($O$18:$O$138,AE18:AE138)</f>
        <v>9.379372899439005E-4</v>
      </c>
      <c r="Q161" t="s">
        <v>170</v>
      </c>
      <c r="S161">
        <f>_xlfn.COVARIANCE.P($S$18:$S$138,AI18:AI138)</f>
        <v>3.1697251457972687E-4</v>
      </c>
      <c r="U161" t="s">
        <v>157</v>
      </c>
      <c r="W161">
        <f>_xlfn.COVARIANCE.P($W$18:$W$138,AM18:AM138)</f>
        <v>6.874686162957127E-4</v>
      </c>
    </row>
    <row r="162" spans="2:28">
      <c r="E162" t="s">
        <v>385</v>
      </c>
      <c r="G162">
        <f>_xlfn.COVARIANCE.P($G$18:$G$138,AA18:AA138)</f>
        <v>1.0285538820508362E-3</v>
      </c>
      <c r="I162" t="s">
        <v>331</v>
      </c>
      <c r="K162">
        <f>_xlfn.COVARIANCE.P($K$18:$K$138,AE18:AE138)</f>
        <v>5.2319502426656939E-4</v>
      </c>
      <c r="M162" t="s">
        <v>171</v>
      </c>
      <c r="O162">
        <f>_xlfn.COVARIANCE.P($O$18:$O$138,AI18:AI138)</f>
        <v>1.2732478432491733E-5</v>
      </c>
      <c r="Q162" t="s">
        <v>152</v>
      </c>
      <c r="S162">
        <f>_xlfn.COVARIANCE.P($S$18:$S$138,AM18:AM138)</f>
        <v>1.7728535150241271E-3</v>
      </c>
    </row>
    <row r="163" spans="2:28">
      <c r="E163" t="s">
        <v>386</v>
      </c>
      <c r="G163">
        <f>_xlfn.COVARIANCE.P($G$18:$G$138,AE18:AE138)</f>
        <v>8.9081615451064126E-4</v>
      </c>
      <c r="I163" t="s">
        <v>332</v>
      </c>
      <c r="K163">
        <f>_xlfn.COVARIANCE.P($K$18:$K$138,AI18:AI138)</f>
        <v>5.1464205623900125E-4</v>
      </c>
      <c r="M163" t="s">
        <v>148</v>
      </c>
      <c r="O163">
        <f>_xlfn.COVARIANCE.P($O$18:$O$138,AM18:AM138)</f>
        <v>1.2092833317340625E-3</v>
      </c>
    </row>
    <row r="164" spans="2:28">
      <c r="E164" t="s">
        <v>387</v>
      </c>
      <c r="G164">
        <f>_xlfn.COVARIANCE.P($G$18:$G$138,AI18:AI138)</f>
        <v>2.4372068184783498E-4</v>
      </c>
      <c r="I164" t="s">
        <v>333</v>
      </c>
      <c r="K164">
        <f>_xlfn.COVARIANCE.P($K$18:$K$138,AM18:AM138)</f>
        <v>9.0295991182848072E-4</v>
      </c>
    </row>
    <row r="165" spans="2:28">
      <c r="E165" t="s">
        <v>388</v>
      </c>
      <c r="G165">
        <f>_xlfn.COVARIANCE.P($G$18:$G$138,AM18:AM138)</f>
        <v>1.2446480942859737E-3</v>
      </c>
    </row>
    <row r="167" spans="2:28" ht="21">
      <c r="F167" s="15" t="s">
        <v>13</v>
      </c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T167" s="16" t="s">
        <v>14</v>
      </c>
      <c r="U167" s="17">
        <v>85000</v>
      </c>
    </row>
    <row r="168" spans="2:28" ht="18.75">
      <c r="B168" s="18" t="s">
        <v>15</v>
      </c>
      <c r="C168" s="18"/>
      <c r="D168" s="19" t="s">
        <v>16</v>
      </c>
      <c r="F168" s="20" t="s">
        <v>17</v>
      </c>
      <c r="G168" s="20" t="s">
        <v>361</v>
      </c>
      <c r="H168" s="20" t="s">
        <v>325</v>
      </c>
      <c r="I168" s="20" t="s">
        <v>1</v>
      </c>
      <c r="J168" s="20" t="s">
        <v>141</v>
      </c>
      <c r="K168" s="20" t="s">
        <v>142</v>
      </c>
      <c r="L168" s="20" t="s">
        <v>2</v>
      </c>
      <c r="M168" s="20" t="s">
        <v>158</v>
      </c>
      <c r="N168" s="20" t="s">
        <v>144</v>
      </c>
      <c r="O168" s="20" t="s">
        <v>145</v>
      </c>
      <c r="P168" s="20" t="s">
        <v>18</v>
      </c>
      <c r="T168" s="16" t="s">
        <v>19</v>
      </c>
      <c r="U168" s="21">
        <f>B5</f>
        <v>75133.429999999993</v>
      </c>
    </row>
    <row r="169" spans="2:28" ht="18.75">
      <c r="B169" s="22" t="s">
        <v>361</v>
      </c>
      <c r="C169" s="23">
        <v>8.1012672534257313E-2</v>
      </c>
      <c r="D169" s="24">
        <f>C169*$D$178</f>
        <v>9553.8244719649647</v>
      </c>
      <c r="F169" s="20" t="s">
        <v>361</v>
      </c>
      <c r="G169" s="20">
        <f>G145*C169*C169</f>
        <v>1.5916195267281915E-5</v>
      </c>
      <c r="H169" s="20">
        <f>G158*C169*C170</f>
        <v>3.9759240127777293E-6</v>
      </c>
      <c r="I169" s="20">
        <f>G159*C169*C171</f>
        <v>2.1685379164629924E-6</v>
      </c>
      <c r="J169" s="20">
        <f>G160*C169*C172</f>
        <v>0</v>
      </c>
      <c r="K169" s="20">
        <f>G161*C169*C173</f>
        <v>6.1774362080176466E-6</v>
      </c>
      <c r="L169" s="20">
        <f>G162*C169*C174</f>
        <v>2.7379125209430284E-5</v>
      </c>
      <c r="M169" s="20">
        <f>G163*C169*C175</f>
        <v>8.0638299593530973E-6</v>
      </c>
      <c r="N169" s="20">
        <f>G164*C169*C176</f>
        <v>5.835439902959448E-6</v>
      </c>
      <c r="O169" s="20">
        <f>G165*C169*C177</f>
        <v>0</v>
      </c>
      <c r="P169" s="20">
        <f>SUM(G169:O169)</f>
        <v>6.9516488476283121E-5</v>
      </c>
      <c r="T169" s="16"/>
      <c r="U169" s="17"/>
    </row>
    <row r="170" spans="2:28" ht="18.75">
      <c r="B170" s="22" t="s">
        <v>325</v>
      </c>
      <c r="C170" s="23">
        <v>3.2217704500493716E-2</v>
      </c>
      <c r="D170" s="24">
        <f t="shared" ref="D170:D177" si="48">C170*$D$178</f>
        <v>3799.4338917432237</v>
      </c>
      <c r="F170" s="20" t="s">
        <v>325</v>
      </c>
      <c r="G170" s="20">
        <f>H169</f>
        <v>3.9759240127777293E-6</v>
      </c>
      <c r="H170" s="20">
        <f>K145*C170*C170</f>
        <v>6.6460044397540348E-6</v>
      </c>
      <c r="I170" s="20">
        <f>K158*C170*C171</f>
        <v>8.0084287412826727E-7</v>
      </c>
      <c r="J170" s="20">
        <f>K159*C170*C172</f>
        <v>0</v>
      </c>
      <c r="K170" s="20">
        <f>K160*C170*C173</f>
        <v>1.1425126843296478E-6</v>
      </c>
      <c r="L170" s="20">
        <f>K161*C170*C174</f>
        <v>1.2993164692943896E-5</v>
      </c>
      <c r="M170" s="20">
        <f>K162*C170*C175</f>
        <v>1.8834691741371313E-6</v>
      </c>
      <c r="N170" s="20">
        <f>K163*C170*C176</f>
        <v>4.9003615593376524E-6</v>
      </c>
      <c r="O170" s="20">
        <f>K164*C170*C177</f>
        <v>0</v>
      </c>
      <c r="P170" s="20">
        <f t="shared" ref="P170:P177" si="49">SUM(G170:O170)</f>
        <v>3.2342279437408362E-5</v>
      </c>
      <c r="T170" s="16" t="s">
        <v>20</v>
      </c>
      <c r="U170" s="25">
        <f>U167/U168-1</f>
        <v>0.13132063849607301</v>
      </c>
    </row>
    <row r="171" spans="2:28" ht="18.75">
      <c r="B171" s="22" t="s">
        <v>1</v>
      </c>
      <c r="C171" s="23">
        <v>1.9971468635285473E-2</v>
      </c>
      <c r="D171" s="24">
        <f t="shared" si="48"/>
        <v>2355.235296159216</v>
      </c>
      <c r="F171" s="20" t="s">
        <v>1</v>
      </c>
      <c r="G171" s="20">
        <f>I169</f>
        <v>2.1685379164629924E-6</v>
      </c>
      <c r="H171" s="20">
        <f>I170</f>
        <v>8.0084287412826727E-7</v>
      </c>
      <c r="I171" s="20">
        <f>O145*C171*C171</f>
        <v>2.0835729806427604E-6</v>
      </c>
      <c r="J171" s="20">
        <f>O158*C171*C172</f>
        <v>0</v>
      </c>
      <c r="K171" s="20">
        <f>O159*C171*C173</f>
        <v>1.5435556806914202E-6</v>
      </c>
      <c r="L171" s="20">
        <f>O160*C171*C174</f>
        <v>9.4792777111537595E-6</v>
      </c>
      <c r="M171" s="20">
        <f>O161*C171*C175</f>
        <v>2.0930717832322672E-6</v>
      </c>
      <c r="N171" s="20">
        <f>O162*C171*C176</f>
        <v>7.5153845692014635E-8</v>
      </c>
      <c r="O171" s="20">
        <f>O163*C171*C177</f>
        <v>0</v>
      </c>
      <c r="P171" s="20">
        <f t="shared" si="49"/>
        <v>1.824401279200348E-5</v>
      </c>
      <c r="T171" s="16" t="s">
        <v>21</v>
      </c>
      <c r="U171" s="25">
        <v>9.5000000000000001E-2</v>
      </c>
    </row>
    <row r="172" spans="2:28" ht="18.75">
      <c r="B172" s="22" t="s">
        <v>141</v>
      </c>
      <c r="C172" s="23">
        <v>0</v>
      </c>
      <c r="D172" s="24">
        <f t="shared" si="48"/>
        <v>0</v>
      </c>
      <c r="F172" s="20" t="s">
        <v>141</v>
      </c>
      <c r="G172" s="20">
        <f>J169</f>
        <v>0</v>
      </c>
      <c r="H172" s="20">
        <f>J170</f>
        <v>0</v>
      </c>
      <c r="I172" s="20">
        <f>J171</f>
        <v>0</v>
      </c>
      <c r="J172" s="20">
        <f>S145*C172*C172</f>
        <v>0</v>
      </c>
      <c r="K172" s="20">
        <f>S158*C172*C173</f>
        <v>0</v>
      </c>
      <c r="L172" s="20">
        <f>S159*C172*C174</f>
        <v>0</v>
      </c>
      <c r="M172" s="20">
        <f>S160*C172*C175</f>
        <v>0</v>
      </c>
      <c r="N172" s="20">
        <f>S161*C172*C176</f>
        <v>0</v>
      </c>
      <c r="O172" s="20">
        <f>S162*C172*C177</f>
        <v>0</v>
      </c>
      <c r="P172" s="20">
        <f t="shared" si="49"/>
        <v>0</v>
      </c>
      <c r="T172" s="16"/>
      <c r="U172" s="17"/>
      <c r="AA172" s="26"/>
      <c r="AB172" s="27"/>
    </row>
    <row r="173" spans="2:28" ht="18.75">
      <c r="B173" s="22" t="s">
        <v>142</v>
      </c>
      <c r="C173" s="23">
        <v>0.13093332278966335</v>
      </c>
      <c r="D173" s="24">
        <f t="shared" si="48"/>
        <v>15440.966756585</v>
      </c>
      <c r="F173" s="20" t="s">
        <v>142</v>
      </c>
      <c r="G173" s="20">
        <f>K169</f>
        <v>6.1774362080176466E-6</v>
      </c>
      <c r="H173" s="20">
        <f>K170</f>
        <v>1.1425126843296478E-6</v>
      </c>
      <c r="I173" s="20">
        <f>K171</f>
        <v>1.5435556806914202E-6</v>
      </c>
      <c r="J173" s="20">
        <f>K172</f>
        <v>0</v>
      </c>
      <c r="K173" s="20">
        <f>S145*C173*C173</f>
        <v>6.4510920545374984E-5</v>
      </c>
      <c r="L173" s="20">
        <f>W158*C173*C174</f>
        <v>2.5307269762418174E-5</v>
      </c>
      <c r="M173" s="20">
        <f>W159*C173*C175</f>
        <v>1.1671390027320884E-5</v>
      </c>
      <c r="N173" s="20">
        <f>W160*C173*C176</f>
        <v>6.781204657525178E-6</v>
      </c>
      <c r="O173" s="20">
        <f>W161*C173*C177</f>
        <v>0</v>
      </c>
      <c r="P173" s="20">
        <f t="shared" si="49"/>
        <v>1.1713428956567793E-4</v>
      </c>
      <c r="T173" s="16" t="s">
        <v>22</v>
      </c>
      <c r="U173" s="28">
        <f>U170-U171</f>
        <v>3.6320638496073004E-2</v>
      </c>
      <c r="AA173" s="26"/>
      <c r="AB173" s="27"/>
    </row>
    <row r="174" spans="2:28" ht="18.75">
      <c r="B174" s="22" t="s">
        <v>2</v>
      </c>
      <c r="C174" s="23">
        <v>0.32857881635515901</v>
      </c>
      <c r="D174" s="24">
        <f t="shared" si="48"/>
        <v>38749.2998127639</v>
      </c>
      <c r="F174" s="20" t="s">
        <v>2</v>
      </c>
      <c r="G174" s="20">
        <f>L169</f>
        <v>2.7379125209430284E-5</v>
      </c>
      <c r="H174" s="20">
        <f>L170</f>
        <v>1.2993164692943896E-5</v>
      </c>
      <c r="I174" s="20">
        <f>L171</f>
        <v>9.4792777111537595E-6</v>
      </c>
      <c r="J174" s="20">
        <f>L172</f>
        <v>0</v>
      </c>
      <c r="K174" s="20">
        <f>L173</f>
        <v>2.5307269762418174E-5</v>
      </c>
      <c r="L174" s="20">
        <f>AA145*C174*C174</f>
        <v>1.764905861962464E-4</v>
      </c>
      <c r="M174" s="20">
        <f>AA158*C174*C175</f>
        <v>2.732258244346583E-5</v>
      </c>
      <c r="N174" s="20">
        <f>AA159*C174*C176</f>
        <v>1.4206451559681378E-5</v>
      </c>
      <c r="O174" s="20">
        <f>AA160*C174*C177</f>
        <v>0</v>
      </c>
      <c r="P174" s="20">
        <f t="shared" si="49"/>
        <v>2.9317845757533971E-4</v>
      </c>
      <c r="AA174" s="26"/>
      <c r="AB174" s="27"/>
    </row>
    <row r="175" spans="2:28" ht="18.75">
      <c r="B175" s="22" t="s">
        <v>158</v>
      </c>
      <c r="C175" s="23">
        <v>0.1117378518327142</v>
      </c>
      <c r="D175" s="24">
        <f t="shared" si="48"/>
        <v>13177.244866631985</v>
      </c>
      <c r="F175" s="29" t="s">
        <v>158</v>
      </c>
      <c r="G175" s="20">
        <f>M169</f>
        <v>8.0638299593530973E-6</v>
      </c>
      <c r="H175" s="20">
        <f>M170</f>
        <v>1.8834691741371313E-6</v>
      </c>
      <c r="I175" s="20">
        <f>M171</f>
        <v>2.0930717832322672E-6</v>
      </c>
      <c r="J175" s="20">
        <f>M172</f>
        <v>0</v>
      </c>
      <c r="K175" s="20">
        <f>M173</f>
        <v>1.1671390027320884E-5</v>
      </c>
      <c r="L175" s="20">
        <f>M174</f>
        <v>2.732258244346583E-5</v>
      </c>
      <c r="M175" s="20">
        <f>AE145*C175*C175</f>
        <v>2.5406656731385277E-5</v>
      </c>
      <c r="N175" s="20">
        <f>AE158*C175*C176</f>
        <v>1.2234212109153067E-5</v>
      </c>
      <c r="O175" s="20">
        <f>AE159*C175*C177</f>
        <v>0</v>
      </c>
      <c r="P175" s="20">
        <f t="shared" si="49"/>
        <v>8.8675212228047555E-5</v>
      </c>
      <c r="Y175" s="26"/>
      <c r="Z175" s="30"/>
    </row>
    <row r="176" spans="2:28" ht="18.75">
      <c r="B176" s="22" t="s">
        <v>144</v>
      </c>
      <c r="C176" s="23">
        <v>0.29554815798027795</v>
      </c>
      <c r="D176" s="24">
        <f t="shared" si="48"/>
        <v>34853.994270614181</v>
      </c>
      <c r="F176" s="29" t="s">
        <v>144</v>
      </c>
      <c r="G176" s="20">
        <f>N169</f>
        <v>5.835439902959448E-6</v>
      </c>
      <c r="H176" s="20">
        <f>N170</f>
        <v>4.9003615593376524E-6</v>
      </c>
      <c r="I176" s="20">
        <f>N171</f>
        <v>7.5153845692014635E-8</v>
      </c>
      <c r="J176" s="20">
        <f>N172</f>
        <v>0</v>
      </c>
      <c r="K176" s="20">
        <f>N173</f>
        <v>6.781204657525178E-6</v>
      </c>
      <c r="L176" s="20">
        <f>N174</f>
        <v>1.4206451559681378E-5</v>
      </c>
      <c r="M176" s="20">
        <f>N175</f>
        <v>1.2234212109153067E-5</v>
      </c>
      <c r="N176" s="20">
        <f>AI145*C176*C176</f>
        <v>1.6263463220410744E-4</v>
      </c>
      <c r="O176" s="20">
        <f>AI158*C176*C177</f>
        <v>0</v>
      </c>
      <c r="P176" s="20">
        <f t="shared" si="49"/>
        <v>2.0666745583845618E-4</v>
      </c>
      <c r="Y176" s="26"/>
      <c r="Z176" s="30"/>
    </row>
    <row r="177" spans="2:26" ht="18.75">
      <c r="B177" s="22" t="s">
        <v>145</v>
      </c>
      <c r="C177" s="23">
        <v>0</v>
      </c>
      <c r="D177" s="24">
        <f t="shared" si="48"/>
        <v>0</v>
      </c>
      <c r="F177" s="29" t="s">
        <v>145</v>
      </c>
      <c r="G177" s="20">
        <f>O169</f>
        <v>0</v>
      </c>
      <c r="H177" s="20">
        <f>O170</f>
        <v>0</v>
      </c>
      <c r="I177" s="20">
        <f>O171</f>
        <v>0</v>
      </c>
      <c r="J177" s="20">
        <f>O172</f>
        <v>0</v>
      </c>
      <c r="K177" s="20">
        <f>O173</f>
        <v>0</v>
      </c>
      <c r="L177" s="20">
        <f>O174</f>
        <v>0</v>
      </c>
      <c r="M177" s="20">
        <f>O175</f>
        <v>0</v>
      </c>
      <c r="N177" s="20">
        <f>O176</f>
        <v>0</v>
      </c>
      <c r="O177" s="20">
        <f>AM145*C177*C177</f>
        <v>0</v>
      </c>
      <c r="P177" s="20">
        <f t="shared" si="49"/>
        <v>0</v>
      </c>
      <c r="Y177" s="26"/>
      <c r="Z177" s="27"/>
    </row>
    <row r="178" spans="2:26" ht="21">
      <c r="B178" s="22" t="s">
        <v>23</v>
      </c>
      <c r="C178" s="31">
        <f>SUM(C169:C177)</f>
        <v>0.99999999462785105</v>
      </c>
      <c r="D178" s="32">
        <v>117930</v>
      </c>
      <c r="J178" s="33" t="s">
        <v>3</v>
      </c>
      <c r="L178" s="33">
        <f>SUM(P169:P177)</f>
        <v>8.2575819591321643E-4</v>
      </c>
      <c r="X178" s="26"/>
      <c r="Y178" s="34"/>
    </row>
    <row r="179" spans="2:26" ht="21">
      <c r="J179" s="33"/>
      <c r="L179" s="33"/>
    </row>
    <row r="180" spans="2:26" ht="21">
      <c r="B180" s="48" t="s">
        <v>10</v>
      </c>
      <c r="C180" s="49">
        <f>G154*C169+K154*C170+O154*C171+S154*C172+W154*C173+AA154*C174+AE154*C175+AI154*C176+AM154*C177</f>
        <v>0.75554590430124458</v>
      </c>
      <c r="J180" s="35" t="s">
        <v>24</v>
      </c>
      <c r="K180" s="36"/>
      <c r="L180" s="37">
        <f>L178^(1/2)</f>
        <v>2.8736008698377311E-2</v>
      </c>
      <c r="M180" t="s">
        <v>25</v>
      </c>
    </row>
    <row r="181" spans="2:26" ht="21">
      <c r="J181" s="33"/>
      <c r="L181" s="33"/>
    </row>
    <row r="182" spans="2:26" ht="21">
      <c r="J182" s="38" t="s">
        <v>20</v>
      </c>
      <c r="K182" s="39"/>
      <c r="L182" s="40">
        <f>G156*C169+K156*C170+O156*C171+S156*C172+S156*C173+AA156*C174+AE156*C175+C176*AI156+AM156*C177</f>
        <v>0.12521479458468276</v>
      </c>
    </row>
    <row r="184" spans="2:26" ht="18.75">
      <c r="D184">
        <f>SQRT(52)</f>
        <v>7.2111025509279782</v>
      </c>
      <c r="J184" s="41" t="s">
        <v>26</v>
      </c>
      <c r="K184" s="42"/>
      <c r="L184" s="43">
        <f>L182/L180</f>
        <v>4.3574177575939244</v>
      </c>
      <c r="M184" t="s">
        <v>27</v>
      </c>
    </row>
    <row r="186" spans="2:26">
      <c r="L186" t="s">
        <v>28</v>
      </c>
      <c r="M186" t="s">
        <v>29</v>
      </c>
    </row>
    <row r="187" spans="2:26" ht="18.75">
      <c r="J187" s="44" t="s">
        <v>30</v>
      </c>
      <c r="K187" s="44"/>
      <c r="L187" s="44">
        <f>L180*721.11</f>
        <v>20.721823232486862</v>
      </c>
      <c r="M187" s="44">
        <f>L187*SQRT(21/252)</f>
        <v>5.9818751106880654</v>
      </c>
    </row>
    <row r="189" spans="2:26" ht="18.75">
      <c r="J189" s="45">
        <v>0.95</v>
      </c>
      <c r="K189" s="46"/>
      <c r="L189" s="46">
        <f>L187*2</f>
        <v>41.443646464973725</v>
      </c>
      <c r="M189" s="47">
        <f>M187*2</f>
        <v>11.963750221376131</v>
      </c>
    </row>
    <row r="190" spans="2:26" ht="18.75">
      <c r="J190" s="46"/>
      <c r="K190" s="46"/>
      <c r="L190" s="46"/>
      <c r="M190" s="47"/>
    </row>
    <row r="191" spans="2:26" ht="18.75">
      <c r="J191" s="45">
        <v>0.99</v>
      </c>
      <c r="K191" s="46"/>
      <c r="L191" s="46">
        <f>L187*3</f>
        <v>62.165469697460587</v>
      </c>
      <c r="M191" s="47">
        <f>M187*3</f>
        <v>17.945625332064196</v>
      </c>
    </row>
    <row r="195" spans="1:1">
      <c r="A195" t="s">
        <v>31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Q195"/>
  <sheetViews>
    <sheetView topLeftCell="A159" workbookViewId="0">
      <selection activeCell="D162" sqref="D162"/>
    </sheetView>
  </sheetViews>
  <sheetFormatPr defaultRowHeight="15"/>
  <cols>
    <col min="1" max="1" width="18.42578125" bestFit="1" customWidth="1"/>
    <col min="3" max="3" width="12.85546875" customWidth="1"/>
    <col min="4" max="4" width="19.5703125" bestFit="1" customWidth="1"/>
    <col min="5" max="5" width="25" bestFit="1" customWidth="1"/>
    <col min="7" max="7" width="16.85546875" bestFit="1" customWidth="1"/>
    <col min="9" max="9" width="24.42578125" bestFit="1" customWidth="1"/>
    <col min="11" max="11" width="15.85546875" customWidth="1"/>
    <col min="12" max="12" width="17.140625" bestFit="1" customWidth="1"/>
    <col min="13" max="13" width="24.5703125" bestFit="1" customWidth="1"/>
    <col min="15" max="15" width="17.85546875" bestFit="1" customWidth="1"/>
    <col min="17" max="17" width="25.85546875" bestFit="1" customWidth="1"/>
    <col min="19" max="19" width="12.7109375" bestFit="1" customWidth="1"/>
    <col min="20" max="20" width="26.28515625" bestFit="1" customWidth="1"/>
    <col min="21" max="21" width="25.140625" bestFit="1" customWidth="1"/>
    <col min="23" max="23" width="12" bestFit="1" customWidth="1"/>
    <col min="25" max="25" width="23.7109375" bestFit="1" customWidth="1"/>
    <col min="27" max="27" width="12" bestFit="1" customWidth="1"/>
    <col min="29" max="29" width="25.140625" bestFit="1" customWidth="1"/>
    <col min="31" max="31" width="12" bestFit="1" customWidth="1"/>
    <col min="33" max="33" width="25.28515625" bestFit="1" customWidth="1"/>
    <col min="35" max="35" width="12" bestFit="1" customWidth="1"/>
    <col min="37" max="37" width="23.7109375" bestFit="1" customWidth="1"/>
    <col min="39" max="39" width="12" bestFit="1" customWidth="1"/>
  </cols>
  <sheetData>
    <row r="3" spans="1:39">
      <c r="A3" t="s">
        <v>0</v>
      </c>
      <c r="E3" t="s">
        <v>361</v>
      </c>
      <c r="I3" t="s">
        <v>176</v>
      </c>
      <c r="M3" t="s">
        <v>1</v>
      </c>
      <c r="Q3" t="s">
        <v>141</v>
      </c>
      <c r="U3" t="s">
        <v>142</v>
      </c>
      <c r="Y3" t="s">
        <v>2</v>
      </c>
      <c r="AC3" t="s">
        <v>143</v>
      </c>
      <c r="AG3" t="s">
        <v>144</v>
      </c>
      <c r="AK3" t="s">
        <v>145</v>
      </c>
    </row>
    <row r="4" spans="1:39" ht="15.75" thickBot="1"/>
    <row r="5" spans="1:39" ht="16.5" thickTop="1" thickBot="1">
      <c r="A5" s="64" t="s">
        <v>347</v>
      </c>
      <c r="B5" s="66">
        <v>75133.429999999993</v>
      </c>
      <c r="C5" s="2">
        <f t="shared" ref="C5:C17" si="0">LN(B5/B6)</f>
        <v>3.419462272555307E-2</v>
      </c>
      <c r="E5" s="64" t="s">
        <v>347</v>
      </c>
      <c r="F5" s="66">
        <v>15.86</v>
      </c>
      <c r="G5" s="2">
        <f t="shared" ref="G5:G17" si="1">LN(F5/F6)</f>
        <v>5.9088916370006579E-2</v>
      </c>
      <c r="I5" s="64" t="s">
        <v>347</v>
      </c>
      <c r="J5" s="71">
        <v>39.729999999999997</v>
      </c>
      <c r="K5" s="2">
        <f t="shared" ref="K5:K17" si="2">LN(J5/J6)</f>
        <v>7.4166058217923186E-2</v>
      </c>
      <c r="M5" s="64" t="s">
        <v>347</v>
      </c>
      <c r="N5" s="71">
        <v>30.55</v>
      </c>
      <c r="O5" s="2">
        <f t="shared" ref="O5:O17" si="3">LN(N5/N6)</f>
        <v>3.0239885189718176E-2</v>
      </c>
      <c r="Q5" s="64" t="s">
        <v>347</v>
      </c>
      <c r="R5" s="71">
        <v>5.36</v>
      </c>
      <c r="S5" s="2">
        <f t="shared" ref="S5:S17" si="4">LN(R5/R6)</f>
        <v>-7.1973499625089102E-2</v>
      </c>
      <c r="U5" s="64" t="s">
        <v>347</v>
      </c>
      <c r="V5" s="66">
        <v>17.7</v>
      </c>
      <c r="W5" s="2">
        <f t="shared" ref="W5:W17" si="5">LN(V5/V6)</f>
        <v>-3.3840979842406798E-3</v>
      </c>
      <c r="Y5" s="64" t="s">
        <v>347</v>
      </c>
      <c r="Z5" s="71">
        <v>10.95</v>
      </c>
      <c r="AA5" s="2">
        <f t="shared" ref="AA5:AA17" si="6">LN(Z5/Z6)</f>
        <v>3.7213596340434273E-2</v>
      </c>
      <c r="AC5" s="64" t="s">
        <v>347</v>
      </c>
      <c r="AD5" s="66">
        <v>34.270000000000003</v>
      </c>
      <c r="AE5" s="2">
        <f t="shared" ref="AE5:AE17" si="7">LN(AD5/AD6)</f>
        <v>2.1531579491454792E-2</v>
      </c>
      <c r="AG5" s="64" t="s">
        <v>347</v>
      </c>
      <c r="AH5" s="71">
        <v>3.15</v>
      </c>
      <c r="AI5" s="2">
        <f t="shared" ref="AI5:AI17" si="8">LN(AH5/AH6)</f>
        <v>3.5544937419411289E-2</v>
      </c>
      <c r="AK5" s="64" t="s">
        <v>347</v>
      </c>
      <c r="AL5" s="66">
        <v>16.03</v>
      </c>
      <c r="AM5" s="2">
        <f t="shared" ref="AM5:AM17" si="9">LN(AL5/AL6)</f>
        <v>3.6852963277707332E-2</v>
      </c>
    </row>
    <row r="6" spans="1:39" ht="15.75" thickBot="1">
      <c r="A6" s="56" t="s">
        <v>349</v>
      </c>
      <c r="B6" s="67">
        <v>72607.7</v>
      </c>
      <c r="C6" s="2">
        <f t="shared" si="0"/>
        <v>-1.7082760849367572E-3</v>
      </c>
      <c r="E6" s="56" t="s">
        <v>349</v>
      </c>
      <c r="F6" s="67">
        <v>14.95</v>
      </c>
      <c r="G6" s="2">
        <f t="shared" si="1"/>
        <v>-2.6404174196510737E-2</v>
      </c>
      <c r="I6" s="56" t="s">
        <v>349</v>
      </c>
      <c r="J6" s="67">
        <v>36.89</v>
      </c>
      <c r="K6" s="2">
        <f t="shared" si="2"/>
        <v>3.8971354167205596E-2</v>
      </c>
      <c r="M6" s="56" t="s">
        <v>349</v>
      </c>
      <c r="N6" s="67">
        <v>29.64</v>
      </c>
      <c r="O6" s="2">
        <f t="shared" si="3"/>
        <v>3.6767584185204448E-2</v>
      </c>
      <c r="Q6" s="56" t="s">
        <v>349</v>
      </c>
      <c r="R6" s="67">
        <v>5.76</v>
      </c>
      <c r="S6" s="2">
        <f t="shared" si="4"/>
        <v>4.0749659173556288E-2</v>
      </c>
      <c r="U6" s="56" t="s">
        <v>349</v>
      </c>
      <c r="V6" s="67">
        <v>17.760000000000002</v>
      </c>
      <c r="W6" s="2">
        <f t="shared" si="5"/>
        <v>6.7796869853787691E-3</v>
      </c>
      <c r="Y6" s="56" t="s">
        <v>349</v>
      </c>
      <c r="Z6" s="67">
        <v>10.55</v>
      </c>
      <c r="AA6" s="2">
        <f t="shared" si="6"/>
        <v>2.8476526125119184E-3</v>
      </c>
      <c r="AC6" s="56" t="s">
        <v>349</v>
      </c>
      <c r="AD6" s="67">
        <v>33.54</v>
      </c>
      <c r="AE6" s="2">
        <f t="shared" si="7"/>
        <v>1.6837439263610109E-2</v>
      </c>
      <c r="AG6" s="56" t="s">
        <v>349</v>
      </c>
      <c r="AH6" s="67">
        <v>3.04</v>
      </c>
      <c r="AI6" s="2">
        <f t="shared" si="8"/>
        <v>-2.9175489133931445E-2</v>
      </c>
      <c r="AK6" s="56" t="s">
        <v>349</v>
      </c>
      <c r="AL6" s="67">
        <v>15.45</v>
      </c>
      <c r="AM6" s="2">
        <f t="shared" si="9"/>
        <v>-3.3102958883166667E-2</v>
      </c>
    </row>
    <row r="7" spans="1:39" ht="15.75" thickBot="1">
      <c r="A7" s="56" t="s">
        <v>350</v>
      </c>
      <c r="B7" s="67">
        <v>72731.839999999997</v>
      </c>
      <c r="C7" s="2">
        <f t="shared" si="0"/>
        <v>6.4469459025115437E-3</v>
      </c>
      <c r="E7" s="56" t="s">
        <v>350</v>
      </c>
      <c r="F7" s="67">
        <v>15.35</v>
      </c>
      <c r="G7" s="2">
        <f t="shared" si="1"/>
        <v>-1.6796260494134518E-2</v>
      </c>
      <c r="I7" s="56" t="s">
        <v>350</v>
      </c>
      <c r="J7" s="67">
        <v>35.479999999999997</v>
      </c>
      <c r="K7" s="2">
        <f t="shared" si="2"/>
        <v>0</v>
      </c>
      <c r="M7" s="56" t="s">
        <v>350</v>
      </c>
      <c r="N7" s="67">
        <v>28.57</v>
      </c>
      <c r="O7" s="2">
        <f t="shared" si="3"/>
        <v>-3.8453072532986715E-2</v>
      </c>
      <c r="Q7" s="56" t="s">
        <v>350</v>
      </c>
      <c r="R7" s="67">
        <v>5.53</v>
      </c>
      <c r="S7" s="2">
        <f t="shared" si="4"/>
        <v>-1.8066852249489244E-3</v>
      </c>
      <c r="U7" s="56" t="s">
        <v>350</v>
      </c>
      <c r="V7" s="67">
        <v>17.64</v>
      </c>
      <c r="W7" s="2">
        <f t="shared" si="5"/>
        <v>1.3698844358161927E-2</v>
      </c>
      <c r="Y7" s="56" t="s">
        <v>350</v>
      </c>
      <c r="Z7" s="67">
        <v>10.52</v>
      </c>
      <c r="AA7" s="2">
        <f t="shared" si="6"/>
        <v>5.7197486727869088E-3</v>
      </c>
      <c r="AC7" s="56" t="s">
        <v>350</v>
      </c>
      <c r="AD7" s="67">
        <v>32.979999999999997</v>
      </c>
      <c r="AE7" s="2">
        <f t="shared" si="7"/>
        <v>1.6509087884240645E-2</v>
      </c>
      <c r="AG7" s="56" t="s">
        <v>350</v>
      </c>
      <c r="AH7" s="67">
        <v>3.13</v>
      </c>
      <c r="AI7" s="2">
        <f t="shared" si="8"/>
        <v>-3.7621991789584294E-2</v>
      </c>
      <c r="AK7" s="56" t="s">
        <v>350</v>
      </c>
      <c r="AL7" s="67">
        <v>15.97</v>
      </c>
      <c r="AM7" s="2">
        <f t="shared" si="9"/>
        <v>4.3928530007353341E-3</v>
      </c>
    </row>
    <row r="8" spans="1:39" ht="15.75" thickBot="1">
      <c r="A8" s="56" t="s">
        <v>351</v>
      </c>
      <c r="B8" s="67">
        <v>72264.45</v>
      </c>
      <c r="C8" s="2">
        <f t="shared" si="0"/>
        <v>-2.5857149771614088E-2</v>
      </c>
      <c r="E8" s="56" t="s">
        <v>351</v>
      </c>
      <c r="F8" s="67">
        <v>15.61</v>
      </c>
      <c r="G8" s="2">
        <f t="shared" si="1"/>
        <v>-3.0907537463076777E-2</v>
      </c>
      <c r="I8" s="56" t="s">
        <v>351</v>
      </c>
      <c r="J8" s="67">
        <v>35.479999999999997</v>
      </c>
      <c r="K8" s="2">
        <f t="shared" si="2"/>
        <v>-8.6993673365557099E-3</v>
      </c>
      <c r="M8" s="56" t="s">
        <v>351</v>
      </c>
      <c r="N8" s="67">
        <v>29.69</v>
      </c>
      <c r="O8" s="2">
        <f t="shared" si="3"/>
        <v>7.776877741184217E-3</v>
      </c>
      <c r="Q8" s="56" t="s">
        <v>351</v>
      </c>
      <c r="R8" s="67">
        <v>5.54</v>
      </c>
      <c r="S8" s="2">
        <f t="shared" si="4"/>
        <v>-7.3075980318065906E-2</v>
      </c>
      <c r="U8" s="56" t="s">
        <v>351</v>
      </c>
      <c r="V8" s="67">
        <v>17.399999999999999</v>
      </c>
      <c r="W8" s="2">
        <f t="shared" si="5"/>
        <v>-9.1533819864872482E-3</v>
      </c>
      <c r="Y8" s="56" t="s">
        <v>351</v>
      </c>
      <c r="Z8" s="67">
        <v>10.46</v>
      </c>
      <c r="AA8" s="2">
        <f t="shared" si="6"/>
        <v>-1.5180557177015754E-2</v>
      </c>
      <c r="AC8" s="56" t="s">
        <v>351</v>
      </c>
      <c r="AD8" s="67">
        <v>32.44</v>
      </c>
      <c r="AE8" s="2">
        <f t="shared" si="7"/>
        <v>-2.6165167739185966E-2</v>
      </c>
      <c r="AG8" s="56" t="s">
        <v>351</v>
      </c>
      <c r="AH8" s="67">
        <v>3.25</v>
      </c>
      <c r="AI8" s="2">
        <f t="shared" si="8"/>
        <v>-3.0721990369701403E-3</v>
      </c>
      <c r="AK8" s="56" t="s">
        <v>351</v>
      </c>
      <c r="AL8" s="67">
        <v>15.9</v>
      </c>
      <c r="AM8" s="2">
        <f t="shared" si="9"/>
        <v>-4.3083586136311788E-2</v>
      </c>
    </row>
    <row r="9" spans="1:39" ht="15.75" thickBot="1">
      <c r="A9" s="56" t="s">
        <v>352</v>
      </c>
      <c r="B9" s="67">
        <v>74157.37</v>
      </c>
      <c r="C9" s="2">
        <f t="shared" si="0"/>
        <v>9.7577481775119462E-3</v>
      </c>
      <c r="E9" s="56" t="s">
        <v>352</v>
      </c>
      <c r="F9" s="67">
        <v>16.100000000000001</v>
      </c>
      <c r="G9" s="2">
        <f t="shared" si="1"/>
        <v>4.9813303502041616E-3</v>
      </c>
      <c r="I9" s="56" t="s">
        <v>352</v>
      </c>
      <c r="J9" s="67">
        <v>35.79</v>
      </c>
      <c r="K9" s="2">
        <f t="shared" si="2"/>
        <v>8.3588148969065301E-2</v>
      </c>
      <c r="M9" s="56" t="s">
        <v>352</v>
      </c>
      <c r="N9" s="67">
        <v>29.46</v>
      </c>
      <c r="O9" s="2">
        <f t="shared" si="3"/>
        <v>-4.0650462481694452E-3</v>
      </c>
      <c r="Q9" s="56" t="s">
        <v>352</v>
      </c>
      <c r="R9" s="67">
        <v>5.96</v>
      </c>
      <c r="S9" s="2">
        <f t="shared" si="4"/>
        <v>2.2053480714857437E-2</v>
      </c>
      <c r="U9" s="56" t="s">
        <v>352</v>
      </c>
      <c r="V9" s="67">
        <v>17.559999999999999</v>
      </c>
      <c r="W9" s="2">
        <f t="shared" si="5"/>
        <v>-2.2753138371356509E-3</v>
      </c>
      <c r="Y9" s="56" t="s">
        <v>352</v>
      </c>
      <c r="Z9" s="67">
        <v>10.62</v>
      </c>
      <c r="AA9" s="2">
        <f t="shared" si="6"/>
        <v>1.8850146957712041E-3</v>
      </c>
      <c r="AC9" s="56" t="s">
        <v>352</v>
      </c>
      <c r="AD9" s="67">
        <v>33.299999999999997</v>
      </c>
      <c r="AE9" s="2">
        <f t="shared" si="7"/>
        <v>7.1570192501251712E-2</v>
      </c>
      <c r="AG9" s="56" t="s">
        <v>352</v>
      </c>
      <c r="AH9" s="67">
        <v>3.26</v>
      </c>
      <c r="AI9" s="2">
        <f t="shared" si="8"/>
        <v>-2.7233150458358849E-2</v>
      </c>
      <c r="AK9" s="56" t="s">
        <v>352</v>
      </c>
      <c r="AL9" s="67">
        <v>16.600000000000001</v>
      </c>
      <c r="AM9" s="2">
        <f t="shared" si="9"/>
        <v>1.2121360532345041E-2</v>
      </c>
    </row>
    <row r="10" spans="1:39" ht="15.75" thickBot="1">
      <c r="A10" s="56" t="s">
        <v>353</v>
      </c>
      <c r="B10" s="67">
        <v>73437.279999999999</v>
      </c>
      <c r="C10" s="2">
        <f t="shared" si="0"/>
        <v>1.7467676244014924E-2</v>
      </c>
      <c r="E10" s="56" t="s">
        <v>353</v>
      </c>
      <c r="F10" s="67">
        <v>16.02</v>
      </c>
      <c r="G10" s="2">
        <f t="shared" si="1"/>
        <v>-4.2767666016342368E-2</v>
      </c>
      <c r="I10" s="56" t="s">
        <v>353</v>
      </c>
      <c r="J10" s="67">
        <v>32.92</v>
      </c>
      <c r="K10" s="2">
        <f t="shared" si="2"/>
        <v>4.5669130981457655E-3</v>
      </c>
      <c r="M10" s="56" t="s">
        <v>353</v>
      </c>
      <c r="N10" s="67">
        <v>29.58</v>
      </c>
      <c r="O10" s="2">
        <f t="shared" si="3"/>
        <v>3.1247177387375081E-2</v>
      </c>
      <c r="Q10" s="56" t="s">
        <v>353</v>
      </c>
      <c r="R10" s="67">
        <v>5.83</v>
      </c>
      <c r="S10" s="2">
        <f t="shared" si="4"/>
        <v>4.2037713195393275E-2</v>
      </c>
      <c r="U10" s="56" t="s">
        <v>353</v>
      </c>
      <c r="V10" s="67">
        <v>17.600000000000001</v>
      </c>
      <c r="W10" s="2">
        <f t="shared" si="5"/>
        <v>-1.0175328041652451E-2</v>
      </c>
      <c r="Y10" s="56" t="s">
        <v>353</v>
      </c>
      <c r="Z10" s="67">
        <v>10.6</v>
      </c>
      <c r="AA10" s="2">
        <f t="shared" si="6"/>
        <v>1.2339976235575876E-2</v>
      </c>
      <c r="AC10" s="56" t="s">
        <v>353</v>
      </c>
      <c r="AD10" s="67">
        <v>31</v>
      </c>
      <c r="AE10" s="2">
        <f t="shared" si="7"/>
        <v>6.6691374498672143E-2</v>
      </c>
      <c r="AG10" s="56" t="s">
        <v>353</v>
      </c>
      <c r="AH10" s="67">
        <v>3.35</v>
      </c>
      <c r="AI10" s="2">
        <f t="shared" si="8"/>
        <v>1.5037877364540502E-2</v>
      </c>
      <c r="AK10" s="56" t="s">
        <v>353</v>
      </c>
      <c r="AL10" s="67">
        <v>16.399999999999999</v>
      </c>
      <c r="AM10" s="2">
        <f t="shared" si="9"/>
        <v>9.1884260544061701E-3</v>
      </c>
    </row>
    <row r="11" spans="1:39" ht="15.75" thickBot="1">
      <c r="A11" s="56" t="s">
        <v>354</v>
      </c>
      <c r="B11" s="67">
        <v>72165.64</v>
      </c>
      <c r="C11" s="2">
        <f t="shared" si="0"/>
        <v>-2.3957569483902857E-2</v>
      </c>
      <c r="E11" s="56" t="s">
        <v>354</v>
      </c>
      <c r="F11" s="67">
        <v>16.72</v>
      </c>
      <c r="G11" s="2">
        <f t="shared" si="1"/>
        <v>-1.3072081567352888E-2</v>
      </c>
      <c r="I11" s="56" t="s">
        <v>354</v>
      </c>
      <c r="J11" s="67">
        <v>32.770000000000003</v>
      </c>
      <c r="K11" s="2">
        <f t="shared" si="2"/>
        <v>-2.3225293684339395E-2</v>
      </c>
      <c r="M11" s="56" t="s">
        <v>354</v>
      </c>
      <c r="N11" s="67">
        <v>28.67</v>
      </c>
      <c r="O11" s="2">
        <f t="shared" si="3"/>
        <v>-5.364490458157193E-2</v>
      </c>
      <c r="Q11" s="56" t="s">
        <v>354</v>
      </c>
      <c r="R11" s="67">
        <v>5.59</v>
      </c>
      <c r="S11" s="2">
        <f t="shared" si="4"/>
        <v>-5.3973063744666039E-2</v>
      </c>
      <c r="U11" s="56" t="s">
        <v>354</v>
      </c>
      <c r="V11" s="67">
        <v>17.78</v>
      </c>
      <c r="W11" s="2">
        <f t="shared" si="5"/>
        <v>-1.6732124878271804E-2</v>
      </c>
      <c r="Y11" s="56" t="s">
        <v>354</v>
      </c>
      <c r="Z11" s="67">
        <v>10.47</v>
      </c>
      <c r="AA11" s="2">
        <f t="shared" si="6"/>
        <v>-2.8612322810321234E-3</v>
      </c>
      <c r="AC11" s="56" t="s">
        <v>354</v>
      </c>
      <c r="AD11" s="67">
        <v>29</v>
      </c>
      <c r="AE11" s="2">
        <f t="shared" si="7"/>
        <v>-1.7094433359300068E-2</v>
      </c>
      <c r="AG11" s="56" t="s">
        <v>354</v>
      </c>
      <c r="AH11" s="67">
        <v>3.3</v>
      </c>
      <c r="AI11" s="2">
        <f t="shared" si="8"/>
        <v>-4.7346120597198428E-2</v>
      </c>
      <c r="AK11" s="56" t="s">
        <v>354</v>
      </c>
      <c r="AL11" s="67">
        <v>16.25</v>
      </c>
      <c r="AM11" s="2">
        <f t="shared" si="9"/>
        <v>-3.9220713153281267E-2</v>
      </c>
    </row>
    <row r="12" spans="1:39" ht="15.75" thickBot="1">
      <c r="A12" s="56" t="s">
        <v>355</v>
      </c>
      <c r="B12" s="67">
        <v>73915.429999999993</v>
      </c>
      <c r="C12" s="2">
        <f t="shared" si="0"/>
        <v>-2.7492082109328356E-2</v>
      </c>
      <c r="E12" s="56" t="s">
        <v>355</v>
      </c>
      <c r="F12" s="67">
        <v>16.940000000000001</v>
      </c>
      <c r="G12" s="2">
        <f t="shared" si="1"/>
        <v>-5.2988054506885266E-3</v>
      </c>
      <c r="I12" s="56" t="s">
        <v>355</v>
      </c>
      <c r="J12" s="67">
        <v>33.54</v>
      </c>
      <c r="K12" s="2">
        <f t="shared" si="2"/>
        <v>2.9961387740484697E-2</v>
      </c>
      <c r="M12" s="56" t="s">
        <v>355</v>
      </c>
      <c r="N12" s="67">
        <v>30.25</v>
      </c>
      <c r="O12" s="2">
        <f t="shared" si="3"/>
        <v>-4.4925958422602684E-2</v>
      </c>
      <c r="Q12" s="56" t="s">
        <v>355</v>
      </c>
      <c r="R12" s="67">
        <v>5.9</v>
      </c>
      <c r="S12" s="2">
        <f t="shared" si="4"/>
        <v>-8.4388686458645949E-3</v>
      </c>
      <c r="U12" s="56" t="s">
        <v>355</v>
      </c>
      <c r="V12" s="67">
        <v>18.079999999999998</v>
      </c>
      <c r="W12" s="2">
        <f t="shared" si="5"/>
        <v>-3.3130897229602381E-3</v>
      </c>
      <c r="Y12" s="56" t="s">
        <v>355</v>
      </c>
      <c r="Z12" s="67">
        <v>10.5</v>
      </c>
      <c r="AA12" s="2">
        <f t="shared" si="6"/>
        <v>-6.0064240742650141E-2</v>
      </c>
      <c r="AC12" s="56" t="s">
        <v>355</v>
      </c>
      <c r="AD12" s="67">
        <v>29.5</v>
      </c>
      <c r="AE12" s="2">
        <f t="shared" si="7"/>
        <v>-3.0052345066401823E-2</v>
      </c>
      <c r="AG12" s="56" t="s">
        <v>355</v>
      </c>
      <c r="AH12" s="67">
        <v>3.46</v>
      </c>
      <c r="AI12" s="2">
        <f t="shared" si="8"/>
        <v>-2.8860048891349867E-3</v>
      </c>
      <c r="AK12" s="56" t="s">
        <v>355</v>
      </c>
      <c r="AL12" s="67">
        <v>16.899999999999999</v>
      </c>
      <c r="AM12" s="2">
        <f t="shared" si="9"/>
        <v>-6.8598316342752444E-2</v>
      </c>
    </row>
    <row r="13" spans="1:39" ht="15.75" thickBot="1">
      <c r="A13" s="56" t="s">
        <v>356</v>
      </c>
      <c r="B13" s="67">
        <v>75975.710000000006</v>
      </c>
      <c r="C13" s="2">
        <f t="shared" si="0"/>
        <v>-5.4447898589829137E-3</v>
      </c>
      <c r="E13" s="56" t="s">
        <v>356</v>
      </c>
      <c r="F13" s="67">
        <v>17.03</v>
      </c>
      <c r="G13" s="2">
        <f t="shared" si="1"/>
        <v>4.8731445987330181E-2</v>
      </c>
      <c r="I13" s="56" t="s">
        <v>356</v>
      </c>
      <c r="J13" s="67">
        <v>32.549999999999997</v>
      </c>
      <c r="K13" s="2">
        <f t="shared" si="2"/>
        <v>-1.2213892293938189E-2</v>
      </c>
      <c r="M13" s="56" t="s">
        <v>356</v>
      </c>
      <c r="N13" s="67">
        <v>31.64</v>
      </c>
      <c r="O13" s="2">
        <f t="shared" si="3"/>
        <v>-5.2035749420195128E-2</v>
      </c>
      <c r="Q13" s="56" t="s">
        <v>356</v>
      </c>
      <c r="R13" s="67">
        <v>5.95</v>
      </c>
      <c r="S13" s="2">
        <f t="shared" si="4"/>
        <v>-5.2385135087290827E-2</v>
      </c>
      <c r="U13" s="56" t="s">
        <v>356</v>
      </c>
      <c r="V13" s="67">
        <v>18.14</v>
      </c>
      <c r="W13" s="2">
        <f t="shared" si="5"/>
        <v>-1.4231219927949252E-2</v>
      </c>
      <c r="Y13" s="56" t="s">
        <v>356</v>
      </c>
      <c r="Z13" s="67">
        <v>11.15</v>
      </c>
      <c r="AA13" s="2">
        <f t="shared" si="6"/>
        <v>0</v>
      </c>
      <c r="AC13" s="56" t="s">
        <v>356</v>
      </c>
      <c r="AD13" s="67">
        <v>30.4</v>
      </c>
      <c r="AE13" s="2">
        <f t="shared" si="7"/>
        <v>-1.1447385840350948E-2</v>
      </c>
      <c r="AG13" s="56" t="s">
        <v>356</v>
      </c>
      <c r="AH13" s="67">
        <v>3.47</v>
      </c>
      <c r="AI13" s="2">
        <f t="shared" si="8"/>
        <v>-4.2319431878911809E-2</v>
      </c>
      <c r="AK13" s="56" t="s">
        <v>356</v>
      </c>
      <c r="AL13" s="67">
        <v>18.100000000000001</v>
      </c>
      <c r="AM13" s="2">
        <f t="shared" si="9"/>
        <v>2.76625349289011E-3</v>
      </c>
    </row>
    <row r="14" spans="1:39" ht="15.75" thickBot="1">
      <c r="A14" s="56" t="s">
        <v>357</v>
      </c>
      <c r="B14" s="67">
        <v>76390.509999999995</v>
      </c>
      <c r="C14" s="2">
        <f t="shared" si="0"/>
        <v>-7.8143418617644868E-3</v>
      </c>
      <c r="E14" s="56" t="s">
        <v>357</v>
      </c>
      <c r="F14" s="67">
        <v>16.22</v>
      </c>
      <c r="G14" s="2">
        <f t="shared" si="1"/>
        <v>8.6687849364464852E-3</v>
      </c>
      <c r="I14" s="56" t="s">
        <v>357</v>
      </c>
      <c r="J14" s="67">
        <v>32.950000000000003</v>
      </c>
      <c r="K14" s="2">
        <f t="shared" si="2"/>
        <v>1.2146979932677359E-3</v>
      </c>
      <c r="M14" s="56" t="s">
        <v>357</v>
      </c>
      <c r="N14" s="67">
        <v>33.33</v>
      </c>
      <c r="O14" s="2">
        <f t="shared" si="3"/>
        <v>-2.4304693697150718E-2</v>
      </c>
      <c r="Q14" s="56" t="s">
        <v>357</v>
      </c>
      <c r="R14" s="67">
        <v>6.27</v>
      </c>
      <c r="S14" s="2">
        <f t="shared" si="4"/>
        <v>-7.9428535139368806E-3</v>
      </c>
      <c r="U14" s="56" t="s">
        <v>357</v>
      </c>
      <c r="V14" s="67">
        <v>18.399999999999999</v>
      </c>
      <c r="W14" s="2">
        <f t="shared" si="5"/>
        <v>-7.0403756823286716E-3</v>
      </c>
      <c r="Y14" s="56" t="s">
        <v>357</v>
      </c>
      <c r="Z14" s="67">
        <v>11.15</v>
      </c>
      <c r="AA14" s="2">
        <f t="shared" si="6"/>
        <v>-1.777824602128383E-2</v>
      </c>
      <c r="AC14" s="56" t="s">
        <v>357</v>
      </c>
      <c r="AD14" s="67">
        <v>30.75</v>
      </c>
      <c r="AE14" s="2">
        <f t="shared" si="7"/>
        <v>-5.257702290092902E-2</v>
      </c>
      <c r="AG14" s="56" t="s">
        <v>357</v>
      </c>
      <c r="AH14" s="67">
        <v>3.62</v>
      </c>
      <c r="AI14" s="2">
        <f t="shared" si="8"/>
        <v>5.3913764659831019E-2</v>
      </c>
      <c r="AK14" s="56" t="s">
        <v>357</v>
      </c>
      <c r="AL14" s="67">
        <v>18.05</v>
      </c>
      <c r="AM14" s="2">
        <f t="shared" si="9"/>
        <v>1.6760168857465101E-2</v>
      </c>
    </row>
    <row r="15" spans="1:39" ht="15.75" thickBot="1">
      <c r="A15" s="56" t="s">
        <v>358</v>
      </c>
      <c r="B15" s="67">
        <v>76989.789999999994</v>
      </c>
      <c r="C15" s="2">
        <f t="shared" si="0"/>
        <v>1.2219734448593705E-2</v>
      </c>
      <c r="E15" s="56" t="s">
        <v>358</v>
      </c>
      <c r="F15" s="67">
        <v>16.079999999999998</v>
      </c>
      <c r="G15" s="2">
        <f t="shared" si="1"/>
        <v>2.4552697005879087E-2</v>
      </c>
      <c r="I15" s="56" t="s">
        <v>358</v>
      </c>
      <c r="J15" s="67">
        <v>32.909999999999997</v>
      </c>
      <c r="K15" s="2">
        <f t="shared" si="2"/>
        <v>2.3675202645881837E-2</v>
      </c>
      <c r="M15" s="56" t="s">
        <v>358</v>
      </c>
      <c r="N15" s="67">
        <v>34.15</v>
      </c>
      <c r="O15" s="2">
        <f t="shared" si="3"/>
        <v>2.971986938492745E-2</v>
      </c>
      <c r="Q15" s="56" t="s">
        <v>358</v>
      </c>
      <c r="R15" s="67">
        <v>6.32</v>
      </c>
      <c r="S15" s="2">
        <f t="shared" si="4"/>
        <v>5.1959738930711166E-2</v>
      </c>
      <c r="U15" s="56" t="s">
        <v>358</v>
      </c>
      <c r="V15" s="67">
        <v>18.53</v>
      </c>
      <c r="W15" s="2">
        <f t="shared" si="5"/>
        <v>-1.446582953863506E-2</v>
      </c>
      <c r="Y15" s="56" t="s">
        <v>358</v>
      </c>
      <c r="Z15" s="67">
        <v>11.35</v>
      </c>
      <c r="AA15" s="2">
        <f t="shared" si="6"/>
        <v>1.7636688874967138E-3</v>
      </c>
      <c r="AC15" s="56" t="s">
        <v>358</v>
      </c>
      <c r="AD15" s="67">
        <v>32.409999999999997</v>
      </c>
      <c r="AE15" s="2">
        <f t="shared" si="7"/>
        <v>-4.2585326316978311E-2</v>
      </c>
      <c r="AG15" s="56" t="s">
        <v>358</v>
      </c>
      <c r="AH15" s="67">
        <v>3.43</v>
      </c>
      <c r="AI15" s="2">
        <f t="shared" si="8"/>
        <v>-1.1594332780919257E-2</v>
      </c>
      <c r="AK15" s="56" t="s">
        <v>358</v>
      </c>
      <c r="AL15" s="67">
        <v>17.75</v>
      </c>
      <c r="AM15" s="2">
        <f t="shared" si="9"/>
        <v>-8.4151969252844721E-3</v>
      </c>
    </row>
    <row r="16" spans="1:39" ht="15.75" thickBot="1">
      <c r="A16" s="56" t="s">
        <v>359</v>
      </c>
      <c r="B16" s="67">
        <v>76054.720000000001</v>
      </c>
      <c r="C16" s="2">
        <f t="shared" si="0"/>
        <v>2.3429481888886747E-2</v>
      </c>
      <c r="E16" s="56" t="s">
        <v>359</v>
      </c>
      <c r="F16" s="67">
        <v>15.69</v>
      </c>
      <c r="G16" s="2">
        <f t="shared" si="1"/>
        <v>2.5170738346551355E-2</v>
      </c>
      <c r="I16" s="56" t="s">
        <v>359</v>
      </c>
      <c r="J16" s="67">
        <v>32.14</v>
      </c>
      <c r="K16" s="2">
        <f t="shared" si="2"/>
        <v>8.4362318801214781E-3</v>
      </c>
      <c r="M16" s="56" t="s">
        <v>359</v>
      </c>
      <c r="N16" s="67">
        <v>33.15</v>
      </c>
      <c r="O16" s="2">
        <f t="shared" si="3"/>
        <v>6.062462181643484E-2</v>
      </c>
      <c r="Q16" s="56" t="s">
        <v>359</v>
      </c>
      <c r="R16" s="67">
        <v>6</v>
      </c>
      <c r="S16" s="2">
        <f t="shared" si="4"/>
        <v>2.7028672387919419E-2</v>
      </c>
      <c r="U16" s="56" t="s">
        <v>359</v>
      </c>
      <c r="V16" s="67">
        <v>18.8</v>
      </c>
      <c r="W16" s="2">
        <f t="shared" si="5"/>
        <v>1.0643960557867229E-3</v>
      </c>
      <c r="Y16" s="56" t="s">
        <v>359</v>
      </c>
      <c r="Z16" s="67">
        <v>11.33</v>
      </c>
      <c r="AA16" s="2">
        <f t="shared" si="6"/>
        <v>2.6835241774503849E-2</v>
      </c>
      <c r="AC16" s="56" t="s">
        <v>359</v>
      </c>
      <c r="AD16" s="67">
        <v>33.82</v>
      </c>
      <c r="AE16" s="2">
        <f t="shared" si="7"/>
        <v>1.6095727517426311E-2</v>
      </c>
      <c r="AG16" s="56" t="s">
        <v>359</v>
      </c>
      <c r="AH16" s="67">
        <v>3.47</v>
      </c>
      <c r="AI16" s="2">
        <f t="shared" si="8"/>
        <v>4.7206404569796329E-2</v>
      </c>
      <c r="AK16" s="56" t="s">
        <v>359</v>
      </c>
      <c r="AL16" s="67">
        <v>17.899999999999999</v>
      </c>
      <c r="AM16" s="2">
        <f t="shared" si="9"/>
        <v>1.4631662268064049E-2</v>
      </c>
    </row>
    <row r="17" spans="1:43">
      <c r="A17" s="59" t="s">
        <v>360</v>
      </c>
      <c r="B17" s="68">
        <v>74293.509999999995</v>
      </c>
      <c r="C17" s="2">
        <f t="shared" si="0"/>
        <v>-1.4647724806651993E-2</v>
      </c>
      <c r="E17" s="59" t="s">
        <v>360</v>
      </c>
      <c r="F17" s="67">
        <v>15.3</v>
      </c>
      <c r="G17" s="2">
        <f t="shared" si="1"/>
        <v>-0.44602563053907512</v>
      </c>
      <c r="I17" s="59" t="s">
        <v>360</v>
      </c>
      <c r="J17" s="67">
        <v>31.87</v>
      </c>
      <c r="K17" s="2">
        <f t="shared" si="2"/>
        <v>-1.2543118609070977E-3</v>
      </c>
      <c r="M17" s="59" t="s">
        <v>360</v>
      </c>
      <c r="N17" s="68">
        <v>31.2</v>
      </c>
      <c r="O17" s="2">
        <f t="shared" si="3"/>
        <v>9.6619109117368901E-3</v>
      </c>
      <c r="Q17" s="59" t="s">
        <v>360</v>
      </c>
      <c r="R17" s="68">
        <v>5.84</v>
      </c>
      <c r="S17" s="2">
        <f t="shared" si="4"/>
        <v>-1.0221554071538139E-2</v>
      </c>
      <c r="U17" s="59" t="s">
        <v>360</v>
      </c>
      <c r="V17" s="68">
        <v>18.78</v>
      </c>
      <c r="W17" s="2">
        <f t="shared" si="5"/>
        <v>-1.5323945832210792E-2</v>
      </c>
      <c r="Y17" s="59" t="s">
        <v>360</v>
      </c>
      <c r="Z17" s="67">
        <v>11.03</v>
      </c>
      <c r="AA17" s="2">
        <f t="shared" si="6"/>
        <v>-9.0253320220425176E-3</v>
      </c>
      <c r="AC17" s="59" t="s">
        <v>360</v>
      </c>
      <c r="AD17" s="67">
        <v>33.28</v>
      </c>
      <c r="AE17" s="2">
        <f t="shared" si="7"/>
        <v>-2.8145836589085944E-2</v>
      </c>
      <c r="AG17" s="59" t="s">
        <v>360</v>
      </c>
      <c r="AH17" s="67">
        <v>3.31</v>
      </c>
      <c r="AI17" s="2">
        <f t="shared" si="8"/>
        <v>-4.4320399680661302E-2</v>
      </c>
      <c r="AK17" s="59" t="s">
        <v>360</v>
      </c>
      <c r="AL17" s="68">
        <v>17.64</v>
      </c>
      <c r="AM17" s="2">
        <f t="shared" si="9"/>
        <v>-3.1252543504104308E-2</v>
      </c>
    </row>
    <row r="18" spans="1:43">
      <c r="A18" s="3" t="s">
        <v>334</v>
      </c>
      <c r="B18" s="3">
        <v>75389.75</v>
      </c>
      <c r="C18" s="2">
        <f t="shared" ref="C18:C26" si="10">LN(B18/B19)</f>
        <v>-4.8531891642597698E-3</v>
      </c>
      <c r="D18" s="3"/>
      <c r="E18" s="3" t="s">
        <v>334</v>
      </c>
      <c r="F18" s="3">
        <v>23.9</v>
      </c>
      <c r="G18" s="2">
        <f t="shared" ref="G18:G26" si="11">LN(F18/F19)</f>
        <v>-1.4538158446027282E-2</v>
      </c>
      <c r="H18" s="3"/>
      <c r="I18" s="3" t="s">
        <v>334</v>
      </c>
      <c r="J18" s="3">
        <v>31.91</v>
      </c>
      <c r="K18" s="2">
        <f t="shared" ref="K18:K26" si="12">LN(J18/J19)</f>
        <v>-5.7541362198820917E-2</v>
      </c>
      <c r="M18" s="3" t="s">
        <v>334</v>
      </c>
      <c r="N18" s="3">
        <v>30.9</v>
      </c>
      <c r="O18" s="2">
        <f t="shared" ref="O18:O26" si="13">LN(N18/N19)</f>
        <v>1.9938558864553826E-2</v>
      </c>
      <c r="P18" s="3"/>
      <c r="Q18" s="3" t="s">
        <v>334</v>
      </c>
      <c r="R18" s="3">
        <v>5.9</v>
      </c>
      <c r="S18" s="3"/>
      <c r="T18" s="3"/>
      <c r="U18" s="3" t="s">
        <v>334</v>
      </c>
      <c r="V18" s="3">
        <v>19.07</v>
      </c>
      <c r="W18" s="2">
        <f t="shared" ref="W18:W26" si="14">LN(V18/V19)</f>
        <v>-1.0433062813947331E-2</v>
      </c>
      <c r="X18" s="3"/>
      <c r="Y18" s="3" t="s">
        <v>334</v>
      </c>
      <c r="Z18" s="3">
        <v>11.13</v>
      </c>
      <c r="AA18" s="2">
        <f t="shared" ref="AA18:AA26" si="15">LN(Z18/Z19)</f>
        <v>-8.0537348070968268E-3</v>
      </c>
      <c r="AB18" s="3"/>
      <c r="AC18" s="3" t="s">
        <v>334</v>
      </c>
      <c r="AD18" s="3">
        <v>34.229999999999997</v>
      </c>
      <c r="AE18" s="2">
        <f t="shared" ref="AE18:AE26" si="16">LN(AD18/AD19)</f>
        <v>2.1855565735980603E-2</v>
      </c>
      <c r="AF18" s="3"/>
      <c r="AG18" s="3" t="s">
        <v>334</v>
      </c>
      <c r="AH18" s="3">
        <v>3.46</v>
      </c>
      <c r="AI18" s="2">
        <f t="shared" ref="AI18:AI26" si="17">LN(AH18/AH19)</f>
        <v>2.3392879574705594E-2</v>
      </c>
      <c r="AJ18" s="3"/>
      <c r="AK18" s="3" t="s">
        <v>334</v>
      </c>
      <c r="AL18" s="3">
        <v>18.2</v>
      </c>
      <c r="AM18" s="2">
        <f t="shared" ref="AM18:AM26" si="18">LN(AL18/AL19)</f>
        <v>-1.0982977490625657E-3</v>
      </c>
      <c r="AN18" s="3"/>
      <c r="AO18" s="3"/>
      <c r="AP18" s="3"/>
      <c r="AQ18" s="3"/>
    </row>
    <row r="19" spans="1:43">
      <c r="A19" s="3" t="s">
        <v>335</v>
      </c>
      <c r="B19" s="3">
        <v>75756.52</v>
      </c>
      <c r="C19" s="2">
        <f t="shared" si="10"/>
        <v>3.5985518086243187E-2</v>
      </c>
      <c r="D19" s="3"/>
      <c r="E19" s="3" t="s">
        <v>335</v>
      </c>
      <c r="F19" s="3">
        <v>24.25</v>
      </c>
      <c r="G19" s="2">
        <f t="shared" si="11"/>
        <v>4.3402641113746747E-2</v>
      </c>
      <c r="H19" s="3"/>
      <c r="I19" s="3" t="s">
        <v>335</v>
      </c>
      <c r="J19" s="3">
        <v>33.799999999999997</v>
      </c>
      <c r="K19" s="2">
        <f t="shared" si="12"/>
        <v>-1.991864330651923E-2</v>
      </c>
      <c r="M19" s="3" t="s">
        <v>335</v>
      </c>
      <c r="N19" s="3">
        <v>30.29</v>
      </c>
      <c r="O19" s="2">
        <f t="shared" si="13"/>
        <v>-1.7670616858913066E-2</v>
      </c>
      <c r="P19" s="3"/>
      <c r="Q19" s="3" t="s">
        <v>335</v>
      </c>
      <c r="R19" s="3">
        <v>5.85</v>
      </c>
      <c r="S19" s="3"/>
      <c r="T19" s="3"/>
      <c r="U19" s="3" t="s">
        <v>335</v>
      </c>
      <c r="V19" s="3">
        <v>19.27</v>
      </c>
      <c r="W19" s="2">
        <f t="shared" si="14"/>
        <v>4.160172406666344E-3</v>
      </c>
      <c r="X19" s="3"/>
      <c r="Y19" s="3" t="s">
        <v>335</v>
      </c>
      <c r="Z19" s="3">
        <v>11.22</v>
      </c>
      <c r="AA19" s="2">
        <f t="shared" si="15"/>
        <v>4.558674445189427E-2</v>
      </c>
      <c r="AB19" s="3"/>
      <c r="AC19" s="3" t="s">
        <v>335</v>
      </c>
      <c r="AD19" s="3">
        <v>33.49</v>
      </c>
      <c r="AE19" s="2">
        <f t="shared" si="16"/>
        <v>1.1951002318757362E-3</v>
      </c>
      <c r="AF19" s="3"/>
      <c r="AG19" s="3" t="s">
        <v>335</v>
      </c>
      <c r="AH19" s="3">
        <v>3.38</v>
      </c>
      <c r="AI19" s="2">
        <f t="shared" si="17"/>
        <v>6.7303681896106596E-2</v>
      </c>
      <c r="AJ19" s="3"/>
      <c r="AK19" s="3" t="s">
        <v>335</v>
      </c>
      <c r="AL19" s="3">
        <v>18.22</v>
      </c>
      <c r="AM19" s="2">
        <f t="shared" si="18"/>
        <v>4.662456346562055E-2</v>
      </c>
      <c r="AN19" s="3"/>
      <c r="AO19" s="3"/>
      <c r="AP19" s="3"/>
      <c r="AQ19" s="3"/>
    </row>
    <row r="20" spans="1:43">
      <c r="A20" s="3" t="s">
        <v>336</v>
      </c>
      <c r="B20" s="3">
        <v>73078.850000000006</v>
      </c>
      <c r="C20" s="2">
        <f t="shared" si="10"/>
        <v>1.5941363486369192E-2</v>
      </c>
      <c r="D20" s="3"/>
      <c r="E20" s="3" t="s">
        <v>336</v>
      </c>
      <c r="F20" s="3">
        <v>23.22</v>
      </c>
      <c r="G20" s="2">
        <f t="shared" si="11"/>
        <v>9.5197603405957378E-3</v>
      </c>
      <c r="H20" s="3"/>
      <c r="I20" s="3" t="s">
        <v>336</v>
      </c>
      <c r="J20" s="3">
        <v>34.479999999999997</v>
      </c>
      <c r="K20" s="2">
        <f t="shared" si="12"/>
        <v>-3.3930553575307977E-2</v>
      </c>
      <c r="M20" s="3" t="s">
        <v>336</v>
      </c>
      <c r="N20" s="3">
        <v>30.83</v>
      </c>
      <c r="O20" s="2">
        <f t="shared" si="13"/>
        <v>5.9814051941463574E-2</v>
      </c>
      <c r="P20" s="3"/>
      <c r="Q20" s="3" t="s">
        <v>336</v>
      </c>
      <c r="R20" s="3">
        <v>5.44</v>
      </c>
      <c r="S20" s="3"/>
      <c r="T20" s="3"/>
      <c r="U20" s="3" t="s">
        <v>336</v>
      </c>
      <c r="V20" s="3">
        <v>19.190000000000001</v>
      </c>
      <c r="W20" s="2">
        <f t="shared" si="14"/>
        <v>2.0532440183705036E-2</v>
      </c>
      <c r="X20" s="3"/>
      <c r="Y20" s="3" t="s">
        <v>336</v>
      </c>
      <c r="Z20" s="3">
        <v>10.72</v>
      </c>
      <c r="AA20" s="2">
        <f t="shared" si="15"/>
        <v>3.2230277904913424E-2</v>
      </c>
      <c r="AB20" s="3"/>
      <c r="AC20" s="3" t="s">
        <v>336</v>
      </c>
      <c r="AD20" s="3">
        <v>33.450000000000003</v>
      </c>
      <c r="AE20" s="2">
        <f t="shared" si="16"/>
        <v>1.9928195717680671E-2</v>
      </c>
      <c r="AF20" s="3"/>
      <c r="AG20" s="3" t="s">
        <v>336</v>
      </c>
      <c r="AH20" s="3">
        <v>3.16</v>
      </c>
      <c r="AI20" s="2">
        <f t="shared" si="17"/>
        <v>3.2157111634531443E-2</v>
      </c>
      <c r="AJ20" s="3"/>
      <c r="AK20" s="3" t="s">
        <v>336</v>
      </c>
      <c r="AL20" s="3">
        <v>17.39</v>
      </c>
      <c r="AM20" s="2">
        <f t="shared" si="18"/>
        <v>-6.3055525632766491E-3</v>
      </c>
      <c r="AN20" s="3"/>
      <c r="AO20" s="3"/>
      <c r="AP20" s="3"/>
      <c r="AQ20" s="3"/>
    </row>
    <row r="21" spans="1:43">
      <c r="A21" s="3" t="s">
        <v>337</v>
      </c>
      <c r="B21" s="3">
        <v>71923.11</v>
      </c>
      <c r="C21" s="2">
        <f t="shared" si="10"/>
        <v>1.1880968383818975E-2</v>
      </c>
      <c r="D21" s="3"/>
      <c r="E21" s="3" t="s">
        <v>337</v>
      </c>
      <c r="F21" s="3">
        <v>23</v>
      </c>
      <c r="G21" s="2">
        <f t="shared" si="11"/>
        <v>-3.9220713153281385E-2</v>
      </c>
      <c r="H21" s="3"/>
      <c r="I21" s="3" t="s">
        <v>337</v>
      </c>
      <c r="J21" s="3">
        <v>35.67</v>
      </c>
      <c r="K21" s="2">
        <f t="shared" si="12"/>
        <v>5.2962016578183196E-2</v>
      </c>
      <c r="M21" s="3" t="s">
        <v>337</v>
      </c>
      <c r="N21" s="3">
        <v>29.04</v>
      </c>
      <c r="O21" s="2">
        <f t="shared" si="13"/>
        <v>-1.5037877364540559E-2</v>
      </c>
      <c r="P21" s="3"/>
      <c r="Q21" s="3" t="s">
        <v>337</v>
      </c>
      <c r="R21" s="3">
        <v>5.22</v>
      </c>
      <c r="S21" s="3"/>
      <c r="T21" s="3"/>
      <c r="U21" s="3" t="s">
        <v>337</v>
      </c>
      <c r="V21" s="3">
        <v>18.8</v>
      </c>
      <c r="W21" s="2">
        <f t="shared" si="14"/>
        <v>2.4227295335324271E-2</v>
      </c>
      <c r="X21" s="3"/>
      <c r="Y21" s="3" t="s">
        <v>337</v>
      </c>
      <c r="Z21" s="3">
        <v>10.38</v>
      </c>
      <c r="AA21" s="2">
        <f t="shared" si="15"/>
        <v>7.7369825021524011E-3</v>
      </c>
      <c r="AB21" s="3"/>
      <c r="AC21" s="3" t="s">
        <v>337</v>
      </c>
      <c r="AD21" s="3">
        <v>32.79</v>
      </c>
      <c r="AE21" s="2">
        <f t="shared" si="16"/>
        <v>5.6136386371410531E-2</v>
      </c>
      <c r="AF21" s="3"/>
      <c r="AG21" s="3" t="s">
        <v>337</v>
      </c>
      <c r="AH21" s="3">
        <v>3.06</v>
      </c>
      <c r="AI21" s="2">
        <f t="shared" si="17"/>
        <v>-2.8987536873252298E-2</v>
      </c>
      <c r="AJ21" s="3"/>
      <c r="AK21" s="3" t="s">
        <v>337</v>
      </c>
      <c r="AL21" s="3">
        <v>17.5</v>
      </c>
      <c r="AM21" s="2">
        <f t="shared" si="18"/>
        <v>-1.3621095951964963E-2</v>
      </c>
      <c r="AN21" s="3"/>
      <c r="AO21" s="3"/>
      <c r="AP21" s="3"/>
      <c r="AQ21" s="3"/>
    </row>
    <row r="22" spans="1:43">
      <c r="A22" s="3" t="s">
        <v>338</v>
      </c>
      <c r="B22" s="3">
        <v>71073.649999999994</v>
      </c>
      <c r="C22" s="2">
        <f t="shared" si="10"/>
        <v>3.3754095315213534E-2</v>
      </c>
      <c r="D22" s="3"/>
      <c r="E22" s="3" t="s">
        <v>338</v>
      </c>
      <c r="F22" s="3">
        <v>23.92</v>
      </c>
      <c r="G22" s="2">
        <f t="shared" si="11"/>
        <v>2.1978906718775382E-2</v>
      </c>
      <c r="H22" s="3"/>
      <c r="I22" s="3" t="s">
        <v>338</v>
      </c>
      <c r="J22" s="3">
        <v>33.83</v>
      </c>
      <c r="K22" s="2">
        <f t="shared" si="12"/>
        <v>6.9774393805394935E-2</v>
      </c>
      <c r="M22" s="3" t="s">
        <v>338</v>
      </c>
      <c r="N22" s="3">
        <v>29.48</v>
      </c>
      <c r="O22" s="2">
        <f t="shared" si="13"/>
        <v>0.10845590901682753</v>
      </c>
      <c r="P22" s="3"/>
      <c r="Q22" s="3" t="s">
        <v>338</v>
      </c>
      <c r="R22" s="3">
        <v>5.4</v>
      </c>
      <c r="S22" s="3"/>
      <c r="T22" s="3"/>
      <c r="U22" s="3" t="s">
        <v>338</v>
      </c>
      <c r="V22" s="3">
        <v>18.350000000000001</v>
      </c>
      <c r="W22" s="2">
        <f t="shared" si="14"/>
        <v>3.8220084745752706E-3</v>
      </c>
      <c r="X22" s="3"/>
      <c r="Y22" s="3" t="s">
        <v>338</v>
      </c>
      <c r="Z22" s="3">
        <v>10.3</v>
      </c>
      <c r="AA22" s="2">
        <f t="shared" si="15"/>
        <v>3.5576874567107432E-2</v>
      </c>
      <c r="AB22" s="3"/>
      <c r="AC22" s="3" t="s">
        <v>338</v>
      </c>
      <c r="AD22" s="3">
        <v>31</v>
      </c>
      <c r="AE22" s="2">
        <f t="shared" si="16"/>
        <v>1.1680859612755589E-2</v>
      </c>
      <c r="AF22" s="3"/>
      <c r="AG22" s="3" t="s">
        <v>338</v>
      </c>
      <c r="AH22" s="3">
        <v>3.15</v>
      </c>
      <c r="AI22" s="2">
        <f t="shared" si="17"/>
        <v>5.8840500022933395E-2</v>
      </c>
      <c r="AJ22" s="3"/>
      <c r="AK22" s="3" t="s">
        <v>338</v>
      </c>
      <c r="AL22" s="3">
        <v>17.739999999999998</v>
      </c>
      <c r="AM22" s="2">
        <f t="shared" si="18"/>
        <v>2.2229470488564967E-2</v>
      </c>
      <c r="AN22" s="3"/>
      <c r="AO22" s="3"/>
      <c r="AP22" s="3"/>
      <c r="AQ22" s="3"/>
    </row>
    <row r="23" spans="1:43">
      <c r="A23" s="3" t="s">
        <v>339</v>
      </c>
      <c r="B23" s="3">
        <v>68714.66</v>
      </c>
      <c r="C23" s="2">
        <f t="shared" si="10"/>
        <v>1.9932130610110683E-2</v>
      </c>
      <c r="D23" s="3"/>
      <c r="E23" s="3" t="s">
        <v>339</v>
      </c>
      <c r="F23" s="3">
        <v>23.4</v>
      </c>
      <c r="G23" s="2">
        <f t="shared" si="11"/>
        <v>5.2643733485421881E-2</v>
      </c>
      <c r="H23" s="3"/>
      <c r="I23" s="3" t="s">
        <v>339</v>
      </c>
      <c r="J23" s="3">
        <v>31.55</v>
      </c>
      <c r="K23" s="2">
        <f t="shared" si="12"/>
        <v>2.4058899007693375E-2</v>
      </c>
      <c r="M23" s="3" t="s">
        <v>339</v>
      </c>
      <c r="N23" s="3">
        <v>26.45</v>
      </c>
      <c r="O23" s="2">
        <f t="shared" si="13"/>
        <v>5.6380333436107689E-2</v>
      </c>
      <c r="P23" s="3"/>
      <c r="Q23" s="3" t="s">
        <v>339</v>
      </c>
      <c r="R23" s="3">
        <v>5.46</v>
      </c>
      <c r="S23" s="3"/>
      <c r="T23" s="3"/>
      <c r="U23" s="3" t="s">
        <v>339</v>
      </c>
      <c r="V23" s="3">
        <v>18.28</v>
      </c>
      <c r="W23" s="2">
        <f t="shared" si="14"/>
        <v>9.8956277542238402E-3</v>
      </c>
      <c r="X23" s="3"/>
      <c r="Y23" s="3" t="s">
        <v>339</v>
      </c>
      <c r="Z23" s="3">
        <v>9.94</v>
      </c>
      <c r="AA23" s="2">
        <f t="shared" si="15"/>
        <v>1.7250554613791234E-2</v>
      </c>
      <c r="AB23" s="3"/>
      <c r="AC23" s="3" t="s">
        <v>339</v>
      </c>
      <c r="AD23" s="3">
        <v>30.64</v>
      </c>
      <c r="AE23" s="2">
        <f t="shared" si="16"/>
        <v>-7.5715221425304666E-2</v>
      </c>
      <c r="AF23" s="3"/>
      <c r="AG23" s="3" t="s">
        <v>339</v>
      </c>
      <c r="AH23" s="3">
        <v>2.97</v>
      </c>
      <c r="AI23" s="2">
        <f t="shared" si="17"/>
        <v>3.7740327982847113E-2</v>
      </c>
      <c r="AJ23" s="3"/>
      <c r="AK23" s="3" t="s">
        <v>339</v>
      </c>
      <c r="AL23" s="3">
        <v>17.350000000000001</v>
      </c>
      <c r="AM23" s="2">
        <f t="shared" si="18"/>
        <v>1.4514042884254012E-2</v>
      </c>
      <c r="AN23" s="3"/>
      <c r="AO23" s="3"/>
      <c r="AP23" s="3"/>
      <c r="AQ23" s="3"/>
    </row>
    <row r="24" spans="1:43">
      <c r="A24" s="3" t="s">
        <v>340</v>
      </c>
      <c r="B24" s="3">
        <v>67358.59</v>
      </c>
      <c r="C24" s="2">
        <f t="shared" si="10"/>
        <v>6.8615155711713813E-3</v>
      </c>
      <c r="D24" s="3"/>
      <c r="E24" s="3" t="s">
        <v>340</v>
      </c>
      <c r="F24" s="3">
        <v>22.2</v>
      </c>
      <c r="G24" s="2">
        <f t="shared" si="11"/>
        <v>3.7168765783919366E-2</v>
      </c>
      <c r="H24" s="3"/>
      <c r="I24" s="3" t="s">
        <v>340</v>
      </c>
      <c r="J24" s="3">
        <v>30.8</v>
      </c>
      <c r="K24" s="2">
        <f t="shared" si="12"/>
        <v>-1.386448131545838E-2</v>
      </c>
      <c r="M24" s="3" t="s">
        <v>340</v>
      </c>
      <c r="N24" s="3">
        <v>25</v>
      </c>
      <c r="O24" s="2">
        <f t="shared" si="13"/>
        <v>-1.0346292054144373E-2</v>
      </c>
      <c r="P24" s="3"/>
      <c r="Q24" s="3" t="s">
        <v>340</v>
      </c>
      <c r="R24" s="3">
        <v>5.6</v>
      </c>
      <c r="S24" s="3"/>
      <c r="T24" s="3"/>
      <c r="U24" s="3" t="s">
        <v>340</v>
      </c>
      <c r="V24" s="3">
        <v>18.100000000000001</v>
      </c>
      <c r="W24" s="2">
        <f t="shared" si="14"/>
        <v>-1.3717636228799195E-2</v>
      </c>
      <c r="X24" s="3"/>
      <c r="Y24" s="3" t="s">
        <v>340</v>
      </c>
      <c r="Z24" s="3">
        <v>9.77</v>
      </c>
      <c r="AA24" s="2">
        <f t="shared" si="15"/>
        <v>1.6512243072490312E-2</v>
      </c>
      <c r="AB24" s="3"/>
      <c r="AC24" s="3" t="s">
        <v>340</v>
      </c>
      <c r="AD24" s="3">
        <v>33.049999999999997</v>
      </c>
      <c r="AE24" s="2">
        <f t="shared" si="16"/>
        <v>-2.3621968440327427E-2</v>
      </c>
      <c r="AF24" s="3"/>
      <c r="AG24" s="3" t="s">
        <v>340</v>
      </c>
      <c r="AH24" s="3">
        <v>2.86</v>
      </c>
      <c r="AI24" s="2">
        <f t="shared" si="17"/>
        <v>-3.4904049397686022E-3</v>
      </c>
      <c r="AJ24" s="3"/>
      <c r="AK24" s="3" t="s">
        <v>340</v>
      </c>
      <c r="AL24" s="3">
        <v>17.100000000000001</v>
      </c>
      <c r="AM24" s="2">
        <f t="shared" si="18"/>
        <v>4.1797128678461672E-2</v>
      </c>
      <c r="AN24" s="3"/>
      <c r="AO24" s="3"/>
      <c r="AP24" s="3"/>
      <c r="AQ24" s="3"/>
    </row>
    <row r="25" spans="1:43">
      <c r="A25" s="3" t="s">
        <v>341</v>
      </c>
      <c r="B25" s="3">
        <v>66897.990000000005</v>
      </c>
      <c r="C25" s="2">
        <f t="shared" si="10"/>
        <v>2.1162596952448827E-2</v>
      </c>
      <c r="D25" s="3"/>
      <c r="E25" s="3" t="s">
        <v>341</v>
      </c>
      <c r="F25" s="3">
        <v>21.39</v>
      </c>
      <c r="G25" s="2">
        <f t="shared" si="11"/>
        <v>8.9223414163475713E-3</v>
      </c>
      <c r="H25" s="3"/>
      <c r="I25" s="3" t="s">
        <v>341</v>
      </c>
      <c r="J25" s="3">
        <v>31.23</v>
      </c>
      <c r="K25" s="2">
        <f t="shared" si="12"/>
        <v>2.891219737460109E-2</v>
      </c>
      <c r="M25" s="3" t="s">
        <v>341</v>
      </c>
      <c r="N25" s="3">
        <v>25.26</v>
      </c>
      <c r="O25" s="2">
        <f t="shared" si="13"/>
        <v>-2.3861879275592641E-2</v>
      </c>
      <c r="P25" s="3"/>
      <c r="Q25" s="3" t="s">
        <v>341</v>
      </c>
      <c r="R25" s="3">
        <v>5.46</v>
      </c>
      <c r="S25" s="3"/>
      <c r="T25" s="3"/>
      <c r="U25" s="3" t="s">
        <v>341</v>
      </c>
      <c r="V25" s="3">
        <v>18.350000000000001</v>
      </c>
      <c r="W25" s="2">
        <f t="shared" si="14"/>
        <v>7.6586807610627096E-3</v>
      </c>
      <c r="X25" s="3"/>
      <c r="Y25" s="3" t="s">
        <v>341</v>
      </c>
      <c r="Z25" s="3">
        <v>9.61</v>
      </c>
      <c r="AA25" s="2">
        <f t="shared" si="15"/>
        <v>3.9262337328608177E-2</v>
      </c>
      <c r="AB25" s="3"/>
      <c r="AC25" s="3" t="s">
        <v>341</v>
      </c>
      <c r="AD25" s="3">
        <v>33.840000000000003</v>
      </c>
      <c r="AE25" s="2">
        <f t="shared" si="16"/>
        <v>-7.3605514117892354E-3</v>
      </c>
      <c r="AF25" s="3"/>
      <c r="AG25" s="3" t="s">
        <v>341</v>
      </c>
      <c r="AH25" s="3">
        <v>2.87</v>
      </c>
      <c r="AI25" s="2">
        <f t="shared" si="17"/>
        <v>1.757514482150771E-2</v>
      </c>
      <c r="AJ25" s="3"/>
      <c r="AK25" s="3" t="s">
        <v>341</v>
      </c>
      <c r="AL25" s="3">
        <v>16.399999999999999</v>
      </c>
      <c r="AM25" s="2">
        <f t="shared" si="18"/>
        <v>1.1652999082567906E-2</v>
      </c>
      <c r="AN25" s="3"/>
      <c r="AO25" s="3"/>
      <c r="AP25" s="3"/>
      <c r="AQ25" s="3"/>
    </row>
    <row r="26" spans="1:43">
      <c r="A26" s="3" t="s">
        <v>342</v>
      </c>
      <c r="B26" s="3">
        <v>65497.13</v>
      </c>
      <c r="C26" s="2">
        <f t="shared" si="10"/>
        <v>1.2489666416243385E-2</v>
      </c>
      <c r="E26" s="3" t="s">
        <v>342</v>
      </c>
      <c r="F26" s="3">
        <v>21.2</v>
      </c>
      <c r="G26" s="2">
        <f t="shared" si="11"/>
        <v>7.1006215495763685E-3</v>
      </c>
      <c r="H26" s="3"/>
      <c r="I26" s="3" t="s">
        <v>342</v>
      </c>
      <c r="J26" s="3">
        <v>30.34</v>
      </c>
      <c r="K26" s="2">
        <f t="shared" si="12"/>
        <v>6.2562886645781246E-2</v>
      </c>
      <c r="M26" s="3" t="s">
        <v>342</v>
      </c>
      <c r="N26" s="3">
        <v>25.87</v>
      </c>
      <c r="O26" s="2">
        <f t="shared" si="13"/>
        <v>2.6240001680560263E-2</v>
      </c>
      <c r="Q26" s="3" t="s">
        <v>342</v>
      </c>
      <c r="R26" s="3">
        <v>5.7</v>
      </c>
      <c r="S26" s="3"/>
      <c r="T26" s="3"/>
      <c r="U26" s="3" t="s">
        <v>342</v>
      </c>
      <c r="V26" s="3">
        <v>18.21</v>
      </c>
      <c r="W26" s="2">
        <f t="shared" si="14"/>
        <v>-2.0114839646175758E-2</v>
      </c>
      <c r="X26" s="3"/>
      <c r="Y26" s="3" t="s">
        <v>342</v>
      </c>
      <c r="Z26" s="3">
        <v>9.24</v>
      </c>
      <c r="AA26" s="2">
        <f t="shared" si="15"/>
        <v>4.3384015985983623E-3</v>
      </c>
      <c r="AB26" s="3"/>
      <c r="AC26" s="3" t="s">
        <v>342</v>
      </c>
      <c r="AD26" s="3">
        <v>34.090000000000003</v>
      </c>
      <c r="AE26" s="2">
        <f t="shared" si="16"/>
        <v>-2.7200751059583656E-2</v>
      </c>
      <c r="AF26" s="3"/>
      <c r="AG26" s="3" t="s">
        <v>342</v>
      </c>
      <c r="AH26" s="3">
        <v>2.82</v>
      </c>
      <c r="AI26" s="2">
        <f t="shared" si="17"/>
        <v>-4.1672696400568074E-2</v>
      </c>
      <c r="AJ26" s="3"/>
      <c r="AK26" s="3" t="s">
        <v>342</v>
      </c>
      <c r="AL26" s="3">
        <v>16.21</v>
      </c>
      <c r="AM26" s="2">
        <f t="shared" si="18"/>
        <v>-1.1652999082567903E-2</v>
      </c>
      <c r="AN26" s="3"/>
    </row>
    <row r="27" spans="1:43">
      <c r="A27" s="3" t="s">
        <v>172</v>
      </c>
      <c r="B27" s="3">
        <v>64684.18</v>
      </c>
      <c r="C27" s="2">
        <f t="shared" ref="C27:C30" si="19">LN(B27/B28)</f>
        <v>-1.1558658036442966E-2</v>
      </c>
      <c r="D27" s="3"/>
      <c r="E27" s="3" t="s">
        <v>172</v>
      </c>
      <c r="F27" s="3">
        <v>21.05</v>
      </c>
      <c r="G27" s="2">
        <f t="shared" ref="G27:G30" si="20">LN(F27/F28)</f>
        <v>1.0506304855509846E-2</v>
      </c>
      <c r="I27" s="3" t="s">
        <v>172</v>
      </c>
      <c r="J27" s="3">
        <v>28.5</v>
      </c>
      <c r="K27" s="2">
        <f t="shared" ref="K27:K30" si="21">LN(J27/J28)</f>
        <v>-3.5163912457666896E-2</v>
      </c>
      <c r="M27" s="3" t="s">
        <v>172</v>
      </c>
      <c r="N27">
        <v>25.2</v>
      </c>
      <c r="O27" s="2">
        <f t="shared" ref="O27:O30" si="22">LN(N27/N28)</f>
        <v>1.986097971629546E-3</v>
      </c>
      <c r="Q27" s="3" t="s">
        <v>172</v>
      </c>
      <c r="R27">
        <v>5.73</v>
      </c>
      <c r="S27" s="2">
        <f t="shared" ref="S27:S30" si="23">LN(R27/R28)</f>
        <v>1.0526412986987603E-2</v>
      </c>
      <c r="U27" s="3" t="s">
        <v>172</v>
      </c>
      <c r="V27">
        <v>18.579999999999998</v>
      </c>
      <c r="W27" s="2">
        <f t="shared" ref="W27:W30" si="24">LN(V27/V28)</f>
        <v>1.9017144695120575E-2</v>
      </c>
      <c r="Y27" s="3" t="s">
        <v>172</v>
      </c>
      <c r="Z27">
        <v>9.1999999999999993</v>
      </c>
      <c r="AA27" s="2">
        <f t="shared" ref="AA27:AA30" si="25">LN(Z27/Z28)</f>
        <v>-1.0863662122210741E-3</v>
      </c>
      <c r="AC27" s="3" t="s">
        <v>172</v>
      </c>
      <c r="AD27">
        <v>35.03</v>
      </c>
      <c r="AE27" s="2">
        <f t="shared" ref="AE27:AE30" si="26">LN(AD27/AD28)</f>
        <v>3.6039936483196873E-2</v>
      </c>
      <c r="AG27" s="3" t="s">
        <v>172</v>
      </c>
      <c r="AH27">
        <v>2.94</v>
      </c>
      <c r="AI27" s="2">
        <f t="shared" ref="AI27:AI30" si="27">LN(AH27/AH28)</f>
        <v>2.061928720273561E-2</v>
      </c>
      <c r="AK27" s="3" t="s">
        <v>172</v>
      </c>
      <c r="AL27">
        <v>16.399999999999999</v>
      </c>
      <c r="AM27" s="2">
        <f t="shared" ref="AM27:AM30" si="28">LN(AL27/AL28)</f>
        <v>-2.2310241004964853E-2</v>
      </c>
    </row>
    <row r="28" spans="1:43">
      <c r="A28" s="3" t="s">
        <v>173</v>
      </c>
      <c r="B28" s="3">
        <v>65436.18</v>
      </c>
      <c r="C28" s="2">
        <f t="shared" si="19"/>
        <v>4.8754404775137213E-2</v>
      </c>
      <c r="D28" s="3"/>
      <c r="E28" s="3" t="s">
        <v>173</v>
      </c>
      <c r="F28" s="3">
        <v>20.83</v>
      </c>
      <c r="G28" s="2">
        <f t="shared" si="20"/>
        <v>5.3240763925749689E-2</v>
      </c>
      <c r="I28" s="3" t="s">
        <v>173</v>
      </c>
      <c r="J28" s="3">
        <v>29.52</v>
      </c>
      <c r="K28" s="2">
        <f t="shared" si="21"/>
        <v>2.1572485254127763E-2</v>
      </c>
      <c r="M28" s="3" t="s">
        <v>173</v>
      </c>
      <c r="N28">
        <v>25.15</v>
      </c>
      <c r="O28" s="2">
        <f t="shared" si="22"/>
        <v>1.9675398809549969E-2</v>
      </c>
      <c r="Q28" s="3" t="s">
        <v>173</v>
      </c>
      <c r="R28">
        <v>5.67</v>
      </c>
      <c r="S28" s="2">
        <f t="shared" si="23"/>
        <v>3.9573509064507892E-2</v>
      </c>
      <c r="U28" s="3" t="s">
        <v>173</v>
      </c>
      <c r="V28">
        <v>18.23</v>
      </c>
      <c r="W28" s="2">
        <f t="shared" si="24"/>
        <v>2.3308491389001391E-2</v>
      </c>
      <c r="Y28" s="3" t="s">
        <v>173</v>
      </c>
      <c r="Z28">
        <v>9.2100000000000009</v>
      </c>
      <c r="AA28" s="2">
        <f t="shared" si="25"/>
        <v>2.6404174196510709E-2</v>
      </c>
      <c r="AC28" s="3" t="s">
        <v>173</v>
      </c>
      <c r="AD28">
        <v>33.79</v>
      </c>
      <c r="AE28" s="2">
        <f t="shared" si="26"/>
        <v>7.0177354894611202E-2</v>
      </c>
      <c r="AG28" s="3" t="s">
        <v>173</v>
      </c>
      <c r="AH28">
        <v>2.88</v>
      </c>
      <c r="AI28" s="2">
        <f t="shared" si="27"/>
        <v>3.174869831458027E-2</v>
      </c>
      <c r="AK28" s="3" t="s">
        <v>173</v>
      </c>
      <c r="AL28">
        <v>16.77</v>
      </c>
      <c r="AM28" s="2">
        <f t="shared" si="28"/>
        <v>7.553093720987436E-2</v>
      </c>
    </row>
    <row r="29" spans="1:43">
      <c r="A29" s="3" t="s">
        <v>174</v>
      </c>
      <c r="B29" s="3">
        <v>62322.400000000001</v>
      </c>
      <c r="C29" s="2">
        <f t="shared" si="19"/>
        <v>-9.2247750263537258E-3</v>
      </c>
      <c r="D29" s="3"/>
      <c r="E29" s="3" t="s">
        <v>174</v>
      </c>
      <c r="F29" s="3">
        <v>19.75</v>
      </c>
      <c r="G29" s="2">
        <f t="shared" si="20"/>
        <v>3.8714512180690427E-2</v>
      </c>
      <c r="I29" s="3" t="s">
        <v>174</v>
      </c>
      <c r="J29" s="3">
        <v>28.89</v>
      </c>
      <c r="K29" s="2">
        <f t="shared" si="21"/>
        <v>-3.8003155083301664E-3</v>
      </c>
      <c r="M29" s="3" t="s">
        <v>174</v>
      </c>
      <c r="N29">
        <v>24.66</v>
      </c>
      <c r="O29" s="2">
        <f t="shared" si="22"/>
        <v>6.5093801855170162E-3</v>
      </c>
      <c r="Q29" s="3" t="s">
        <v>174</v>
      </c>
      <c r="R29">
        <v>5.45</v>
      </c>
      <c r="S29" s="2">
        <f t="shared" si="23"/>
        <v>5.6618893999507904E-2</v>
      </c>
      <c r="U29" s="3" t="s">
        <v>174</v>
      </c>
      <c r="V29">
        <v>17.809999999999999</v>
      </c>
      <c r="W29" s="2">
        <f t="shared" si="24"/>
        <v>-1.5599202105633524E-2</v>
      </c>
      <c r="Y29" s="3" t="s">
        <v>174</v>
      </c>
      <c r="Z29">
        <v>8.9700000000000006</v>
      </c>
      <c r="AA29" s="2">
        <f t="shared" si="25"/>
        <v>-5.5586580038273813E-3</v>
      </c>
      <c r="AC29" s="3" t="s">
        <v>174</v>
      </c>
      <c r="AD29">
        <v>31.5</v>
      </c>
      <c r="AE29" s="2">
        <f t="shared" si="26"/>
        <v>-5.0665086212787272E-3</v>
      </c>
      <c r="AG29" s="3" t="s">
        <v>174</v>
      </c>
      <c r="AH29">
        <v>2.79</v>
      </c>
      <c r="AI29" s="2">
        <f t="shared" si="27"/>
        <v>-1.0695289116747919E-2</v>
      </c>
      <c r="AK29" s="3" t="s">
        <v>174</v>
      </c>
      <c r="AL29">
        <v>15.55</v>
      </c>
      <c r="AM29" s="2">
        <f t="shared" si="28"/>
        <v>-3.6000098453239121E-2</v>
      </c>
    </row>
    <row r="30" spans="1:43">
      <c r="A30" s="3" t="s">
        <v>175</v>
      </c>
      <c r="B30" s="3">
        <v>62899.97</v>
      </c>
      <c r="C30" s="2">
        <f t="shared" si="19"/>
        <v>2.9244317365840721E-2</v>
      </c>
      <c r="D30" s="3"/>
      <c r="E30" s="3" t="s">
        <v>175</v>
      </c>
      <c r="F30" s="3">
        <v>19</v>
      </c>
      <c r="G30" s="2">
        <f t="shared" si="20"/>
        <v>2.1277398447284879E-2</v>
      </c>
      <c r="I30" s="3" t="s">
        <v>175</v>
      </c>
      <c r="J30" s="3">
        <v>29</v>
      </c>
      <c r="K30" s="2">
        <f t="shared" si="21"/>
        <v>6.2609348705162465E-2</v>
      </c>
      <c r="M30" s="3" t="s">
        <v>175</v>
      </c>
      <c r="N30">
        <v>24.5</v>
      </c>
      <c r="O30" s="2">
        <f t="shared" si="22"/>
        <v>5.021975697902635E-2</v>
      </c>
      <c r="Q30" s="3" t="s">
        <v>175</v>
      </c>
      <c r="R30">
        <v>5.15</v>
      </c>
      <c r="S30" s="2">
        <f t="shared" si="23"/>
        <v>7.7973104600317106E-3</v>
      </c>
      <c r="U30" s="3" t="s">
        <v>175</v>
      </c>
      <c r="V30">
        <v>18.09</v>
      </c>
      <c r="W30" s="2">
        <f t="shared" si="24"/>
        <v>2.4623516027898033E-2</v>
      </c>
      <c r="Y30" s="3" t="s">
        <v>175</v>
      </c>
      <c r="Z30">
        <v>9.02</v>
      </c>
      <c r="AA30" s="2">
        <f t="shared" si="25"/>
        <v>3.9575543282081828E-2</v>
      </c>
      <c r="AC30" s="3" t="s">
        <v>175</v>
      </c>
      <c r="AD30">
        <v>31.66</v>
      </c>
      <c r="AE30" s="2">
        <f t="shared" si="26"/>
        <v>2.3004209307945948E-2</v>
      </c>
      <c r="AG30" s="3" t="s">
        <v>175</v>
      </c>
      <c r="AH30">
        <v>2.82</v>
      </c>
      <c r="AI30" s="2">
        <f t="shared" si="27"/>
        <v>-7.067167223092443E-3</v>
      </c>
      <c r="AK30" s="3" t="s">
        <v>175</v>
      </c>
      <c r="AL30">
        <v>16.12</v>
      </c>
      <c r="AM30" s="2">
        <f t="shared" si="28"/>
        <v>-4.950505159856091E-3</v>
      </c>
    </row>
    <row r="31" spans="1:43">
      <c r="A31" s="3" t="s">
        <v>32</v>
      </c>
      <c r="B31" s="1">
        <v>61087.14</v>
      </c>
      <c r="C31" s="2">
        <f t="shared" ref="C31:C33" si="29">LN(B31/B32)</f>
        <v>-8.7891430327425562E-3</v>
      </c>
      <c r="D31" s="1"/>
      <c r="E31" s="3" t="s">
        <v>32</v>
      </c>
      <c r="F31" s="3">
        <v>18.600000000000001</v>
      </c>
      <c r="G31" s="2">
        <f>LN(F31/F32)</f>
        <v>-5.1347056383208585E-2</v>
      </c>
      <c r="H31" s="3"/>
      <c r="I31" s="3" t="s">
        <v>180</v>
      </c>
      <c r="J31" s="3">
        <v>27.24</v>
      </c>
      <c r="K31" s="2">
        <f>LN(J31/J32)</f>
        <v>6.3657851771977622E-2</v>
      </c>
      <c r="L31" s="3"/>
      <c r="M31" s="3" t="s">
        <v>32</v>
      </c>
      <c r="N31" s="3">
        <v>23.3</v>
      </c>
      <c r="O31" s="2">
        <f>LN(N31/N32)</f>
        <v>-2.6679541348627041E-2</v>
      </c>
      <c r="P31" s="3"/>
      <c r="Q31" s="3" t="s">
        <v>32</v>
      </c>
      <c r="R31" s="3">
        <v>5.1100000000000003</v>
      </c>
      <c r="S31" s="2">
        <f>LN(R31/R32)</f>
        <v>-3.0830958337657696E-2</v>
      </c>
      <c r="T31" s="3"/>
      <c r="U31" s="3" t="s">
        <v>32</v>
      </c>
      <c r="V31" s="3">
        <v>17.649999999999999</v>
      </c>
      <c r="W31" s="2">
        <f>LN(V31/V32)</f>
        <v>1.9451414191187798E-2</v>
      </c>
      <c r="X31" s="3"/>
      <c r="Y31" s="3" t="s">
        <v>32</v>
      </c>
      <c r="Z31" s="3">
        <v>8.67</v>
      </c>
      <c r="AA31" s="2">
        <f>LN(Z31/Z32)</f>
        <v>-3.8466280827796052E-2</v>
      </c>
      <c r="AB31" s="3"/>
      <c r="AC31" s="3" t="s">
        <v>32</v>
      </c>
      <c r="AD31" s="3">
        <v>30.94</v>
      </c>
      <c r="AE31" s="2">
        <f>LN(AD31/AD32)</f>
        <v>-3.3686057654806444E-2</v>
      </c>
      <c r="AF31" s="3"/>
      <c r="AG31" s="3" t="s">
        <v>32</v>
      </c>
      <c r="AH31" s="3">
        <v>2.84</v>
      </c>
      <c r="AI31" s="2">
        <f>LN(AH31/AH32)</f>
        <v>-3.1198370855861395E-2</v>
      </c>
      <c r="AK31" s="3" t="s">
        <v>32</v>
      </c>
      <c r="AL31" s="3">
        <v>16.2</v>
      </c>
      <c r="AM31" s="2">
        <f>LN(AL31/AL32)</f>
        <v>-5.6986931373610515E-2</v>
      </c>
    </row>
    <row r="32" spans="1:43">
      <c r="A32" s="3" t="s">
        <v>33</v>
      </c>
      <c r="B32" s="1">
        <v>61626.41</v>
      </c>
      <c r="C32" s="2">
        <f t="shared" si="29"/>
        <v>-9.434247828969981E-3</v>
      </c>
      <c r="D32" s="1"/>
      <c r="E32" s="3" t="s">
        <v>33</v>
      </c>
      <c r="F32" s="3">
        <v>19.579999999999998</v>
      </c>
      <c r="G32" s="2">
        <f t="shared" ref="G32:G95" si="30">LN(F32/F33)</f>
        <v>-1.1678223608095305E-2</v>
      </c>
      <c r="H32" s="3"/>
      <c r="I32" s="3" t="s">
        <v>181</v>
      </c>
      <c r="J32" s="3">
        <v>25.56</v>
      </c>
      <c r="K32" s="2">
        <f t="shared" ref="K32:K95" si="31">LN(J32/J33)</f>
        <v>-6.5858072681580102E-2</v>
      </c>
      <c r="L32" s="3"/>
      <c r="M32" s="3" t="s">
        <v>33</v>
      </c>
      <c r="N32" s="3">
        <v>23.93</v>
      </c>
      <c r="O32" s="2">
        <f t="shared" ref="O32:O95" si="32">LN(N32/N33)</f>
        <v>3.1411750652841582E-2</v>
      </c>
      <c r="P32" s="3"/>
      <c r="Q32" s="3" t="s">
        <v>33</v>
      </c>
      <c r="R32" s="3">
        <v>5.27</v>
      </c>
      <c r="S32" s="2">
        <f t="shared" ref="S32:S95" si="33">LN(R32/R33)</f>
        <v>9.5329606587234664E-3</v>
      </c>
      <c r="T32" s="3"/>
      <c r="U32" s="3" t="s">
        <v>33</v>
      </c>
      <c r="V32" s="3">
        <v>17.309999999999999</v>
      </c>
      <c r="W32" s="2">
        <f t="shared" ref="W32:W75" si="34">LN(V32/V33)</f>
        <v>-2.2845082606624413E-2</v>
      </c>
      <c r="X32" s="3"/>
      <c r="Y32" s="3" t="s">
        <v>33</v>
      </c>
      <c r="Z32" s="3">
        <v>9.01</v>
      </c>
      <c r="AA32" s="2">
        <f t="shared" ref="AA32:AA95" si="35">LN(Z32/Z33)</f>
        <v>2.2447631672158297E-2</v>
      </c>
      <c r="AB32" s="3"/>
      <c r="AC32" s="3" t="s">
        <v>33</v>
      </c>
      <c r="AD32" s="3">
        <v>32</v>
      </c>
      <c r="AE32" s="2">
        <f t="shared" ref="AE32:AE95" si="36">LN(AD32/AD33)</f>
        <v>5.7893978418902668E-2</v>
      </c>
      <c r="AF32" s="3"/>
      <c r="AG32" s="3" t="s">
        <v>33</v>
      </c>
      <c r="AH32" s="3">
        <v>2.93</v>
      </c>
      <c r="AI32" s="2">
        <f t="shared" ref="AI32:AI95" si="37">LN(AH32/AH33)</f>
        <v>3.472571137382971E-2</v>
      </c>
      <c r="AJ32" s="3"/>
      <c r="AK32" s="3" t="s">
        <v>33</v>
      </c>
      <c r="AL32" s="3">
        <v>17.149999999999999</v>
      </c>
      <c r="AM32" s="2">
        <f t="shared" ref="AM32:AM95" si="38">LN(AL32/AL33)</f>
        <v>4.4716838781796116E-2</v>
      </c>
      <c r="AN32" s="3"/>
      <c r="AO32" s="3"/>
      <c r="AP32" s="3"/>
    </row>
    <row r="33" spans="1:42">
      <c r="A33" s="3" t="s">
        <v>34</v>
      </c>
      <c r="B33" s="1">
        <v>62210.559999999998</v>
      </c>
      <c r="C33" s="2">
        <f t="shared" si="29"/>
        <v>-4.8128218620656221E-3</v>
      </c>
      <c r="D33" s="1"/>
      <c r="E33" s="3" t="s">
        <v>34</v>
      </c>
      <c r="F33" s="3">
        <v>19.809999999999999</v>
      </c>
      <c r="G33" s="2">
        <f t="shared" si="30"/>
        <v>-0.10485559264785636</v>
      </c>
      <c r="H33" s="3"/>
      <c r="I33" s="3" t="s">
        <v>182</v>
      </c>
      <c r="J33" s="3">
        <v>27.3</v>
      </c>
      <c r="K33" s="2">
        <f t="shared" si="31"/>
        <v>1.9231361927887592E-2</v>
      </c>
      <c r="L33" s="3"/>
      <c r="M33" s="3" t="s">
        <v>34</v>
      </c>
      <c r="N33" s="3">
        <v>23.19</v>
      </c>
      <c r="O33" s="2">
        <f t="shared" si="32"/>
        <v>2.5906750240924626E-3</v>
      </c>
      <c r="P33" s="3"/>
      <c r="Q33" s="3" t="s">
        <v>34</v>
      </c>
      <c r="R33" s="3">
        <v>5.22</v>
      </c>
      <c r="S33" s="2">
        <f t="shared" si="33"/>
        <v>1.3500687218902524E-2</v>
      </c>
      <c r="T33" s="3"/>
      <c r="U33" s="3" t="s">
        <v>34</v>
      </c>
      <c r="V33" s="3">
        <v>17.71</v>
      </c>
      <c r="W33" s="2">
        <f t="shared" si="34"/>
        <v>3.3936684154366346E-3</v>
      </c>
      <c r="X33" s="3"/>
      <c r="Y33" s="3" t="s">
        <v>34</v>
      </c>
      <c r="Z33" s="3">
        <v>8.81</v>
      </c>
      <c r="AA33" s="2">
        <f t="shared" si="35"/>
        <v>1.1357184639274286E-3</v>
      </c>
      <c r="AB33" s="3"/>
      <c r="AC33" s="3" t="s">
        <v>34</v>
      </c>
      <c r="AD33" s="3">
        <v>30.2</v>
      </c>
      <c r="AE33" s="2">
        <f t="shared" si="36"/>
        <v>3.7103750203376994E-2</v>
      </c>
      <c r="AF33" s="3"/>
      <c r="AG33" s="3" t="s">
        <v>34</v>
      </c>
      <c r="AH33" s="3">
        <v>2.83</v>
      </c>
      <c r="AI33" s="2">
        <f t="shared" si="37"/>
        <v>-3.5273405179682992E-3</v>
      </c>
      <c r="AJ33" s="3"/>
      <c r="AK33" s="3" t="s">
        <v>34</v>
      </c>
      <c r="AL33" s="3">
        <v>16.399999999999999</v>
      </c>
      <c r="AM33" s="2">
        <f t="shared" si="38"/>
        <v>-4.0626853530270998E-2</v>
      </c>
      <c r="AN33" s="3"/>
      <c r="AO33" s="3"/>
      <c r="AP33" s="3"/>
    </row>
    <row r="34" spans="1:42">
      <c r="A34" s="3" t="s">
        <v>35</v>
      </c>
      <c r="B34" s="1">
        <v>62510.69</v>
      </c>
      <c r="C34" s="2">
        <f>LN(B34/B35)</f>
        <v>-2.4879142797623474E-2</v>
      </c>
      <c r="D34" s="1"/>
      <c r="E34" s="3" t="s">
        <v>35</v>
      </c>
      <c r="F34" s="3">
        <v>22</v>
      </c>
      <c r="G34" s="2">
        <f t="shared" si="30"/>
        <v>-7.2464085207671978E-3</v>
      </c>
      <c r="H34" s="3"/>
      <c r="I34" s="3" t="s">
        <v>183</v>
      </c>
      <c r="J34" s="3">
        <v>26.78</v>
      </c>
      <c r="K34" s="2">
        <f t="shared" si="31"/>
        <v>-3.9536628088633188E-2</v>
      </c>
      <c r="L34" s="3"/>
      <c r="M34" s="3" t="s">
        <v>35</v>
      </c>
      <c r="N34" s="3">
        <v>23.13</v>
      </c>
      <c r="O34" s="2">
        <f t="shared" si="32"/>
        <v>-2.0963334525868564E-2</v>
      </c>
      <c r="P34" s="3"/>
      <c r="Q34" s="3" t="s">
        <v>35</v>
      </c>
      <c r="R34" s="3">
        <v>5.15</v>
      </c>
      <c r="S34" s="2">
        <f t="shared" si="33"/>
        <v>-3.8099846232270293E-2</v>
      </c>
      <c r="T34" s="3"/>
      <c r="U34" s="3" t="s">
        <v>35</v>
      </c>
      <c r="V34" s="3">
        <v>17.649999999999999</v>
      </c>
      <c r="W34" s="2">
        <f t="shared" si="34"/>
        <v>-4.5223367068108105E-3</v>
      </c>
      <c r="X34" s="3"/>
      <c r="Y34" s="3" t="s">
        <v>35</v>
      </c>
      <c r="Z34" s="3">
        <v>8.8000000000000007</v>
      </c>
      <c r="AA34" s="2">
        <f t="shared" si="35"/>
        <v>-1.9133954586543985E-2</v>
      </c>
      <c r="AB34" s="3"/>
      <c r="AC34" s="3" t="s">
        <v>35</v>
      </c>
      <c r="AD34" s="3">
        <v>29.1</v>
      </c>
      <c r="AE34" s="2">
        <f t="shared" si="36"/>
        <v>-6.5079866621951627E-3</v>
      </c>
      <c r="AF34" s="3"/>
      <c r="AG34" s="3" t="s">
        <v>35</v>
      </c>
      <c r="AH34" s="3">
        <v>2.84</v>
      </c>
      <c r="AI34" s="2">
        <f t="shared" si="37"/>
        <v>-6.1452779213663683E-2</v>
      </c>
      <c r="AJ34" s="3"/>
      <c r="AK34" s="3" t="s">
        <v>35</v>
      </c>
      <c r="AL34" s="3">
        <v>17.079999999999998</v>
      </c>
      <c r="AM34" s="2">
        <f t="shared" si="38"/>
        <v>-6.5708796285761553E-2</v>
      </c>
      <c r="AN34" s="3"/>
      <c r="AO34" s="3"/>
      <c r="AP34" s="3"/>
    </row>
    <row r="35" spans="1:42">
      <c r="A35" s="3" t="s">
        <v>36</v>
      </c>
      <c r="B35" s="1">
        <v>64085.41</v>
      </c>
      <c r="C35" s="2">
        <f t="shared" ref="C35:C98" si="39">LN(B35/B36)</f>
        <v>2.2823688618098189E-2</v>
      </c>
      <c r="D35" s="1"/>
      <c r="E35" s="3" t="s">
        <v>36</v>
      </c>
      <c r="F35" s="3">
        <v>22.16</v>
      </c>
      <c r="G35" s="2">
        <f t="shared" si="30"/>
        <v>-6.2978165869899882E-3</v>
      </c>
      <c r="H35" s="3"/>
      <c r="I35" s="3" t="s">
        <v>184</v>
      </c>
      <c r="J35" s="3">
        <v>27.86</v>
      </c>
      <c r="K35" s="2">
        <f t="shared" si="31"/>
        <v>2.2138447242406638E-2</v>
      </c>
      <c r="L35" s="3"/>
      <c r="M35" s="3" t="s">
        <v>36</v>
      </c>
      <c r="N35" s="3">
        <v>23.62</v>
      </c>
      <c r="O35" s="2">
        <f t="shared" si="32"/>
        <v>-7.5917699082127376E-3</v>
      </c>
      <c r="P35" s="3"/>
      <c r="Q35" s="3" t="s">
        <v>36</v>
      </c>
      <c r="R35" s="3">
        <v>5.35</v>
      </c>
      <c r="S35" s="2">
        <f t="shared" si="33"/>
        <v>-7.5575519612092953E-2</v>
      </c>
      <c r="T35" s="3"/>
      <c r="U35" s="3" t="s">
        <v>36</v>
      </c>
      <c r="V35" s="3">
        <v>17.73</v>
      </c>
      <c r="W35" s="2">
        <f t="shared" si="34"/>
        <v>2.1665613693248265E-2</v>
      </c>
      <c r="X35" s="3"/>
      <c r="Y35" s="3" t="s">
        <v>36</v>
      </c>
      <c r="Z35" s="3">
        <v>8.9700000000000006</v>
      </c>
      <c r="AA35" s="2">
        <f t="shared" si="35"/>
        <v>-2.0960502615334112E-2</v>
      </c>
      <c r="AB35" s="3"/>
      <c r="AC35" s="3" t="s">
        <v>36</v>
      </c>
      <c r="AD35" s="3">
        <v>29.29</v>
      </c>
      <c r="AE35" s="2">
        <f t="shared" si="36"/>
        <v>2.0349038074066673E-2</v>
      </c>
      <c r="AF35" s="3"/>
      <c r="AG35" s="3" t="s">
        <v>36</v>
      </c>
      <c r="AH35" s="3">
        <v>3.02</v>
      </c>
      <c r="AI35" s="2">
        <f t="shared" si="37"/>
        <v>7.5637414205620188E-2</v>
      </c>
      <c r="AJ35" s="3"/>
      <c r="AK35" s="3" t="s">
        <v>36</v>
      </c>
      <c r="AL35" s="3">
        <v>18.239999999999998</v>
      </c>
      <c r="AM35" s="2">
        <f t="shared" si="38"/>
        <v>4.9448275413981113E-2</v>
      </c>
      <c r="AN35" s="3"/>
      <c r="AO35" s="3"/>
      <c r="AP35" s="3"/>
    </row>
    <row r="36" spans="1:42">
      <c r="A36" s="3" t="s">
        <v>37</v>
      </c>
      <c r="B36" s="1">
        <v>62639.31</v>
      </c>
      <c r="C36" s="2">
        <f t="shared" si="39"/>
        <v>-8.5373177698340921E-2</v>
      </c>
      <c r="D36" s="1"/>
      <c r="E36" s="3" t="s">
        <v>37</v>
      </c>
      <c r="F36" s="3">
        <v>22.3</v>
      </c>
      <c r="G36" s="2">
        <f t="shared" si="30"/>
        <v>-3.0907537463076548E-2</v>
      </c>
      <c r="H36" s="3"/>
      <c r="I36" s="3" t="s">
        <v>185</v>
      </c>
      <c r="J36" s="3">
        <v>27.25</v>
      </c>
      <c r="K36" s="2">
        <f t="shared" si="31"/>
        <v>5.0424526535234555E-2</v>
      </c>
      <c r="L36" s="3"/>
      <c r="M36" s="3" t="s">
        <v>37</v>
      </c>
      <c r="N36" s="3">
        <v>23.8</v>
      </c>
      <c r="O36" s="2">
        <f t="shared" si="32"/>
        <v>-6.9776877799160086E-2</v>
      </c>
      <c r="P36" s="3"/>
      <c r="Q36" s="3" t="s">
        <v>37</v>
      </c>
      <c r="R36" s="3">
        <v>5.77</v>
      </c>
      <c r="S36" s="2">
        <f t="shared" si="33"/>
        <v>-0.10362590984561805</v>
      </c>
      <c r="T36" s="3"/>
      <c r="U36" s="3" t="s">
        <v>37</v>
      </c>
      <c r="V36" s="3">
        <v>17.350000000000001</v>
      </c>
      <c r="W36" s="2">
        <f t="shared" si="34"/>
        <v>-8.4510654324486345E-2</v>
      </c>
      <c r="X36" s="3"/>
      <c r="Y36" s="3" t="s">
        <v>37</v>
      </c>
      <c r="Z36" s="3">
        <v>9.16</v>
      </c>
      <c r="AA36" s="2">
        <f t="shared" si="35"/>
        <v>-0.11729771654955121</v>
      </c>
      <c r="AB36" s="3"/>
      <c r="AC36" s="3" t="s">
        <v>37</v>
      </c>
      <c r="AD36" s="3">
        <v>28.7</v>
      </c>
      <c r="AE36" s="2">
        <f t="shared" si="36"/>
        <v>-7.6444712223147249E-2</v>
      </c>
      <c r="AF36" s="3"/>
      <c r="AG36" s="3" t="s">
        <v>37</v>
      </c>
      <c r="AH36" s="3">
        <v>2.8</v>
      </c>
      <c r="AI36" s="2">
        <f t="shared" si="37"/>
        <v>-7.1174677688639896E-3</v>
      </c>
      <c r="AJ36" s="3"/>
      <c r="AK36" s="3" t="s">
        <v>37</v>
      </c>
      <c r="AL36" s="3">
        <v>17.36</v>
      </c>
      <c r="AM36" s="2">
        <f t="shared" si="38"/>
        <v>-0.10438077319407094</v>
      </c>
      <c r="AN36" s="3"/>
      <c r="AO36" s="3"/>
      <c r="AP36" s="3"/>
    </row>
    <row r="37" spans="1:42">
      <c r="A37" s="3" t="s">
        <v>38</v>
      </c>
      <c r="B37" s="1">
        <v>68221.94</v>
      </c>
      <c r="C37" s="2">
        <f t="shared" si="39"/>
        <v>3.7519049872390499E-2</v>
      </c>
      <c r="D37" s="1"/>
      <c r="E37" s="3" t="s">
        <v>38</v>
      </c>
      <c r="F37" s="3">
        <v>23</v>
      </c>
      <c r="G37" s="2">
        <f t="shared" si="30"/>
        <v>8.196484364894184E-2</v>
      </c>
      <c r="H37" s="3"/>
      <c r="I37" s="3" t="s">
        <v>186</v>
      </c>
      <c r="J37" s="3">
        <v>25.91</v>
      </c>
      <c r="K37" s="2">
        <f t="shared" si="31"/>
        <v>-5.3887736253572923E-3</v>
      </c>
      <c r="L37" s="3"/>
      <c r="M37" s="3" t="s">
        <v>38</v>
      </c>
      <c r="N37" s="3">
        <v>25.52</v>
      </c>
      <c r="O37" s="2">
        <f t="shared" si="32"/>
        <v>6.1408628128643422E-2</v>
      </c>
      <c r="P37" s="3"/>
      <c r="Q37" s="3" t="s">
        <v>38</v>
      </c>
      <c r="R37" s="3">
        <v>6.4</v>
      </c>
      <c r="S37" s="2">
        <f t="shared" si="33"/>
        <v>7.6273777355992237E-2</v>
      </c>
      <c r="T37" s="3"/>
      <c r="U37" s="3" t="s">
        <v>38</v>
      </c>
      <c r="V37" s="3">
        <v>18.88</v>
      </c>
      <c r="W37" s="2">
        <f t="shared" si="34"/>
        <v>8.5106896679086105E-3</v>
      </c>
      <c r="X37" s="3"/>
      <c r="Y37" s="3" t="s">
        <v>38</v>
      </c>
      <c r="Z37" s="3">
        <v>10.3</v>
      </c>
      <c r="AA37" s="2">
        <f t="shared" si="35"/>
        <v>2.7560799578871416E-2</v>
      </c>
      <c r="AB37" s="3"/>
      <c r="AC37" s="3" t="s">
        <v>38</v>
      </c>
      <c r="AD37" s="3">
        <v>30.98</v>
      </c>
      <c r="AE37" s="2">
        <f t="shared" si="36"/>
        <v>2.9813837988284943E-2</v>
      </c>
      <c r="AF37" s="3"/>
      <c r="AG37" s="3" t="s">
        <v>38</v>
      </c>
      <c r="AH37" s="3">
        <v>2.82</v>
      </c>
      <c r="AI37" s="2">
        <f t="shared" si="37"/>
        <v>-2.1053409197832381E-2</v>
      </c>
      <c r="AJ37" s="3"/>
      <c r="AK37" s="3" t="s">
        <v>38</v>
      </c>
      <c r="AL37" s="3">
        <v>19.27</v>
      </c>
      <c r="AM37" s="2">
        <f t="shared" si="38"/>
        <v>6.9289453382800792E-2</v>
      </c>
      <c r="AN37" s="3"/>
      <c r="AO37" s="3"/>
      <c r="AP37" s="3"/>
    </row>
    <row r="38" spans="1:42">
      <c r="A38" s="3" t="s">
        <v>39</v>
      </c>
      <c r="B38" s="1">
        <v>65709.740000000005</v>
      </c>
      <c r="C38" s="2">
        <f t="shared" si="39"/>
        <v>4.6752127041184612E-3</v>
      </c>
      <c r="D38" s="1"/>
      <c r="E38" s="3" t="s">
        <v>39</v>
      </c>
      <c r="F38" s="3">
        <v>21.19</v>
      </c>
      <c r="G38" s="2">
        <f t="shared" si="30"/>
        <v>-1.8700872246508168E-2</v>
      </c>
      <c r="H38" s="3"/>
      <c r="I38" s="3" t="s">
        <v>187</v>
      </c>
      <c r="J38" s="3">
        <v>26.05</v>
      </c>
      <c r="K38" s="2">
        <f t="shared" si="31"/>
        <v>-5.3076731907806464E-2</v>
      </c>
      <c r="L38" s="3"/>
      <c r="M38" s="3" t="s">
        <v>39</v>
      </c>
      <c r="N38" s="3">
        <v>24</v>
      </c>
      <c r="O38" s="2">
        <f t="shared" si="32"/>
        <v>-2.0619287202735703E-2</v>
      </c>
      <c r="P38" s="3"/>
      <c r="Q38" s="3" t="s">
        <v>39</v>
      </c>
      <c r="R38" s="3">
        <v>5.93</v>
      </c>
      <c r="S38" s="2">
        <f t="shared" si="33"/>
        <v>-2.8264558169631467E-2</v>
      </c>
      <c r="T38" s="3"/>
      <c r="U38" s="3" t="s">
        <v>39</v>
      </c>
      <c r="V38" s="3">
        <v>18.72</v>
      </c>
      <c r="W38" s="2">
        <f t="shared" si="34"/>
        <v>-6.9204428445739071E-3</v>
      </c>
      <c r="X38" s="3"/>
      <c r="Y38" s="3" t="s">
        <v>39</v>
      </c>
      <c r="Z38" s="3">
        <v>10.02</v>
      </c>
      <c r="AA38" s="2">
        <f t="shared" si="35"/>
        <v>1.305895002209796E-2</v>
      </c>
      <c r="AB38" s="3"/>
      <c r="AC38" s="3" t="s">
        <v>39</v>
      </c>
      <c r="AD38" s="3">
        <v>30.07</v>
      </c>
      <c r="AE38" s="2">
        <f t="shared" si="36"/>
        <v>2.6964896296643278E-2</v>
      </c>
      <c r="AF38" s="3"/>
      <c r="AG38" s="3" t="s">
        <v>39</v>
      </c>
      <c r="AH38" s="3">
        <v>2.88</v>
      </c>
      <c r="AI38" s="2">
        <f t="shared" si="37"/>
        <v>2.1053409197832263E-2</v>
      </c>
      <c r="AJ38" s="3"/>
      <c r="AK38" s="3" t="s">
        <v>39</v>
      </c>
      <c r="AL38" s="3">
        <v>17.98</v>
      </c>
      <c r="AM38" s="2">
        <f t="shared" si="38"/>
        <v>8.9386070008109237E-3</v>
      </c>
      <c r="AN38" s="3"/>
      <c r="AO38" s="3"/>
      <c r="AP38" s="3"/>
    </row>
    <row r="39" spans="1:42">
      <c r="A39" s="3" t="s">
        <v>40</v>
      </c>
      <c r="B39" s="1">
        <v>65403.25</v>
      </c>
      <c r="C39" s="2">
        <f t="shared" si="39"/>
        <v>2.5436193018489588E-2</v>
      </c>
      <c r="D39" s="1"/>
      <c r="E39" s="3" t="s">
        <v>40</v>
      </c>
      <c r="F39" s="3">
        <v>21.59</v>
      </c>
      <c r="G39" s="2">
        <f t="shared" si="30"/>
        <v>-2.2894772905309776E-2</v>
      </c>
      <c r="H39" s="3"/>
      <c r="I39" s="3" t="s">
        <v>188</v>
      </c>
      <c r="J39" s="3">
        <v>27.47</v>
      </c>
      <c r="K39" s="2">
        <f t="shared" si="31"/>
        <v>1.2085845700459447E-2</v>
      </c>
      <c r="L39" s="3"/>
      <c r="M39" s="3" t="s">
        <v>40</v>
      </c>
      <c r="N39" s="3">
        <v>24.5</v>
      </c>
      <c r="O39" s="2">
        <f t="shared" si="32"/>
        <v>1.2320484388040657E-2</v>
      </c>
      <c r="P39" s="3"/>
      <c r="Q39" s="3" t="s">
        <v>40</v>
      </c>
      <c r="R39" s="3">
        <v>6.1</v>
      </c>
      <c r="S39" s="2">
        <f t="shared" si="33"/>
        <v>3.3336420267591711E-2</v>
      </c>
      <c r="T39" s="3"/>
      <c r="U39" s="3" t="s">
        <v>40</v>
      </c>
      <c r="V39" s="3">
        <v>18.850000000000001</v>
      </c>
      <c r="W39" s="2">
        <f t="shared" si="34"/>
        <v>-2.9790548969159076E-2</v>
      </c>
      <c r="X39" s="3"/>
      <c r="Y39" s="3" t="s">
        <v>40</v>
      </c>
      <c r="Z39" s="3">
        <v>9.89</v>
      </c>
      <c r="AA39" s="2">
        <f t="shared" si="35"/>
        <v>5.0814456358662635E-2</v>
      </c>
      <c r="AB39" s="3"/>
      <c r="AC39" s="3" t="s">
        <v>40</v>
      </c>
      <c r="AD39" s="3">
        <v>29.27</v>
      </c>
      <c r="AE39" s="2">
        <f t="shared" si="36"/>
        <v>-5.0302027706938715E-2</v>
      </c>
      <c r="AF39" s="3"/>
      <c r="AG39" s="3" t="s">
        <v>40</v>
      </c>
      <c r="AH39" s="3">
        <v>2.82</v>
      </c>
      <c r="AI39" s="2">
        <f t="shared" si="37"/>
        <v>6.2177244951891364E-2</v>
      </c>
      <c r="AJ39" s="3"/>
      <c r="AK39" s="3" t="s">
        <v>40</v>
      </c>
      <c r="AL39" s="3">
        <v>17.82</v>
      </c>
      <c r="AM39" s="2">
        <f t="shared" si="38"/>
        <v>2.9614920538929865E-2</v>
      </c>
      <c r="AN39" s="3"/>
      <c r="AO39" s="3"/>
      <c r="AP39" s="3"/>
    </row>
    <row r="40" spans="1:42">
      <c r="A40" s="3" t="s">
        <v>41</v>
      </c>
      <c r="B40" s="1">
        <v>63760.62</v>
      </c>
      <c r="C40" s="2">
        <f t="shared" si="39"/>
        <v>1.4762301122528292E-2</v>
      </c>
      <c r="D40" s="1"/>
      <c r="E40" s="3" t="s">
        <v>41</v>
      </c>
      <c r="F40" s="3">
        <v>22.09</v>
      </c>
      <c r="G40" s="2">
        <f t="shared" si="30"/>
        <v>-4.0659644901951935E-3</v>
      </c>
      <c r="H40" s="3"/>
      <c r="I40" s="3" t="s">
        <v>190</v>
      </c>
      <c r="J40" s="3">
        <v>27.14</v>
      </c>
      <c r="K40" s="2">
        <f t="shared" si="31"/>
        <v>2.2732486257074726E-2</v>
      </c>
      <c r="L40" s="3"/>
      <c r="M40" s="3" t="s">
        <v>41</v>
      </c>
      <c r="N40" s="3">
        <v>24.2</v>
      </c>
      <c r="O40" s="2">
        <f t="shared" si="32"/>
        <v>1.2474174225175818E-2</v>
      </c>
      <c r="P40" s="3"/>
      <c r="Q40" s="3" t="s">
        <v>41</v>
      </c>
      <c r="R40" s="3">
        <v>5.9</v>
      </c>
      <c r="S40" s="2">
        <f t="shared" si="33"/>
        <v>5.2185753170570247E-2</v>
      </c>
      <c r="T40" s="3"/>
      <c r="U40" s="3" t="s">
        <v>41</v>
      </c>
      <c r="V40" s="3">
        <v>19.420000000000002</v>
      </c>
      <c r="W40" s="2">
        <f t="shared" si="34"/>
        <v>7.2351736807792716E-3</v>
      </c>
      <c r="X40" s="3"/>
      <c r="Y40" s="3" t="s">
        <v>41</v>
      </c>
      <c r="Z40" s="3">
        <v>9.4</v>
      </c>
      <c r="AA40" s="2">
        <f t="shared" si="35"/>
        <v>9.6205979869824852E-3</v>
      </c>
      <c r="AB40" s="3"/>
      <c r="AC40" s="3" t="s">
        <v>41</v>
      </c>
      <c r="AD40" s="3">
        <v>30.78</v>
      </c>
      <c r="AE40" s="2">
        <f t="shared" si="36"/>
        <v>-3.3858232565449058E-2</v>
      </c>
      <c r="AF40" s="3"/>
      <c r="AG40" s="3" t="s">
        <v>41</v>
      </c>
      <c r="AH40" s="3">
        <v>2.65</v>
      </c>
      <c r="AI40" s="2">
        <f t="shared" si="37"/>
        <v>7.5757938084577226E-3</v>
      </c>
      <c r="AJ40" s="3"/>
      <c r="AK40" s="3" t="s">
        <v>41</v>
      </c>
      <c r="AL40" s="3">
        <v>17.3</v>
      </c>
      <c r="AM40" s="2">
        <f t="shared" si="38"/>
        <v>4.0544509638950066E-3</v>
      </c>
      <c r="AN40" s="3"/>
      <c r="AO40" s="3"/>
      <c r="AP40" s="3"/>
    </row>
    <row r="41" spans="1:42">
      <c r="A41" s="3" t="s">
        <v>42</v>
      </c>
      <c r="B41" s="1">
        <v>62826.28</v>
      </c>
      <c r="C41" s="2">
        <f t="shared" si="39"/>
        <v>-2.773413666130661E-2</v>
      </c>
      <c r="D41" s="1"/>
      <c r="E41" s="3" t="s">
        <v>42</v>
      </c>
      <c r="F41" s="3">
        <v>22.18</v>
      </c>
      <c r="G41" s="2">
        <f t="shared" si="30"/>
        <v>-4.064163560552693E-2</v>
      </c>
      <c r="H41" s="3"/>
      <c r="I41" s="3" t="s">
        <v>191</v>
      </c>
      <c r="J41" s="3">
        <v>26.53</v>
      </c>
      <c r="K41" s="2">
        <f t="shared" si="31"/>
        <v>-6.1400356864256642E-2</v>
      </c>
      <c r="L41" s="3"/>
      <c r="M41" s="3" t="s">
        <v>42</v>
      </c>
      <c r="N41" s="3">
        <v>23.9</v>
      </c>
      <c r="O41" s="2">
        <f t="shared" si="32"/>
        <v>5.1513534450107958E-2</v>
      </c>
      <c r="P41" s="3"/>
      <c r="Q41" s="3" t="s">
        <v>42</v>
      </c>
      <c r="R41" s="3">
        <v>5.6</v>
      </c>
      <c r="S41" s="2">
        <f t="shared" si="33"/>
        <v>1.077209698191104E-2</v>
      </c>
      <c r="T41" s="3"/>
      <c r="U41" s="3" t="s">
        <v>42</v>
      </c>
      <c r="V41" s="3">
        <v>19.28</v>
      </c>
      <c r="W41" s="2">
        <f t="shared" si="34"/>
        <v>-2.4591403137322207E-2</v>
      </c>
      <c r="X41" s="3"/>
      <c r="Y41" s="3" t="s">
        <v>42</v>
      </c>
      <c r="Z41" s="3">
        <v>9.31</v>
      </c>
      <c r="AA41" s="2">
        <f t="shared" si="35"/>
        <v>-2.2305757514298162E-2</v>
      </c>
      <c r="AB41" s="3"/>
      <c r="AC41" s="3" t="s">
        <v>42</v>
      </c>
      <c r="AD41" s="3">
        <v>31.84</v>
      </c>
      <c r="AE41" s="2">
        <f t="shared" si="36"/>
        <v>-1.9285201110262946E-2</v>
      </c>
      <c r="AF41" s="3"/>
      <c r="AG41" s="3" t="s">
        <v>42</v>
      </c>
      <c r="AH41" s="3">
        <v>2.63</v>
      </c>
      <c r="AI41" s="2">
        <f t="shared" si="37"/>
        <v>-1.5094626222485016E-2</v>
      </c>
      <c r="AJ41" s="3"/>
      <c r="AK41" s="3" t="s">
        <v>42</v>
      </c>
      <c r="AL41" s="3">
        <v>17.23</v>
      </c>
      <c r="AM41" s="2">
        <f t="shared" si="38"/>
        <v>-6.5698614075101622E-2</v>
      </c>
      <c r="AN41" s="3"/>
      <c r="AO41" s="3"/>
      <c r="AP41" s="3"/>
    </row>
    <row r="42" spans="1:42">
      <c r="A42" s="3" t="s">
        <v>43</v>
      </c>
      <c r="B42" s="1">
        <v>64593.1</v>
      </c>
      <c r="C42" s="2">
        <f t="shared" si="39"/>
        <v>-6.0345689979747763E-3</v>
      </c>
      <c r="D42" s="1"/>
      <c r="E42" s="3" t="s">
        <v>43</v>
      </c>
      <c r="F42" s="3">
        <v>23.1</v>
      </c>
      <c r="G42" s="2">
        <f t="shared" si="30"/>
        <v>-3.4882311554683167E-2</v>
      </c>
      <c r="H42" s="3"/>
      <c r="I42" s="3" t="s">
        <v>193</v>
      </c>
      <c r="J42" s="3">
        <v>28.21</v>
      </c>
      <c r="K42" s="2">
        <f t="shared" si="31"/>
        <v>-2.1739986636405764E-2</v>
      </c>
      <c r="L42" s="3"/>
      <c r="M42" s="3" t="s">
        <v>43</v>
      </c>
      <c r="N42" s="3">
        <v>22.7</v>
      </c>
      <c r="O42" s="2">
        <f t="shared" si="32"/>
        <v>0.10194003834299438</v>
      </c>
      <c r="P42" s="3"/>
      <c r="Q42" s="3" t="s">
        <v>43</v>
      </c>
      <c r="R42" s="3">
        <v>5.54</v>
      </c>
      <c r="S42" s="2">
        <f t="shared" si="33"/>
        <v>-1.077209698191107E-2</v>
      </c>
      <c r="T42" s="3"/>
      <c r="U42" s="3" t="s">
        <v>43</v>
      </c>
      <c r="V42" s="3">
        <v>19.760000000000002</v>
      </c>
      <c r="W42" s="2">
        <f t="shared" si="34"/>
        <v>-9.0680722139705166E-3</v>
      </c>
      <c r="X42" s="3"/>
      <c r="Y42" s="3" t="s">
        <v>43</v>
      </c>
      <c r="Z42" s="3">
        <v>9.52</v>
      </c>
      <c r="AA42" s="2">
        <f t="shared" si="35"/>
        <v>2.1030501967786684E-3</v>
      </c>
      <c r="AB42" s="3"/>
      <c r="AC42" s="3" t="s">
        <v>43</v>
      </c>
      <c r="AD42" s="3">
        <v>32.46</v>
      </c>
      <c r="AE42" s="2">
        <f t="shared" si="36"/>
        <v>3.3519191232583068E-2</v>
      </c>
      <c r="AF42" s="3"/>
      <c r="AG42" s="3" t="s">
        <v>43</v>
      </c>
      <c r="AH42" s="3">
        <v>2.67</v>
      </c>
      <c r="AI42" s="2">
        <f t="shared" si="37"/>
        <v>3.7523496185503718E-3</v>
      </c>
      <c r="AJ42" s="3"/>
      <c r="AK42" s="3" t="s">
        <v>43</v>
      </c>
      <c r="AL42" s="3">
        <v>18.399999999999999</v>
      </c>
      <c r="AM42" s="2">
        <f t="shared" si="38"/>
        <v>-1.7775851841057337E-2</v>
      </c>
      <c r="AN42" s="3"/>
      <c r="AO42" s="3"/>
      <c r="AP42" s="3"/>
    </row>
    <row r="43" spans="1:42">
      <c r="A43" s="3" t="s">
        <v>44</v>
      </c>
      <c r="B43" s="1">
        <v>64984.07</v>
      </c>
      <c r="C43" s="2">
        <f t="shared" si="39"/>
        <v>1.7546537564955812E-2</v>
      </c>
      <c r="D43" s="1"/>
      <c r="E43" s="3" t="s">
        <v>44</v>
      </c>
      <c r="F43" s="3">
        <v>23.92</v>
      </c>
      <c r="G43" s="2">
        <f t="shared" si="30"/>
        <v>-4.1758011169459361E-2</v>
      </c>
      <c r="H43" s="3"/>
      <c r="I43" s="3" t="s">
        <v>194</v>
      </c>
      <c r="J43" s="3">
        <v>28.83</v>
      </c>
      <c r="K43" s="2">
        <f t="shared" si="31"/>
        <v>2.7071436975995893E-2</v>
      </c>
      <c r="L43" s="3"/>
      <c r="M43" s="3" t="s">
        <v>44</v>
      </c>
      <c r="N43" s="3">
        <v>20.5</v>
      </c>
      <c r="O43" s="2">
        <f t="shared" si="32"/>
        <v>9.5651701530865413E-2</v>
      </c>
      <c r="P43" s="3"/>
      <c r="Q43" s="3" t="s">
        <v>44</v>
      </c>
      <c r="R43" s="3">
        <v>5.6</v>
      </c>
      <c r="S43" s="2">
        <f t="shared" si="33"/>
        <v>3.4517504882713393E-2</v>
      </c>
      <c r="T43" s="3"/>
      <c r="U43" s="3" t="s">
        <v>44</v>
      </c>
      <c r="V43" s="3">
        <v>19.940000000000001</v>
      </c>
      <c r="W43" s="2">
        <f t="shared" si="34"/>
        <v>2.7970295279131765E-2</v>
      </c>
      <c r="X43" s="3"/>
      <c r="Y43" s="3" t="s">
        <v>44</v>
      </c>
      <c r="Z43" s="3">
        <v>9.5</v>
      </c>
      <c r="AA43" s="2">
        <f t="shared" si="35"/>
        <v>-1.6701849617931471E-2</v>
      </c>
      <c r="AB43" s="3"/>
      <c r="AC43" s="3" t="s">
        <v>44</v>
      </c>
      <c r="AD43" s="3">
        <v>31.39</v>
      </c>
      <c r="AE43" s="2">
        <f t="shared" si="36"/>
        <v>3.4022396933475918E-2</v>
      </c>
      <c r="AF43" s="3"/>
      <c r="AG43" s="3" t="s">
        <v>44</v>
      </c>
      <c r="AH43" s="3">
        <v>2.66</v>
      </c>
      <c r="AI43" s="2">
        <f t="shared" si="37"/>
        <v>7.0067562616717052E-2</v>
      </c>
      <c r="AJ43" s="3"/>
      <c r="AK43" s="3" t="s">
        <v>44</v>
      </c>
      <c r="AL43" s="3">
        <v>18.73</v>
      </c>
      <c r="AM43" s="2">
        <f t="shared" si="38"/>
        <v>-5.3376035427885266E-4</v>
      </c>
      <c r="AN43" s="3"/>
      <c r="AO43" s="3"/>
      <c r="AP43" s="3"/>
    </row>
    <row r="44" spans="1:42">
      <c r="A44" s="3" t="s">
        <v>45</v>
      </c>
      <c r="B44" s="1">
        <v>63853.77</v>
      </c>
      <c r="C44" s="2">
        <f t="shared" si="39"/>
        <v>-5.562402000284042E-3</v>
      </c>
      <c r="D44" s="1"/>
      <c r="E44" s="3" t="s">
        <v>45</v>
      </c>
      <c r="F44" s="3">
        <v>24.94</v>
      </c>
      <c r="G44" s="2">
        <f t="shared" si="30"/>
        <v>-4.1623597769591549E-2</v>
      </c>
      <c r="H44" s="3"/>
      <c r="I44" s="3" t="s">
        <v>195</v>
      </c>
      <c r="J44" s="3">
        <v>28.06</v>
      </c>
      <c r="K44" s="2">
        <f t="shared" si="31"/>
        <v>-0.10927302287179276</v>
      </c>
      <c r="L44" s="3"/>
      <c r="M44" s="3" t="s">
        <v>45</v>
      </c>
      <c r="N44" s="3">
        <v>18.63</v>
      </c>
      <c r="O44" s="2">
        <f t="shared" si="32"/>
        <v>-5.3533318425001523E-3</v>
      </c>
      <c r="P44" s="3"/>
      <c r="Q44" s="3" t="s">
        <v>45</v>
      </c>
      <c r="R44" s="3">
        <v>5.41</v>
      </c>
      <c r="S44" s="2">
        <f t="shared" si="33"/>
        <v>-6.2688381849409669E-2</v>
      </c>
      <c r="T44" s="3"/>
      <c r="U44" s="3" t="s">
        <v>45</v>
      </c>
      <c r="V44" s="3">
        <v>19.39</v>
      </c>
      <c r="W44" s="2">
        <f t="shared" si="34"/>
        <v>-1.0772096981911183E-2</v>
      </c>
      <c r="X44" s="3"/>
      <c r="Y44" s="3" t="s">
        <v>45</v>
      </c>
      <c r="Z44" s="3">
        <v>9.66</v>
      </c>
      <c r="AA44" s="2">
        <f t="shared" si="35"/>
        <v>-1.1322817830264663E-2</v>
      </c>
      <c r="AB44" s="3"/>
      <c r="AC44" s="3" t="s">
        <v>45</v>
      </c>
      <c r="AD44" s="3">
        <v>30.34</v>
      </c>
      <c r="AE44" s="2">
        <f t="shared" si="36"/>
        <v>-1.1469894711258642E-2</v>
      </c>
      <c r="AF44" s="3"/>
      <c r="AG44" s="3" t="s">
        <v>45</v>
      </c>
      <c r="AH44" s="3">
        <v>2.48</v>
      </c>
      <c r="AI44" s="2">
        <f t="shared" si="37"/>
        <v>-5.8725286012782305E-2</v>
      </c>
      <c r="AJ44" s="3"/>
      <c r="AK44" s="3" t="s">
        <v>45</v>
      </c>
      <c r="AL44" s="3">
        <v>18.739999999999998</v>
      </c>
      <c r="AM44" s="2">
        <f t="shared" si="38"/>
        <v>1.5595906323739998E-2</v>
      </c>
      <c r="AN44" s="3"/>
      <c r="AO44" s="3"/>
      <c r="AP44" s="3"/>
    </row>
    <row r="45" spans="1:42">
      <c r="A45" s="3" t="s">
        <v>46</v>
      </c>
      <c r="B45" s="1">
        <v>64209.94</v>
      </c>
      <c r="C45" s="2">
        <f t="shared" si="39"/>
        <v>-7.2238131606720329E-3</v>
      </c>
      <c r="D45" s="1"/>
      <c r="E45" s="3" t="s">
        <v>46</v>
      </c>
      <c r="F45" s="3">
        <v>26</v>
      </c>
      <c r="G45" s="2">
        <f t="shared" si="30"/>
        <v>3.0816665374081144E-3</v>
      </c>
      <c r="H45" s="3"/>
      <c r="I45" s="3" t="s">
        <v>196</v>
      </c>
      <c r="J45" s="3">
        <v>31.3</v>
      </c>
      <c r="K45" s="2">
        <f t="shared" si="31"/>
        <v>5.4155972102373204E-2</v>
      </c>
      <c r="L45" s="3"/>
      <c r="M45" s="3" t="s">
        <v>46</v>
      </c>
      <c r="N45" s="3">
        <v>18.73</v>
      </c>
      <c r="O45" s="2">
        <f t="shared" si="32"/>
        <v>3.7535001821519622E-2</v>
      </c>
      <c r="P45" s="3"/>
      <c r="Q45" s="3" t="s">
        <v>46</v>
      </c>
      <c r="R45" s="3">
        <v>5.76</v>
      </c>
      <c r="S45" s="2">
        <f t="shared" si="33"/>
        <v>5.3488684950986222E-2</v>
      </c>
      <c r="T45" s="3"/>
      <c r="U45" s="3" t="s">
        <v>46</v>
      </c>
      <c r="V45" s="3">
        <v>19.600000000000001</v>
      </c>
      <c r="W45" s="2">
        <f t="shared" si="34"/>
        <v>1.1804088817567044E-2</v>
      </c>
      <c r="X45" s="3"/>
      <c r="Y45" s="3" t="s">
        <v>46</v>
      </c>
      <c r="Z45" s="3">
        <v>9.77</v>
      </c>
      <c r="AA45" s="2">
        <f t="shared" si="35"/>
        <v>9.2545647662056665E-3</v>
      </c>
      <c r="AB45" s="3"/>
      <c r="AC45" s="3" t="s">
        <v>46</v>
      </c>
      <c r="AD45" s="3">
        <v>30.69</v>
      </c>
      <c r="AE45" s="2">
        <f t="shared" si="36"/>
        <v>-6.5146582108621513E-4</v>
      </c>
      <c r="AF45" s="3"/>
      <c r="AG45" s="3" t="s">
        <v>46</v>
      </c>
      <c r="AH45" s="3">
        <v>2.63</v>
      </c>
      <c r="AI45" s="2">
        <f t="shared" si="37"/>
        <v>3.8095284166676487E-3</v>
      </c>
      <c r="AJ45" s="3"/>
      <c r="AK45" s="3" t="s">
        <v>46</v>
      </c>
      <c r="AL45" s="3">
        <v>18.45</v>
      </c>
      <c r="AM45" s="2">
        <f t="shared" si="38"/>
        <v>-6.656897868795314E-2</v>
      </c>
      <c r="AN45" s="3"/>
      <c r="AO45" s="3"/>
      <c r="AP45" s="3"/>
    </row>
    <row r="46" spans="1:42">
      <c r="A46" s="3" t="s">
        <v>47</v>
      </c>
      <c r="B46" s="1">
        <v>64675.46</v>
      </c>
      <c r="C46" s="2">
        <f t="shared" si="39"/>
        <v>-3.2104599779028874E-2</v>
      </c>
      <c r="D46" s="1"/>
      <c r="E46" s="3" t="s">
        <v>47</v>
      </c>
      <c r="F46" s="3">
        <v>25.92</v>
      </c>
      <c r="G46" s="2">
        <f t="shared" si="30"/>
        <v>-5.735129647146555E-2</v>
      </c>
      <c r="H46" s="3"/>
      <c r="I46" s="3" t="s">
        <v>198</v>
      </c>
      <c r="J46" s="3">
        <v>29.65</v>
      </c>
      <c r="K46" s="2">
        <f t="shared" si="31"/>
        <v>-7.0632897465906383E-2</v>
      </c>
      <c r="L46" s="3"/>
      <c r="M46" s="3" t="s">
        <v>47</v>
      </c>
      <c r="N46" s="3">
        <v>18.04</v>
      </c>
      <c r="O46" s="2">
        <f t="shared" si="32"/>
        <v>-4.9765101322820299E-3</v>
      </c>
      <c r="P46" s="3"/>
      <c r="Q46" s="3" t="s">
        <v>47</v>
      </c>
      <c r="R46" s="3">
        <v>5.46</v>
      </c>
      <c r="S46" s="2">
        <f t="shared" si="33"/>
        <v>-1.829826677076116E-3</v>
      </c>
      <c r="T46" s="3"/>
      <c r="U46" s="3" t="s">
        <v>47</v>
      </c>
      <c r="V46" s="3">
        <v>19.37</v>
      </c>
      <c r="W46" s="2">
        <f t="shared" si="34"/>
        <v>-1.7907871755584788E-2</v>
      </c>
      <c r="X46" s="3"/>
      <c r="Y46" s="3" t="s">
        <v>47</v>
      </c>
      <c r="Z46" s="3">
        <v>9.68</v>
      </c>
      <c r="AA46" s="2">
        <f t="shared" si="35"/>
        <v>-3.152269137197658E-2</v>
      </c>
      <c r="AB46" s="3"/>
      <c r="AC46" s="3" t="s">
        <v>47</v>
      </c>
      <c r="AD46" s="3">
        <v>30.71</v>
      </c>
      <c r="AE46" s="2">
        <f t="shared" si="36"/>
        <v>-8.9937732516427574E-2</v>
      </c>
      <c r="AF46" s="3"/>
      <c r="AG46" s="3" t="s">
        <v>47</v>
      </c>
      <c r="AH46" s="3">
        <v>2.62</v>
      </c>
      <c r="AI46" s="2">
        <f t="shared" si="37"/>
        <v>-1.8904154639152609E-2</v>
      </c>
      <c r="AJ46" s="3"/>
      <c r="AK46" s="3" t="s">
        <v>47</v>
      </c>
      <c r="AL46" s="3">
        <v>19.72</v>
      </c>
      <c r="AM46" s="2">
        <f t="shared" si="38"/>
        <v>1.8940929698698331E-2</v>
      </c>
      <c r="AN46" s="3"/>
      <c r="AO46" s="3"/>
      <c r="AP46" s="3"/>
    </row>
    <row r="47" spans="1:42">
      <c r="A47" s="3" t="s">
        <v>48</v>
      </c>
      <c r="B47" s="1">
        <v>66785.53</v>
      </c>
      <c r="C47" s="2">
        <f t="shared" si="39"/>
        <v>1.8498647776376341E-3</v>
      </c>
      <c r="D47" s="1"/>
      <c r="E47" s="3" t="s">
        <v>48</v>
      </c>
      <c r="F47" s="3">
        <v>27.45</v>
      </c>
      <c r="G47" s="2">
        <f t="shared" si="30"/>
        <v>6.7043173072490553E-2</v>
      </c>
      <c r="H47" s="3"/>
      <c r="I47" s="3" t="s">
        <v>199</v>
      </c>
      <c r="J47" s="3">
        <v>31.82</v>
      </c>
      <c r="K47" s="2">
        <f t="shared" si="31"/>
        <v>-2.7891488824905414E-2</v>
      </c>
      <c r="L47" s="3"/>
      <c r="M47" s="3" t="s">
        <v>48</v>
      </c>
      <c r="N47" s="3">
        <v>18.13</v>
      </c>
      <c r="O47" s="2">
        <f t="shared" si="32"/>
        <v>-2.7205159846737409E-2</v>
      </c>
      <c r="P47" s="3"/>
      <c r="Q47" s="3" t="s">
        <v>48</v>
      </c>
      <c r="R47" s="3">
        <v>5.47</v>
      </c>
      <c r="S47" s="2">
        <f t="shared" si="33"/>
        <v>-2.8830825717709164E-2</v>
      </c>
      <c r="T47" s="3"/>
      <c r="U47" s="3" t="s">
        <v>48</v>
      </c>
      <c r="V47" s="3">
        <v>19.72</v>
      </c>
      <c r="W47" s="2">
        <f t="shared" si="34"/>
        <v>-8.5837436913915547E-3</v>
      </c>
      <c r="X47" s="3"/>
      <c r="Y47" s="3" t="s">
        <v>48</v>
      </c>
      <c r="Z47" s="3">
        <v>9.99</v>
      </c>
      <c r="AA47" s="2">
        <f t="shared" si="35"/>
        <v>-4.9925216031208707E-3</v>
      </c>
      <c r="AB47" s="3"/>
      <c r="AC47" s="3" t="s">
        <v>48</v>
      </c>
      <c r="AD47" s="3">
        <v>33.6</v>
      </c>
      <c r="AE47" s="2">
        <f t="shared" si="36"/>
        <v>2.1661496781179249E-2</v>
      </c>
      <c r="AF47" s="3"/>
      <c r="AG47" s="3" t="s">
        <v>48</v>
      </c>
      <c r="AH47" s="3">
        <v>2.67</v>
      </c>
      <c r="AI47" s="2">
        <f t="shared" si="37"/>
        <v>-3.3152207316900391E-2</v>
      </c>
      <c r="AJ47" s="3"/>
      <c r="AK47" s="3" t="s">
        <v>48</v>
      </c>
      <c r="AL47" s="3">
        <v>19.350000000000001</v>
      </c>
      <c r="AM47" s="2">
        <f t="shared" si="38"/>
        <v>6.127082539304135E-2</v>
      </c>
      <c r="AN47" s="3"/>
      <c r="AO47" s="3"/>
      <c r="AP47" s="3"/>
    </row>
    <row r="48" spans="1:42">
      <c r="A48" s="3" t="s">
        <v>49</v>
      </c>
      <c r="B48" s="1">
        <v>66662.100000000006</v>
      </c>
      <c r="C48" s="2">
        <f t="shared" si="39"/>
        <v>-1.6164562920965457E-2</v>
      </c>
      <c r="D48" s="1"/>
      <c r="E48" s="3" t="s">
        <v>49</v>
      </c>
      <c r="F48" s="3">
        <v>25.67</v>
      </c>
      <c r="G48" s="2">
        <f t="shared" si="30"/>
        <v>3.8519751249117599E-2</v>
      </c>
      <c r="H48" s="3"/>
      <c r="I48" s="3" t="s">
        <v>200</v>
      </c>
      <c r="J48" s="3">
        <v>32.72</v>
      </c>
      <c r="K48" s="2">
        <f t="shared" si="31"/>
        <v>-4.0430719938328905E-2</v>
      </c>
      <c r="L48" s="3"/>
      <c r="M48" s="3" t="s">
        <v>49</v>
      </c>
      <c r="N48" s="3">
        <v>18.63</v>
      </c>
      <c r="O48" s="2">
        <f t="shared" si="32"/>
        <v>-1.0678158055563941E-2</v>
      </c>
      <c r="P48" s="3"/>
      <c r="Q48" s="3" t="s">
        <v>49</v>
      </c>
      <c r="R48" s="3">
        <v>5.63</v>
      </c>
      <c r="S48" s="2">
        <f t="shared" si="33"/>
        <v>-5.1914770858035073E-2</v>
      </c>
      <c r="T48" s="3"/>
      <c r="U48" s="3" t="s">
        <v>49</v>
      </c>
      <c r="V48" s="3">
        <v>19.89</v>
      </c>
      <c r="W48" s="2">
        <f t="shared" si="34"/>
        <v>2.5169910091540253E-3</v>
      </c>
      <c r="X48" s="3"/>
      <c r="Y48" s="3" t="s">
        <v>49</v>
      </c>
      <c r="Z48" s="3">
        <v>10.039999999999999</v>
      </c>
      <c r="AA48" s="2">
        <f t="shared" si="35"/>
        <v>-1.1881327886752788E-2</v>
      </c>
      <c r="AB48" s="3"/>
      <c r="AC48" s="3" t="s">
        <v>49</v>
      </c>
      <c r="AD48" s="3">
        <v>32.880000000000003</v>
      </c>
      <c r="AE48" s="2">
        <f t="shared" si="36"/>
        <v>-2.7596232300993822E-2</v>
      </c>
      <c r="AF48" s="3"/>
      <c r="AG48" s="3" t="s">
        <v>49</v>
      </c>
      <c r="AH48" s="3">
        <v>2.76</v>
      </c>
      <c r="AI48" s="2">
        <f t="shared" si="37"/>
        <v>3.6297680505787311E-3</v>
      </c>
      <c r="AJ48" s="3"/>
      <c r="AK48" s="3" t="s">
        <v>49</v>
      </c>
      <c r="AL48" s="3">
        <v>18.2</v>
      </c>
      <c r="AM48" s="2">
        <f t="shared" si="38"/>
        <v>-3.2435275753153962E-2</v>
      </c>
      <c r="AN48" s="3"/>
      <c r="AO48" s="3"/>
      <c r="AP48" s="3"/>
    </row>
    <row r="49" spans="1:42">
      <c r="A49" s="3" t="s">
        <v>50</v>
      </c>
      <c r="B49" s="1">
        <v>67748.42</v>
      </c>
      <c r="C49" s="2">
        <f t="shared" si="39"/>
        <v>2.4261356051929712E-2</v>
      </c>
      <c r="D49" s="1"/>
      <c r="E49" s="3" t="s">
        <v>50</v>
      </c>
      <c r="F49" s="3">
        <v>24.7</v>
      </c>
      <c r="G49" s="2">
        <f t="shared" si="30"/>
        <v>4.8102141801800842E-2</v>
      </c>
      <c r="H49" s="3"/>
      <c r="I49" s="3" t="s">
        <v>201</v>
      </c>
      <c r="J49" s="3">
        <v>34.07</v>
      </c>
      <c r="K49" s="2">
        <f t="shared" si="31"/>
        <v>3.7988716282777238E-2</v>
      </c>
      <c r="L49" s="3"/>
      <c r="M49" s="3" t="s">
        <v>50</v>
      </c>
      <c r="N49" s="3">
        <v>18.829999999999998</v>
      </c>
      <c r="O49" s="2">
        <f t="shared" si="32"/>
        <v>6.868945041203009E-2</v>
      </c>
      <c r="P49" s="3"/>
      <c r="Q49" s="3" t="s">
        <v>50</v>
      </c>
      <c r="R49" s="3">
        <v>5.93</v>
      </c>
      <c r="S49" s="2">
        <f t="shared" si="33"/>
        <v>-1.3400535537482114E-2</v>
      </c>
      <c r="T49" s="3"/>
      <c r="U49" s="3" t="s">
        <v>50</v>
      </c>
      <c r="V49" s="3">
        <v>19.84</v>
      </c>
      <c r="W49" s="2">
        <f t="shared" si="34"/>
        <v>5.4375288431352836E-2</v>
      </c>
      <c r="X49" s="3"/>
      <c r="Y49" s="3" t="s">
        <v>50</v>
      </c>
      <c r="Z49" s="3">
        <v>10.16</v>
      </c>
      <c r="AA49" s="2">
        <f t="shared" si="35"/>
        <v>4.4272823677988037E-2</v>
      </c>
      <c r="AB49" s="3"/>
      <c r="AC49" s="3" t="s">
        <v>50</v>
      </c>
      <c r="AD49" s="3">
        <v>33.799999999999997</v>
      </c>
      <c r="AE49" s="2">
        <f t="shared" si="36"/>
        <v>2.8204689879851034E-2</v>
      </c>
      <c r="AF49" s="3"/>
      <c r="AG49" s="3" t="s">
        <v>50</v>
      </c>
      <c r="AH49" s="3">
        <v>2.75</v>
      </c>
      <c r="AI49" s="2">
        <f t="shared" si="37"/>
        <v>2.2059718064732257E-2</v>
      </c>
      <c r="AJ49" s="3"/>
      <c r="AK49" s="3" t="s">
        <v>50</v>
      </c>
      <c r="AL49" s="3">
        <v>18.8</v>
      </c>
      <c r="AM49" s="2">
        <f t="shared" si="38"/>
        <v>3.5186309125043766E-2</v>
      </c>
      <c r="AN49" s="3"/>
      <c r="AO49" s="3"/>
      <c r="AP49" s="3"/>
    </row>
    <row r="50" spans="1:42">
      <c r="A50" s="3" t="s">
        <v>51</v>
      </c>
      <c r="B50" s="1">
        <v>66124.53</v>
      </c>
      <c r="C50" s="2">
        <f t="shared" si="39"/>
        <v>1.7861533033521369E-2</v>
      </c>
      <c r="D50" s="1"/>
      <c r="E50" s="3" t="s">
        <v>51</v>
      </c>
      <c r="F50" s="3">
        <v>23.54</v>
      </c>
      <c r="G50" s="2">
        <f t="shared" si="30"/>
        <v>-6.7739463089548048E-3</v>
      </c>
      <c r="H50" s="3"/>
      <c r="I50" s="3" t="s">
        <v>202</v>
      </c>
      <c r="J50" s="3">
        <v>32.799999999999997</v>
      </c>
      <c r="K50" s="2">
        <f t="shared" si="31"/>
        <v>6.9101762432776839E-2</v>
      </c>
      <c r="L50" s="3"/>
      <c r="M50" s="3" t="s">
        <v>51</v>
      </c>
      <c r="N50" s="3">
        <v>17.579999999999998</v>
      </c>
      <c r="O50" s="2">
        <f t="shared" si="32"/>
        <v>4.0040161437322086E-2</v>
      </c>
      <c r="P50" s="3"/>
      <c r="Q50" s="3" t="s">
        <v>51</v>
      </c>
      <c r="R50" s="3">
        <v>6.01</v>
      </c>
      <c r="S50" s="2">
        <f t="shared" si="33"/>
        <v>-2.7893522922483142E-2</v>
      </c>
      <c r="T50" s="3"/>
      <c r="U50" s="3" t="s">
        <v>51</v>
      </c>
      <c r="V50" s="3">
        <v>18.79</v>
      </c>
      <c r="W50" s="2">
        <f t="shared" si="34"/>
        <v>-4.2485459550850209E-3</v>
      </c>
      <c r="X50" s="3"/>
      <c r="Y50" s="3" t="s">
        <v>51</v>
      </c>
      <c r="Z50" s="3">
        <v>9.7200000000000006</v>
      </c>
      <c r="AA50" s="2">
        <f t="shared" si="35"/>
        <v>2.3947005850511356E-2</v>
      </c>
      <c r="AB50" s="3"/>
      <c r="AC50" s="3" t="s">
        <v>51</v>
      </c>
      <c r="AD50" s="3">
        <v>32.86</v>
      </c>
      <c r="AE50" s="2">
        <f t="shared" si="36"/>
        <v>1.5642091662212494E-2</v>
      </c>
      <c r="AF50" s="3"/>
      <c r="AG50" s="3" t="s">
        <v>51</v>
      </c>
      <c r="AH50" s="3">
        <v>2.69</v>
      </c>
      <c r="AI50" s="2">
        <f t="shared" si="37"/>
        <v>-1.1090686694158284E-2</v>
      </c>
      <c r="AJ50" s="3"/>
      <c r="AK50" s="3" t="s">
        <v>51</v>
      </c>
      <c r="AL50" s="3">
        <v>18.149999999999999</v>
      </c>
      <c r="AM50" s="2">
        <f t="shared" si="38"/>
        <v>7.729167430164649E-2</v>
      </c>
      <c r="AN50" s="3"/>
      <c r="AO50" s="3"/>
      <c r="AP50" s="3"/>
    </row>
    <row r="51" spans="1:42">
      <c r="A51" s="3" t="s">
        <v>52</v>
      </c>
      <c r="B51" s="1">
        <v>64953.93</v>
      </c>
      <c r="C51" s="2">
        <f t="shared" si="39"/>
        <v>-1.6491360090229126E-2</v>
      </c>
      <c r="D51" s="1"/>
      <c r="E51" s="3" t="s">
        <v>52</v>
      </c>
      <c r="F51" s="3">
        <v>23.7</v>
      </c>
      <c r="G51" s="2">
        <f t="shared" si="30"/>
        <v>4.796771766117356E-2</v>
      </c>
      <c r="H51" s="3"/>
      <c r="I51" s="3" t="s">
        <v>203</v>
      </c>
      <c r="J51" s="3">
        <v>30.61</v>
      </c>
      <c r="K51" s="2">
        <f t="shared" si="31"/>
        <v>-9.6171084400994949E-2</v>
      </c>
      <c r="L51" s="3"/>
      <c r="M51" s="3" t="s">
        <v>52</v>
      </c>
      <c r="N51" s="3">
        <v>16.89</v>
      </c>
      <c r="O51" s="2">
        <f t="shared" si="32"/>
        <v>-6.420542836815607E-2</v>
      </c>
      <c r="P51" s="3"/>
      <c r="Q51" s="3" t="s">
        <v>52</v>
      </c>
      <c r="R51" s="3">
        <v>6.18</v>
      </c>
      <c r="S51" s="2">
        <f t="shared" si="33"/>
        <v>5.4876610225834302E-2</v>
      </c>
      <c r="T51" s="3"/>
      <c r="U51" s="3" t="s">
        <v>52</v>
      </c>
      <c r="V51" s="3">
        <v>18.87</v>
      </c>
      <c r="W51" s="2">
        <f t="shared" si="34"/>
        <v>2.9580000134474614E-2</v>
      </c>
      <c r="X51" s="3"/>
      <c r="Y51" s="3" t="s">
        <v>52</v>
      </c>
      <c r="Z51" s="3">
        <v>9.49</v>
      </c>
      <c r="AA51" s="2">
        <f t="shared" si="35"/>
        <v>2.2377065823727327E-2</v>
      </c>
      <c r="AB51" s="3"/>
      <c r="AC51" s="3" t="s">
        <v>52</v>
      </c>
      <c r="AD51" s="3">
        <v>32.35</v>
      </c>
      <c r="AE51" s="2">
        <f t="shared" si="36"/>
        <v>8.6930072418460094E-3</v>
      </c>
      <c r="AF51" s="3"/>
      <c r="AG51" s="3" t="s">
        <v>52</v>
      </c>
      <c r="AH51" s="3">
        <v>2.72</v>
      </c>
      <c r="AI51" s="2">
        <f t="shared" si="37"/>
        <v>-2.8987536873252187E-2</v>
      </c>
      <c r="AJ51" s="3"/>
      <c r="AK51" s="3" t="s">
        <v>52</v>
      </c>
      <c r="AL51" s="3">
        <v>16.8</v>
      </c>
      <c r="AM51" s="2">
        <f t="shared" si="38"/>
        <v>2.9806281381379411E-3</v>
      </c>
      <c r="AN51" s="3"/>
      <c r="AO51" s="3"/>
      <c r="AP51" s="3"/>
    </row>
    <row r="52" spans="1:42">
      <c r="A52" s="3" t="s">
        <v>53</v>
      </c>
      <c r="B52" s="1">
        <v>66033.990000000005</v>
      </c>
      <c r="C52" s="2">
        <f t="shared" si="39"/>
        <v>2.3176067467004336E-2</v>
      </c>
      <c r="D52" s="1"/>
      <c r="E52" s="3" t="s">
        <v>53</v>
      </c>
      <c r="F52" s="3">
        <v>22.59</v>
      </c>
      <c r="G52" s="2">
        <f t="shared" si="30"/>
        <v>3.6974455233455807E-2</v>
      </c>
      <c r="H52" s="3"/>
      <c r="I52" s="3" t="s">
        <v>204</v>
      </c>
      <c r="J52" s="3">
        <v>33.700000000000003</v>
      </c>
      <c r="K52" s="2">
        <f t="shared" si="31"/>
        <v>4.8641807222345866E-2</v>
      </c>
      <c r="L52" s="3"/>
      <c r="M52" s="3" t="s">
        <v>53</v>
      </c>
      <c r="N52" s="3">
        <v>18.010000000000002</v>
      </c>
      <c r="O52" s="2">
        <f t="shared" si="32"/>
        <v>-3.8130981098133475E-2</v>
      </c>
      <c r="P52" s="3"/>
      <c r="Q52" s="3" t="s">
        <v>53</v>
      </c>
      <c r="R52" s="3">
        <v>5.85</v>
      </c>
      <c r="S52" s="2">
        <f t="shared" si="33"/>
        <v>6.8992871486951421E-2</v>
      </c>
      <c r="T52" s="3"/>
      <c r="U52" s="3" t="s">
        <v>53</v>
      </c>
      <c r="V52" s="3">
        <v>18.32</v>
      </c>
      <c r="W52" s="2">
        <f t="shared" si="34"/>
        <v>5.4734674141721281E-3</v>
      </c>
      <c r="X52" s="3"/>
      <c r="Y52" s="3" t="s">
        <v>53</v>
      </c>
      <c r="Z52" s="3">
        <v>9.2799999999999994</v>
      </c>
      <c r="AA52" s="2">
        <f t="shared" si="35"/>
        <v>1.629585219123195E-2</v>
      </c>
      <c r="AB52" s="3"/>
      <c r="AC52" s="3" t="s">
        <v>53</v>
      </c>
      <c r="AD52" s="3">
        <v>32.07</v>
      </c>
      <c r="AE52" s="2">
        <f t="shared" si="36"/>
        <v>1.8726597232918325E-3</v>
      </c>
      <c r="AF52" s="3"/>
      <c r="AG52" s="3" t="s">
        <v>53</v>
      </c>
      <c r="AH52" s="3">
        <v>2.8</v>
      </c>
      <c r="AI52" s="2">
        <f t="shared" si="37"/>
        <v>3.5778213478839024E-3</v>
      </c>
      <c r="AJ52" s="3"/>
      <c r="AK52" s="3" t="s">
        <v>53</v>
      </c>
      <c r="AL52" s="3">
        <v>16.75</v>
      </c>
      <c r="AM52" s="2">
        <f t="shared" si="38"/>
        <v>7.1127344015584043E-2</v>
      </c>
      <c r="AN52" s="3"/>
      <c r="AO52" s="3"/>
      <c r="AP52" s="3"/>
    </row>
    <row r="53" spans="1:42">
      <c r="A53" s="3" t="s">
        <v>54</v>
      </c>
      <c r="B53" s="1">
        <v>64521.18</v>
      </c>
      <c r="C53" s="2">
        <f t="shared" si="39"/>
        <v>1.3570336677140433E-2</v>
      </c>
      <c r="D53" s="1"/>
      <c r="E53" s="3" t="s">
        <v>54</v>
      </c>
      <c r="F53" s="3">
        <v>21.77</v>
      </c>
      <c r="G53" s="2">
        <f t="shared" si="30"/>
        <v>1.9949629372848752E-2</v>
      </c>
      <c r="H53" s="3"/>
      <c r="I53" s="3" t="s">
        <v>206</v>
      </c>
      <c r="J53" s="3">
        <v>32.1</v>
      </c>
      <c r="K53" s="2">
        <f t="shared" si="31"/>
        <v>3.5191458336313326E-2</v>
      </c>
      <c r="L53" s="3"/>
      <c r="M53" s="3" t="s">
        <v>54</v>
      </c>
      <c r="N53" s="3">
        <v>18.71</v>
      </c>
      <c r="O53" s="2">
        <f t="shared" si="32"/>
        <v>-4.59610916704511E-2</v>
      </c>
      <c r="P53" s="3"/>
      <c r="Q53" s="3" t="s">
        <v>54</v>
      </c>
      <c r="R53" s="3">
        <v>5.46</v>
      </c>
      <c r="S53" s="2">
        <f t="shared" si="33"/>
        <v>3.7317763007195283E-2</v>
      </c>
      <c r="T53" s="3"/>
      <c r="U53" s="3" t="s">
        <v>54</v>
      </c>
      <c r="V53" s="3">
        <v>18.22</v>
      </c>
      <c r="W53" s="2">
        <f t="shared" si="34"/>
        <v>3.2985186586648868E-3</v>
      </c>
      <c r="X53" s="3"/>
      <c r="Y53" s="3" t="s">
        <v>54</v>
      </c>
      <c r="Z53" s="3">
        <v>9.1300000000000008</v>
      </c>
      <c r="AA53" s="2">
        <f t="shared" si="35"/>
        <v>2.4391453124159263E-2</v>
      </c>
      <c r="AB53" s="3"/>
      <c r="AC53" s="3" t="s">
        <v>54</v>
      </c>
      <c r="AD53" s="3">
        <v>32.01</v>
      </c>
      <c r="AE53" s="2">
        <f t="shared" si="36"/>
        <v>3.658750704675677E-2</v>
      </c>
      <c r="AF53" s="3"/>
      <c r="AG53" s="3" t="s">
        <v>54</v>
      </c>
      <c r="AH53" s="3">
        <v>2.79</v>
      </c>
      <c r="AI53" s="2">
        <f t="shared" si="37"/>
        <v>3.59066813072854E-3</v>
      </c>
      <c r="AJ53" s="3"/>
      <c r="AK53" s="3" t="s">
        <v>54</v>
      </c>
      <c r="AL53" s="3">
        <v>15.6</v>
      </c>
      <c r="AM53" s="2">
        <f t="shared" si="38"/>
        <v>-1.6529301951210582E-2</v>
      </c>
      <c r="AN53" s="3"/>
      <c r="AO53" s="3"/>
      <c r="AP53" s="3"/>
    </row>
    <row r="54" spans="1:42">
      <c r="A54" s="3" t="s">
        <v>55</v>
      </c>
      <c r="B54" s="1">
        <v>63651.519999999997</v>
      </c>
      <c r="C54" s="2">
        <f t="shared" si="39"/>
        <v>3.170069615317634E-2</v>
      </c>
      <c r="D54" s="1"/>
      <c r="E54" s="3" t="s">
        <v>55</v>
      </c>
      <c r="F54" s="3">
        <v>21.34</v>
      </c>
      <c r="G54" s="2">
        <f t="shared" si="30"/>
        <v>6.9863514143160721E-2</v>
      </c>
      <c r="H54" s="3"/>
      <c r="I54" s="3" t="s">
        <v>210</v>
      </c>
      <c r="J54" s="3">
        <v>30.99</v>
      </c>
      <c r="K54" s="2">
        <f t="shared" si="31"/>
        <v>0.17672254612499982</v>
      </c>
      <c r="L54" s="3"/>
      <c r="M54" s="3" t="s">
        <v>55</v>
      </c>
      <c r="N54" s="3">
        <v>19.59</v>
      </c>
      <c r="O54" s="2">
        <f t="shared" si="32"/>
        <v>3.1106707132255048E-2</v>
      </c>
      <c r="P54" s="3"/>
      <c r="Q54" s="3" t="s">
        <v>55</v>
      </c>
      <c r="R54" s="3">
        <v>5.26</v>
      </c>
      <c r="S54" s="2">
        <f t="shared" si="33"/>
        <v>8.1152321800226801E-2</v>
      </c>
      <c r="T54" s="3"/>
      <c r="U54" s="3" t="s">
        <v>55</v>
      </c>
      <c r="V54" s="3">
        <v>18.16</v>
      </c>
      <c r="W54" s="2">
        <f t="shared" si="34"/>
        <v>4.0454954692313534E-2</v>
      </c>
      <c r="X54" s="3"/>
      <c r="Y54" s="3" t="s">
        <v>55</v>
      </c>
      <c r="Z54" s="3">
        <v>8.91</v>
      </c>
      <c r="AA54" s="2">
        <f t="shared" si="35"/>
        <v>2.7305450690267439E-2</v>
      </c>
      <c r="AB54" s="3"/>
      <c r="AC54" s="3" t="s">
        <v>55</v>
      </c>
      <c r="AD54" s="3">
        <v>30.86</v>
      </c>
      <c r="AE54" s="2">
        <f t="shared" si="36"/>
        <v>5.5977303840375171E-2</v>
      </c>
      <c r="AF54" s="3"/>
      <c r="AG54" s="3" t="s">
        <v>55</v>
      </c>
      <c r="AH54" s="3">
        <v>2.78</v>
      </c>
      <c r="AI54" s="2">
        <f t="shared" si="37"/>
        <v>-3.5906681307285959E-3</v>
      </c>
      <c r="AJ54" s="3"/>
      <c r="AK54" s="3" t="s">
        <v>55</v>
      </c>
      <c r="AL54" s="3">
        <v>15.86</v>
      </c>
      <c r="AM54" s="2">
        <f t="shared" si="38"/>
        <v>7.9359880743625474E-2</v>
      </c>
      <c r="AN54" s="3"/>
      <c r="AO54" s="3"/>
      <c r="AP54" s="3"/>
    </row>
    <row r="55" spans="1:42">
      <c r="A55" s="3" t="s">
        <v>56</v>
      </c>
      <c r="B55" s="1">
        <v>61665.37</v>
      </c>
      <c r="C55" s="2">
        <f t="shared" si="39"/>
        <v>2.3596937307698716E-2</v>
      </c>
      <c r="D55" s="1"/>
      <c r="E55" s="3" t="s">
        <v>56</v>
      </c>
      <c r="F55" s="3">
        <v>19.899999999999999</v>
      </c>
      <c r="G55" s="2">
        <f t="shared" si="30"/>
        <v>4.2079065710306271E-2</v>
      </c>
      <c r="H55" s="3"/>
      <c r="I55" s="3" t="s">
        <v>211</v>
      </c>
      <c r="J55" s="3">
        <v>25.97</v>
      </c>
      <c r="K55" s="2">
        <f t="shared" si="31"/>
        <v>1.1229546852896694E-2</v>
      </c>
      <c r="L55" s="3"/>
      <c r="M55" s="3" t="s">
        <v>56</v>
      </c>
      <c r="N55" s="3">
        <v>18.989999999999998</v>
      </c>
      <c r="O55" s="2">
        <f t="shared" si="32"/>
        <v>1.6994567270562991E-2</v>
      </c>
      <c r="P55" s="3"/>
      <c r="Q55" s="3" t="s">
        <v>56</v>
      </c>
      <c r="R55" s="3">
        <v>4.8499999999999996</v>
      </c>
      <c r="S55" s="2">
        <f t="shared" si="33"/>
        <v>6.1656081423097149E-2</v>
      </c>
      <c r="T55" s="3"/>
      <c r="U55" s="3" t="s">
        <v>56</v>
      </c>
      <c r="V55" s="3">
        <v>17.440000000000001</v>
      </c>
      <c r="W55" s="2">
        <f t="shared" si="34"/>
        <v>1.9687954972219399E-2</v>
      </c>
      <c r="X55" s="3"/>
      <c r="Y55" s="3" t="s">
        <v>56</v>
      </c>
      <c r="Z55" s="3">
        <v>8.67</v>
      </c>
      <c r="AA55" s="2">
        <f t="shared" si="35"/>
        <v>4.6025822395282148E-2</v>
      </c>
      <c r="AB55" s="3"/>
      <c r="AC55" s="3" t="s">
        <v>56</v>
      </c>
      <c r="AD55" s="3">
        <v>29.18</v>
      </c>
      <c r="AE55" s="2">
        <f t="shared" si="36"/>
        <v>1.3455438470555194E-2</v>
      </c>
      <c r="AF55" s="3"/>
      <c r="AG55" s="3" t="s">
        <v>56</v>
      </c>
      <c r="AH55" s="3">
        <v>2.79</v>
      </c>
      <c r="AI55" s="2">
        <f t="shared" si="37"/>
        <v>-2.1277398447284965E-2</v>
      </c>
      <c r="AJ55" s="3"/>
      <c r="AK55" s="3" t="s">
        <v>56</v>
      </c>
      <c r="AL55" s="3">
        <v>14.65</v>
      </c>
      <c r="AM55" s="2">
        <f t="shared" si="38"/>
        <v>0.10044278303084507</v>
      </c>
      <c r="AN55" s="3"/>
      <c r="AO55" s="3"/>
      <c r="AP55" s="3"/>
    </row>
    <row r="56" spans="1:42">
      <c r="A56" s="3" t="s">
        <v>57</v>
      </c>
      <c r="B56" s="1">
        <v>60227.29</v>
      </c>
      <c r="C56" s="2">
        <f t="shared" si="39"/>
        <v>3.8767459942586187E-2</v>
      </c>
      <c r="D56" s="1"/>
      <c r="E56" s="3" t="s">
        <v>57</v>
      </c>
      <c r="F56" s="3">
        <v>19.079999999999998</v>
      </c>
      <c r="G56" s="2">
        <f t="shared" si="30"/>
        <v>5.7818820732175842E-3</v>
      </c>
      <c r="H56" s="3"/>
      <c r="I56" s="3" t="s">
        <v>212</v>
      </c>
      <c r="J56" s="3">
        <v>25.68</v>
      </c>
      <c r="K56" s="2">
        <f t="shared" si="31"/>
        <v>1.9265388457241437E-2</v>
      </c>
      <c r="L56" s="3"/>
      <c r="M56" s="3" t="s">
        <v>57</v>
      </c>
      <c r="N56" s="3">
        <v>18.670000000000002</v>
      </c>
      <c r="O56" s="2">
        <f t="shared" si="32"/>
        <v>2.8798512866640858E-2</v>
      </c>
      <c r="P56" s="3"/>
      <c r="Q56" s="3" t="s">
        <v>57</v>
      </c>
      <c r="R56" s="3">
        <v>4.5599999999999996</v>
      </c>
      <c r="S56" s="2">
        <f t="shared" si="33"/>
        <v>2.8923039469250449E-2</v>
      </c>
      <c r="T56" s="3"/>
      <c r="U56" s="3" t="s">
        <v>57</v>
      </c>
      <c r="V56" s="3">
        <v>17.100000000000001</v>
      </c>
      <c r="W56" s="2">
        <f t="shared" si="34"/>
        <v>5.0370359388949591E-2</v>
      </c>
      <c r="X56" s="3"/>
      <c r="Y56" s="3" t="s">
        <v>57</v>
      </c>
      <c r="Z56" s="3">
        <v>8.2799999999999994</v>
      </c>
      <c r="AA56" s="2">
        <f t="shared" si="35"/>
        <v>4.6980208924192336E-2</v>
      </c>
      <c r="AB56" s="3"/>
      <c r="AC56" s="3" t="s">
        <v>57</v>
      </c>
      <c r="AD56" s="3">
        <v>28.79</v>
      </c>
      <c r="AE56" s="2">
        <f t="shared" si="36"/>
        <v>4.8390799674572577E-2</v>
      </c>
      <c r="AF56" s="3"/>
      <c r="AG56" s="3" t="s">
        <v>57</v>
      </c>
      <c r="AH56" s="3">
        <v>2.85</v>
      </c>
      <c r="AI56" s="2">
        <f t="shared" si="37"/>
        <v>4.3017385083690858E-2</v>
      </c>
      <c r="AJ56" s="3"/>
      <c r="AK56" s="3" t="s">
        <v>57</v>
      </c>
      <c r="AL56" s="3">
        <v>13.25</v>
      </c>
      <c r="AM56" s="2">
        <f t="shared" si="38"/>
        <v>4.0036139862916063E-2</v>
      </c>
      <c r="AN56" s="3"/>
      <c r="AO56" s="3"/>
      <c r="AP56" s="3"/>
    </row>
    <row r="57" spans="1:42">
      <c r="A57" s="3" t="s">
        <v>58</v>
      </c>
      <c r="B57" s="1">
        <v>57937.11</v>
      </c>
      <c r="C57" s="2">
        <f t="shared" si="39"/>
        <v>-7.7700890770229878E-3</v>
      </c>
      <c r="D57" s="1"/>
      <c r="E57" s="3" t="s">
        <v>58</v>
      </c>
      <c r="F57" s="3">
        <v>18.97</v>
      </c>
      <c r="G57" s="2">
        <f t="shared" si="30"/>
        <v>-8.0974919717942989E-2</v>
      </c>
      <c r="H57" s="3"/>
      <c r="I57" s="3" t="s">
        <v>213</v>
      </c>
      <c r="J57" s="3">
        <v>25.19</v>
      </c>
      <c r="K57" s="2">
        <f t="shared" si="31"/>
        <v>-9.6788749827924639E-2</v>
      </c>
      <c r="L57" s="3"/>
      <c r="M57" s="3" t="s">
        <v>58</v>
      </c>
      <c r="N57" s="3">
        <v>18.14</v>
      </c>
      <c r="O57" s="2">
        <f t="shared" si="32"/>
        <v>5.3210060867583321E-2</v>
      </c>
      <c r="P57" s="3"/>
      <c r="Q57" s="3" t="s">
        <v>58</v>
      </c>
      <c r="R57" s="3">
        <v>4.43</v>
      </c>
      <c r="S57" s="2">
        <f t="shared" si="33"/>
        <v>1.8223738956451654E-2</v>
      </c>
      <c r="T57" s="3"/>
      <c r="U57" s="3" t="s">
        <v>58</v>
      </c>
      <c r="V57" s="3">
        <v>16.260000000000002</v>
      </c>
      <c r="W57" s="2">
        <f t="shared" si="34"/>
        <v>8.6473670411823262E-3</v>
      </c>
      <c r="X57" s="3"/>
      <c r="Y57" s="3" t="s">
        <v>58</v>
      </c>
      <c r="Z57" s="3">
        <v>7.9</v>
      </c>
      <c r="AA57" s="2">
        <f t="shared" si="35"/>
        <v>2.0461071871340025E-2</v>
      </c>
      <c r="AB57" s="3"/>
      <c r="AC57" s="3" t="s">
        <v>58</v>
      </c>
      <c r="AD57" s="3">
        <v>27.43</v>
      </c>
      <c r="AE57" s="2">
        <f t="shared" si="36"/>
        <v>-1.4836530516707089E-2</v>
      </c>
      <c r="AF57" s="3"/>
      <c r="AG57" s="3" t="s">
        <v>58</v>
      </c>
      <c r="AH57" s="3">
        <v>2.73</v>
      </c>
      <c r="AI57" s="2">
        <f t="shared" si="37"/>
        <v>-4.3017385083690816E-2</v>
      </c>
      <c r="AJ57" s="3"/>
      <c r="AK57" s="3" t="s">
        <v>58</v>
      </c>
      <c r="AL57" s="3">
        <v>12.73</v>
      </c>
      <c r="AM57" s="2">
        <f t="shared" si="38"/>
        <v>2.3594191047697356E-3</v>
      </c>
      <c r="AN57" s="3"/>
      <c r="AO57" s="3"/>
      <c r="AP57" s="3"/>
    </row>
    <row r="58" spans="1:42">
      <c r="A58" s="3" t="s">
        <v>59</v>
      </c>
      <c r="B58" s="1">
        <v>58389.04</v>
      </c>
      <c r="C58" s="2">
        <f t="shared" si="39"/>
        <v>-3.5525411929315159E-2</v>
      </c>
      <c r="D58" s="1"/>
      <c r="E58" s="3" t="s">
        <v>59</v>
      </c>
      <c r="F58" s="3">
        <v>20.57</v>
      </c>
      <c r="G58" s="2">
        <f t="shared" si="30"/>
        <v>2.3113888599835663E-2</v>
      </c>
      <c r="H58" s="3"/>
      <c r="I58" s="3" t="s">
        <v>214</v>
      </c>
      <c r="J58" s="3">
        <v>27.75</v>
      </c>
      <c r="K58" s="2">
        <f t="shared" si="31"/>
        <v>-6.4876301921056423E-2</v>
      </c>
      <c r="L58" s="3"/>
      <c r="M58" s="3" t="s">
        <v>59</v>
      </c>
      <c r="N58" s="3">
        <v>17.2</v>
      </c>
      <c r="O58" s="2">
        <f t="shared" si="32"/>
        <v>-5.6512210263342334E-2</v>
      </c>
      <c r="P58" s="3"/>
      <c r="Q58" s="3" t="s">
        <v>59</v>
      </c>
      <c r="R58" s="3">
        <v>4.3499999999999996</v>
      </c>
      <c r="S58" s="2">
        <f t="shared" si="33"/>
        <v>-5.152315302550093E-2</v>
      </c>
      <c r="T58" s="3"/>
      <c r="U58" s="3" t="s">
        <v>59</v>
      </c>
      <c r="V58" s="3">
        <v>16.12</v>
      </c>
      <c r="W58" s="2">
        <f t="shared" si="34"/>
        <v>-1.4167160264780185E-2</v>
      </c>
      <c r="X58" s="3"/>
      <c r="Y58" s="3" t="s">
        <v>59</v>
      </c>
      <c r="Z58" s="3">
        <v>7.74</v>
      </c>
      <c r="AA58" s="2">
        <f t="shared" si="35"/>
        <v>-4.6696180525685686E-2</v>
      </c>
      <c r="AB58" s="3"/>
      <c r="AC58" s="3" t="s">
        <v>59</v>
      </c>
      <c r="AD58" s="3">
        <v>27.84</v>
      </c>
      <c r="AE58" s="2">
        <f t="shared" si="36"/>
        <v>5.0414222729261533E-3</v>
      </c>
      <c r="AF58" s="3"/>
      <c r="AG58" s="3" t="s">
        <v>59</v>
      </c>
      <c r="AH58" s="3">
        <v>2.85</v>
      </c>
      <c r="AI58" s="2">
        <f t="shared" si="37"/>
        <v>3.5718082602079246E-2</v>
      </c>
      <c r="AJ58" s="3"/>
      <c r="AK58" s="3" t="s">
        <v>59</v>
      </c>
      <c r="AL58" s="3">
        <v>12.7</v>
      </c>
      <c r="AM58" s="2">
        <f t="shared" si="38"/>
        <v>-1.7948199319220572E-2</v>
      </c>
      <c r="AN58" s="3"/>
      <c r="AO58" s="3"/>
      <c r="AP58" s="3"/>
    </row>
    <row r="59" spans="1:42">
      <c r="A59" s="3" t="s">
        <v>60</v>
      </c>
      <c r="B59" s="1">
        <v>60500.62</v>
      </c>
      <c r="C59" s="2">
        <f t="shared" si="39"/>
        <v>3.054049101604713E-3</v>
      </c>
      <c r="D59" s="1"/>
      <c r="E59" s="3" t="s">
        <v>60</v>
      </c>
      <c r="F59" s="3">
        <v>20.100000000000001</v>
      </c>
      <c r="G59" s="2">
        <f t="shared" si="30"/>
        <v>1.5037877364540502E-2</v>
      </c>
      <c r="H59" s="3"/>
      <c r="I59" s="3" t="s">
        <v>215</v>
      </c>
      <c r="J59" s="3">
        <v>29.61</v>
      </c>
      <c r="K59" s="2">
        <f t="shared" si="31"/>
        <v>4.0609192863150121E-3</v>
      </c>
      <c r="L59" s="3"/>
      <c r="M59" s="3" t="s">
        <v>60</v>
      </c>
      <c r="N59" s="3">
        <v>18.2</v>
      </c>
      <c r="O59" s="2">
        <f t="shared" si="32"/>
        <v>-3.2435275753153962E-2</v>
      </c>
      <c r="P59" s="3"/>
      <c r="Q59" s="3" t="s">
        <v>60</v>
      </c>
      <c r="R59" s="3">
        <v>4.58</v>
      </c>
      <c r="S59" s="2">
        <f t="shared" si="33"/>
        <v>5.3824650013780083E-2</v>
      </c>
      <c r="T59" s="3"/>
      <c r="U59" s="3" t="s">
        <v>60</v>
      </c>
      <c r="V59" s="3">
        <v>16.350000000000001</v>
      </c>
      <c r="W59" s="2">
        <f t="shared" si="34"/>
        <v>3.2321023450341616E-2</v>
      </c>
      <c r="X59" s="3"/>
      <c r="Y59" s="3" t="s">
        <v>60</v>
      </c>
      <c r="Z59" s="3">
        <v>8.11</v>
      </c>
      <c r="AA59" s="2">
        <f t="shared" si="35"/>
        <v>2.3706662300987082E-2</v>
      </c>
      <c r="AB59" s="3"/>
      <c r="AC59" s="3" t="s">
        <v>60</v>
      </c>
      <c r="AD59" s="3">
        <v>27.7</v>
      </c>
      <c r="AE59" s="2">
        <f t="shared" si="36"/>
        <v>-3.8248288265929055E-2</v>
      </c>
      <c r="AF59" s="3"/>
      <c r="AG59" s="3" t="s">
        <v>60</v>
      </c>
      <c r="AH59" s="3">
        <v>2.75</v>
      </c>
      <c r="AI59" s="2">
        <f t="shared" si="37"/>
        <v>4.0821994520254985E-2</v>
      </c>
      <c r="AJ59" s="3"/>
      <c r="AK59" s="3" t="s">
        <v>60</v>
      </c>
      <c r="AL59" s="3">
        <v>12.93</v>
      </c>
      <c r="AM59" s="2">
        <f t="shared" si="38"/>
        <v>4.266049714271504E-2</v>
      </c>
      <c r="AN59" s="3"/>
      <c r="AO59" s="3"/>
      <c r="AP59" s="3"/>
    </row>
    <row r="60" spans="1:42">
      <c r="A60" s="3" t="s">
        <v>61</v>
      </c>
      <c r="B60" s="1">
        <v>60316.13</v>
      </c>
      <c r="C60" s="2">
        <f t="shared" si="39"/>
        <v>-2.0397800273107929E-2</v>
      </c>
      <c r="D60" s="1"/>
      <c r="E60" s="3" t="s">
        <v>61</v>
      </c>
      <c r="F60" s="3">
        <v>19.8</v>
      </c>
      <c r="G60" s="2">
        <f t="shared" si="30"/>
        <v>-5.8364196132051904E-2</v>
      </c>
      <c r="H60" s="3"/>
      <c r="I60" s="3" t="s">
        <v>216</v>
      </c>
      <c r="J60" s="3">
        <v>29.49</v>
      </c>
      <c r="K60" s="2">
        <f t="shared" si="31"/>
        <v>2.6109349835986683E-2</v>
      </c>
      <c r="L60" s="3"/>
      <c r="M60" s="3" t="s">
        <v>61</v>
      </c>
      <c r="N60" s="3">
        <v>18.8</v>
      </c>
      <c r="O60" s="2">
        <f t="shared" si="32"/>
        <v>-0.10684876936081862</v>
      </c>
      <c r="P60" s="3"/>
      <c r="Q60" s="3" t="s">
        <v>61</v>
      </c>
      <c r="R60" s="3">
        <v>4.34</v>
      </c>
      <c r="S60" s="2">
        <f t="shared" si="33"/>
        <v>-1.8265347977293313E-2</v>
      </c>
      <c r="T60" s="3"/>
      <c r="U60" s="3" t="s">
        <v>61</v>
      </c>
      <c r="V60" s="3">
        <v>15.83</v>
      </c>
      <c r="W60" s="2">
        <f t="shared" si="34"/>
        <v>-2.741604733802561E-2</v>
      </c>
      <c r="X60" s="3"/>
      <c r="Y60" s="3" t="s">
        <v>61</v>
      </c>
      <c r="Z60" s="3">
        <v>7.92</v>
      </c>
      <c r="AA60" s="2">
        <f t="shared" si="35"/>
        <v>-4.5658763320868982E-2</v>
      </c>
      <c r="AB60" s="3"/>
      <c r="AC60" s="3" t="s">
        <v>61</v>
      </c>
      <c r="AD60" s="3">
        <v>28.78</v>
      </c>
      <c r="AE60" s="2">
        <f t="shared" si="36"/>
        <v>-2.9444098968664376E-2</v>
      </c>
      <c r="AF60" s="3"/>
      <c r="AG60" s="3" t="s">
        <v>61</v>
      </c>
      <c r="AH60" s="3">
        <v>2.64</v>
      </c>
      <c r="AI60" s="2">
        <f t="shared" si="37"/>
        <v>-2.2472855852058628E-2</v>
      </c>
      <c r="AJ60" s="3"/>
      <c r="AK60" s="3" t="s">
        <v>61</v>
      </c>
      <c r="AL60" s="3">
        <v>12.39</v>
      </c>
      <c r="AM60" s="2">
        <f t="shared" si="38"/>
        <v>-5.8771317415413339E-2</v>
      </c>
      <c r="AN60" s="3"/>
      <c r="AO60" s="3"/>
      <c r="AP60" s="3"/>
    </row>
    <row r="61" spans="1:42">
      <c r="A61" s="3" t="s">
        <v>62</v>
      </c>
      <c r="B61" s="1">
        <v>61559.08</v>
      </c>
      <c r="C61" s="2">
        <f t="shared" si="39"/>
        <v>2.6290338384130064E-2</v>
      </c>
      <c r="D61" s="1"/>
      <c r="E61" s="3" t="s">
        <v>62</v>
      </c>
      <c r="F61" s="3">
        <v>20.99</v>
      </c>
      <c r="G61" s="2">
        <f t="shared" si="30"/>
        <v>3.0965221943937488E-2</v>
      </c>
      <c r="H61" s="3"/>
      <c r="I61" s="3" t="s">
        <v>217</v>
      </c>
      <c r="J61" s="3">
        <v>28.73</v>
      </c>
      <c r="K61" s="2">
        <f t="shared" si="31"/>
        <v>0.16212998772154916</v>
      </c>
      <c r="L61" s="3"/>
      <c r="M61" s="3" t="s">
        <v>62</v>
      </c>
      <c r="N61" s="3">
        <v>20.92</v>
      </c>
      <c r="O61" s="2">
        <f t="shared" si="32"/>
        <v>-5.0336814161593565E-2</v>
      </c>
      <c r="P61" s="3"/>
      <c r="Q61" s="3" t="s">
        <v>62</v>
      </c>
      <c r="R61" s="3">
        <v>4.42</v>
      </c>
      <c r="S61" s="2">
        <f t="shared" si="33"/>
        <v>1.8265347977293189E-2</v>
      </c>
      <c r="T61" s="3"/>
      <c r="U61" s="3" t="s">
        <v>62</v>
      </c>
      <c r="V61" s="3">
        <v>16.27</v>
      </c>
      <c r="W61" s="2">
        <f t="shared" si="34"/>
        <v>1.9237329209283737E-2</v>
      </c>
      <c r="X61" s="3"/>
      <c r="Y61" s="3" t="s">
        <v>62</v>
      </c>
      <c r="Z61" s="3">
        <v>8.2899999999999991</v>
      </c>
      <c r="AA61" s="2">
        <f t="shared" si="35"/>
        <v>-2.0299204470928502E-2</v>
      </c>
      <c r="AB61" s="3"/>
      <c r="AC61" s="3" t="s">
        <v>62</v>
      </c>
      <c r="AD61" s="3">
        <v>29.64</v>
      </c>
      <c r="AE61" s="2">
        <f t="shared" si="36"/>
        <v>4.2031677758931525E-2</v>
      </c>
      <c r="AF61" s="3"/>
      <c r="AG61" s="3" t="s">
        <v>62</v>
      </c>
      <c r="AH61" s="3">
        <v>2.7</v>
      </c>
      <c r="AI61" s="2">
        <f t="shared" si="37"/>
        <v>0</v>
      </c>
      <c r="AJ61" s="3"/>
      <c r="AK61" s="3" t="s">
        <v>62</v>
      </c>
      <c r="AL61" s="3">
        <v>13.14</v>
      </c>
      <c r="AM61" s="2">
        <f t="shared" si="38"/>
        <v>4.9132688577644808E-2</v>
      </c>
      <c r="AN61" s="3"/>
      <c r="AO61" s="3"/>
      <c r="AP61" s="3"/>
    </row>
    <row r="62" spans="1:42">
      <c r="A62" s="3" t="s">
        <v>63</v>
      </c>
      <c r="B62" s="1">
        <v>59961.760000000002</v>
      </c>
      <c r="C62" s="2">
        <f t="shared" si="39"/>
        <v>1.3064069914384821E-2</v>
      </c>
      <c r="D62" s="1"/>
      <c r="E62" s="3" t="s">
        <v>63</v>
      </c>
      <c r="F62" s="3">
        <v>20.350000000000001</v>
      </c>
      <c r="G62" s="2">
        <f t="shared" si="30"/>
        <v>-1.7535763518888751E-2</v>
      </c>
      <c r="H62" s="3"/>
      <c r="I62" s="3" t="s">
        <v>218</v>
      </c>
      <c r="J62" s="3">
        <v>24.43</v>
      </c>
      <c r="K62" s="2">
        <f t="shared" si="31"/>
        <v>-5.5724721838099983E-2</v>
      </c>
      <c r="L62" s="3"/>
      <c r="M62" s="3" t="s">
        <v>63</v>
      </c>
      <c r="N62" s="3">
        <v>22</v>
      </c>
      <c r="O62" s="2">
        <f t="shared" si="32"/>
        <v>0.10788896201118492</v>
      </c>
      <c r="P62" s="3"/>
      <c r="Q62" s="3" t="s">
        <v>63</v>
      </c>
      <c r="R62" s="3">
        <v>4.34</v>
      </c>
      <c r="S62" s="2">
        <f t="shared" si="33"/>
        <v>-4.5052663940943136E-2</v>
      </c>
      <c r="T62" s="3"/>
      <c r="U62" s="3" t="s">
        <v>63</v>
      </c>
      <c r="V62" s="3">
        <v>15.96</v>
      </c>
      <c r="W62" s="2">
        <f t="shared" si="34"/>
        <v>6.9160916983730877E-3</v>
      </c>
      <c r="X62" s="3"/>
      <c r="Y62" s="3" t="s">
        <v>63</v>
      </c>
      <c r="Z62" s="3">
        <v>8.4600000000000009</v>
      </c>
      <c r="AA62" s="2">
        <f t="shared" si="35"/>
        <v>2.2714664582532101E-2</v>
      </c>
      <c r="AB62" s="3"/>
      <c r="AC62" s="3" t="s">
        <v>63</v>
      </c>
      <c r="AD62" s="3">
        <v>28.42</v>
      </c>
      <c r="AE62" s="2">
        <f t="shared" si="36"/>
        <v>4.7190459158380438E-2</v>
      </c>
      <c r="AF62" s="3"/>
      <c r="AG62" s="3" t="s">
        <v>63</v>
      </c>
      <c r="AH62" s="3">
        <v>2.7</v>
      </c>
      <c r="AI62" s="2">
        <f t="shared" si="37"/>
        <v>-3.2789822822990838E-2</v>
      </c>
      <c r="AJ62" s="3"/>
      <c r="AK62" s="3" t="s">
        <v>63</v>
      </c>
      <c r="AL62" s="3">
        <v>12.51</v>
      </c>
      <c r="AM62" s="2">
        <f t="shared" si="38"/>
        <v>1.2872261404833558E-2</v>
      </c>
      <c r="AN62" s="3"/>
      <c r="AO62" s="3"/>
      <c r="AP62" s="3"/>
    </row>
    <row r="63" spans="1:42">
      <c r="A63" s="3" t="s">
        <v>64</v>
      </c>
      <c r="B63" s="1">
        <v>59183.51</v>
      </c>
      <c r="C63" s="2">
        <f t="shared" si="39"/>
        <v>-3.9992778043118175E-2</v>
      </c>
      <c r="D63" s="1"/>
      <c r="E63" s="3" t="s">
        <v>64</v>
      </c>
      <c r="F63" s="3">
        <v>20.71</v>
      </c>
      <c r="G63" s="2">
        <f t="shared" si="30"/>
        <v>-0.10921594212025508</v>
      </c>
      <c r="H63" s="3"/>
      <c r="I63" s="3" t="s">
        <v>219</v>
      </c>
      <c r="J63" s="3">
        <v>25.83</v>
      </c>
      <c r="K63" s="2">
        <f t="shared" si="31"/>
        <v>0.18441433746708502</v>
      </c>
      <c r="L63" s="3"/>
      <c r="M63" s="3" t="s">
        <v>64</v>
      </c>
      <c r="N63" s="3">
        <v>19.75</v>
      </c>
      <c r="O63" s="2">
        <f t="shared" si="32"/>
        <v>-7.0847690330835905E-2</v>
      </c>
      <c r="P63" s="3"/>
      <c r="Q63" s="3" t="s">
        <v>64</v>
      </c>
      <c r="R63" s="3">
        <v>4.54</v>
      </c>
      <c r="S63" s="2">
        <f t="shared" si="33"/>
        <v>-0.1202274269981598</v>
      </c>
      <c r="T63" s="3"/>
      <c r="U63" s="3" t="s">
        <v>64</v>
      </c>
      <c r="V63" s="3">
        <v>15.85</v>
      </c>
      <c r="W63" s="2">
        <f t="shared" si="34"/>
        <v>-9.5596918157544092E-2</v>
      </c>
      <c r="X63" s="3"/>
      <c r="Y63" s="3" t="s">
        <v>64</v>
      </c>
      <c r="Z63" s="3">
        <v>8.27</v>
      </c>
      <c r="AA63" s="2">
        <f t="shared" si="35"/>
        <v>-7.3416767702494293E-2</v>
      </c>
      <c r="AB63" s="3"/>
      <c r="AC63" s="3" t="s">
        <v>64</v>
      </c>
      <c r="AD63" s="3">
        <v>27.11</v>
      </c>
      <c r="AE63" s="2">
        <f t="shared" si="36"/>
        <v>-0.17640219063838675</v>
      </c>
      <c r="AF63" s="3"/>
      <c r="AG63" s="3" t="s">
        <v>64</v>
      </c>
      <c r="AH63" s="3">
        <v>2.79</v>
      </c>
      <c r="AI63" s="2">
        <f t="shared" si="37"/>
        <v>4.7715473039666577E-2</v>
      </c>
      <c r="AJ63" s="3"/>
      <c r="AK63" s="3" t="s">
        <v>64</v>
      </c>
      <c r="AL63" s="3">
        <v>12.35</v>
      </c>
      <c r="AM63" s="2">
        <f t="shared" si="38"/>
        <v>-0.13888142809796508</v>
      </c>
      <c r="AN63" s="3"/>
      <c r="AO63" s="3"/>
      <c r="AP63" s="3"/>
    </row>
    <row r="64" spans="1:42">
      <c r="A64" s="3" t="s">
        <v>65</v>
      </c>
      <c r="B64" s="1">
        <v>61598.39</v>
      </c>
      <c r="C64" s="2">
        <f t="shared" si="39"/>
        <v>-4.3042552888896905E-2</v>
      </c>
      <c r="D64" s="1"/>
      <c r="E64" s="3" t="s">
        <v>65</v>
      </c>
      <c r="F64" s="3">
        <v>23.1</v>
      </c>
      <c r="G64" s="2">
        <f t="shared" si="30"/>
        <v>-8.6207430439069754E-3</v>
      </c>
      <c r="H64" s="3"/>
      <c r="I64" s="3" t="s">
        <v>220</v>
      </c>
      <c r="J64" s="3">
        <v>21.48</v>
      </c>
      <c r="K64" s="2">
        <f t="shared" si="31"/>
        <v>-2.4374625897706427E-2</v>
      </c>
      <c r="L64" s="3"/>
      <c r="M64" s="3" t="s">
        <v>65</v>
      </c>
      <c r="N64" s="3">
        <v>21.2</v>
      </c>
      <c r="O64" s="2">
        <f t="shared" si="32"/>
        <v>5.2286836446428224E-2</v>
      </c>
      <c r="P64" s="3"/>
      <c r="Q64" s="3" t="s">
        <v>65</v>
      </c>
      <c r="R64" s="3">
        <v>5.12</v>
      </c>
      <c r="S64" s="2">
        <f t="shared" si="33"/>
        <v>-9.3177224854183338E-2</v>
      </c>
      <c r="T64" s="3"/>
      <c r="U64" s="3" t="s">
        <v>65</v>
      </c>
      <c r="V64" s="3">
        <v>17.440000000000001</v>
      </c>
      <c r="W64" s="2">
        <f t="shared" si="34"/>
        <v>-5.3584246134106166E-2</v>
      </c>
      <c r="X64" s="3"/>
      <c r="Y64" s="3" t="s">
        <v>65</v>
      </c>
      <c r="Z64" s="3">
        <v>8.9</v>
      </c>
      <c r="AA64" s="2">
        <f t="shared" si="35"/>
        <v>1.8141087070650003E-2</v>
      </c>
      <c r="AB64" s="3"/>
      <c r="AC64" s="3" t="s">
        <v>65</v>
      </c>
      <c r="AD64" s="3">
        <v>32.340000000000003</v>
      </c>
      <c r="AE64" s="2">
        <f t="shared" si="36"/>
        <v>-1.6255533527167028E-2</v>
      </c>
      <c r="AF64" s="3"/>
      <c r="AG64" s="3" t="s">
        <v>65</v>
      </c>
      <c r="AH64" s="3">
        <v>2.66</v>
      </c>
      <c r="AI64" s="2">
        <f t="shared" si="37"/>
        <v>-8.9826958389793474E-2</v>
      </c>
      <c r="AJ64" s="3"/>
      <c r="AK64" s="3" t="s">
        <v>65</v>
      </c>
      <c r="AL64" s="3">
        <v>14.19</v>
      </c>
      <c r="AM64" s="2">
        <f t="shared" si="38"/>
        <v>-1.1909072448126877E-2</v>
      </c>
      <c r="AN64" s="3"/>
      <c r="AO64" s="3"/>
      <c r="AP64" s="3"/>
    </row>
    <row r="65" spans="1:42">
      <c r="A65" s="3" t="s">
        <v>66</v>
      </c>
      <c r="B65" s="1">
        <v>64307.63</v>
      </c>
      <c r="C65" s="2">
        <f t="shared" si="39"/>
        <v>3.1078776984450004E-3</v>
      </c>
      <c r="D65" s="1"/>
      <c r="E65" s="3" t="s">
        <v>66</v>
      </c>
      <c r="F65" s="3">
        <v>23.3</v>
      </c>
      <c r="G65" s="2">
        <f t="shared" si="30"/>
        <v>-9.3977624587712732E-3</v>
      </c>
      <c r="H65" s="3"/>
      <c r="I65" s="3" t="s">
        <v>221</v>
      </c>
      <c r="J65" s="3">
        <v>22.01</v>
      </c>
      <c r="K65" s="2">
        <f t="shared" si="31"/>
        <v>0.10027477746226546</v>
      </c>
      <c r="L65" s="3"/>
      <c r="M65" s="3" t="s">
        <v>66</v>
      </c>
      <c r="N65" s="3">
        <v>20.12</v>
      </c>
      <c r="O65" s="2">
        <f t="shared" si="32"/>
        <v>-1.3820555618632087E-2</v>
      </c>
      <c r="P65" s="3"/>
      <c r="Q65" s="3" t="s">
        <v>66</v>
      </c>
      <c r="R65" s="3">
        <v>5.62</v>
      </c>
      <c r="S65" s="2">
        <f t="shared" si="33"/>
        <v>1.2533736147256657E-2</v>
      </c>
      <c r="T65" s="3"/>
      <c r="U65" s="3" t="s">
        <v>66</v>
      </c>
      <c r="V65" s="3">
        <v>18.399999999999999</v>
      </c>
      <c r="W65" s="2">
        <f t="shared" si="34"/>
        <v>3.0907537463076489E-2</v>
      </c>
      <c r="X65" s="3"/>
      <c r="Y65" s="3" t="s">
        <v>66</v>
      </c>
      <c r="Z65" s="3">
        <v>8.74</v>
      </c>
      <c r="AA65" s="2">
        <f t="shared" si="35"/>
        <v>6.8886609951853157E-3</v>
      </c>
      <c r="AB65" s="3"/>
      <c r="AC65" s="3" t="s">
        <v>66</v>
      </c>
      <c r="AD65" s="3">
        <v>32.869999999999997</v>
      </c>
      <c r="AE65" s="2">
        <f t="shared" si="36"/>
        <v>2.2147936992499697E-2</v>
      </c>
      <c r="AF65" s="3"/>
      <c r="AG65" s="3" t="s">
        <v>66</v>
      </c>
      <c r="AH65" s="3">
        <v>2.91</v>
      </c>
      <c r="AI65" s="2">
        <f t="shared" si="37"/>
        <v>6.7521200875495166E-2</v>
      </c>
      <c r="AJ65" s="3"/>
      <c r="AK65" s="3" t="s">
        <v>66</v>
      </c>
      <c r="AL65" s="3">
        <v>14.36</v>
      </c>
      <c r="AM65" s="2">
        <f t="shared" si="38"/>
        <v>4.6321070045854985E-2</v>
      </c>
      <c r="AN65" s="3"/>
      <c r="AO65" s="3"/>
      <c r="AP65" s="3"/>
    </row>
    <row r="66" spans="1:42">
      <c r="A66" s="3" t="s">
        <v>67</v>
      </c>
      <c r="B66" s="1">
        <v>64108.08</v>
      </c>
      <c r="C66" s="2">
        <f t="shared" si="39"/>
        <v>3.7197605995887464E-2</v>
      </c>
      <c r="D66" s="1"/>
      <c r="E66" s="3" t="s">
        <v>67</v>
      </c>
      <c r="F66" s="3">
        <v>23.52</v>
      </c>
      <c r="G66" s="2">
        <f t="shared" si="30"/>
        <v>6.4538521137571164E-2</v>
      </c>
      <c r="H66" s="3"/>
      <c r="I66" s="3" t="s">
        <v>222</v>
      </c>
      <c r="J66" s="3">
        <v>19.91</v>
      </c>
      <c r="K66" s="2">
        <f t="shared" si="31"/>
        <v>9.973986589591316E-2</v>
      </c>
      <c r="L66" s="3"/>
      <c r="M66" s="3" t="s">
        <v>67</v>
      </c>
      <c r="N66" s="3">
        <v>20.399999999999999</v>
      </c>
      <c r="O66" s="2">
        <f t="shared" si="32"/>
        <v>4.7687830785715341E-2</v>
      </c>
      <c r="P66" s="3"/>
      <c r="Q66" s="3" t="s">
        <v>67</v>
      </c>
      <c r="R66" s="3">
        <v>5.55</v>
      </c>
      <c r="S66" s="2">
        <f t="shared" si="33"/>
        <v>9.0498355199178562E-3</v>
      </c>
      <c r="T66" s="3"/>
      <c r="U66" s="3" t="s">
        <v>67</v>
      </c>
      <c r="V66" s="3">
        <v>17.84</v>
      </c>
      <c r="W66" s="2">
        <f t="shared" si="34"/>
        <v>3.4210861916316317E-2</v>
      </c>
      <c r="X66" s="3"/>
      <c r="Y66" s="3" t="s">
        <v>67</v>
      </c>
      <c r="Z66" s="3">
        <v>8.68</v>
      </c>
      <c r="AA66" s="2">
        <f t="shared" si="35"/>
        <v>1.1587615172387829E-2</v>
      </c>
      <c r="AB66" s="3"/>
      <c r="AC66" s="3" t="s">
        <v>67</v>
      </c>
      <c r="AD66" s="3">
        <v>32.15</v>
      </c>
      <c r="AE66" s="2">
        <f t="shared" si="36"/>
        <v>5.268576707026245E-2</v>
      </c>
      <c r="AF66" s="3"/>
      <c r="AG66" s="3" t="s">
        <v>67</v>
      </c>
      <c r="AH66" s="3">
        <v>2.72</v>
      </c>
      <c r="AI66" s="2">
        <f t="shared" si="37"/>
        <v>-1.0969031370573933E-2</v>
      </c>
      <c r="AJ66" s="3"/>
      <c r="AK66" s="3" t="s">
        <v>67</v>
      </c>
      <c r="AL66" s="3">
        <v>13.71</v>
      </c>
      <c r="AM66" s="2">
        <f t="shared" si="38"/>
        <v>1.0264019727445365E-2</v>
      </c>
      <c r="AN66" s="3"/>
      <c r="AO66" s="3"/>
      <c r="AP66" s="3"/>
    </row>
    <row r="67" spans="1:42">
      <c r="A67" s="3" t="s">
        <v>68</v>
      </c>
      <c r="B67" s="1">
        <v>61767.22</v>
      </c>
      <c r="C67" s="2">
        <f t="shared" si="39"/>
        <v>1.0713975473884472E-2</v>
      </c>
      <c r="D67" s="1"/>
      <c r="E67" s="3" t="s">
        <v>68</v>
      </c>
      <c r="F67" s="3">
        <v>22.05</v>
      </c>
      <c r="G67" s="2">
        <f t="shared" si="30"/>
        <v>4.1672696400568081E-2</v>
      </c>
      <c r="H67" s="3"/>
      <c r="I67" s="3" t="s">
        <v>223</v>
      </c>
      <c r="J67" s="3">
        <v>18.02</v>
      </c>
      <c r="K67" s="2">
        <f t="shared" si="31"/>
        <v>1.1104942840271153E-3</v>
      </c>
      <c r="L67" s="3"/>
      <c r="M67" s="3" t="s">
        <v>68</v>
      </c>
      <c r="N67" s="3">
        <v>19.45</v>
      </c>
      <c r="O67" s="2">
        <f t="shared" si="32"/>
        <v>2.9743909347100618E-2</v>
      </c>
      <c r="P67" s="3"/>
      <c r="Q67" s="3" t="s">
        <v>68</v>
      </c>
      <c r="R67" s="3">
        <v>5.5</v>
      </c>
      <c r="S67" s="2">
        <f t="shared" si="33"/>
        <v>-3.5718082602079232E-2</v>
      </c>
      <c r="T67" s="3"/>
      <c r="U67" s="3" t="s">
        <v>68</v>
      </c>
      <c r="V67" s="3">
        <v>17.239999999999998</v>
      </c>
      <c r="W67" s="2">
        <f t="shared" si="34"/>
        <v>1.3430858827776443E-2</v>
      </c>
      <c r="X67" s="3"/>
      <c r="Y67" s="3" t="s">
        <v>68</v>
      </c>
      <c r="Z67" s="3">
        <v>8.58</v>
      </c>
      <c r="AA67" s="2">
        <f t="shared" si="35"/>
        <v>2.001243951501425E-2</v>
      </c>
      <c r="AB67" s="3"/>
      <c r="AC67" s="3" t="s">
        <v>68</v>
      </c>
      <c r="AD67" s="3">
        <v>30.5</v>
      </c>
      <c r="AE67" s="2">
        <f t="shared" si="36"/>
        <v>-4.9059787688544073E-3</v>
      </c>
      <c r="AF67" s="3"/>
      <c r="AG67" s="3" t="s">
        <v>68</v>
      </c>
      <c r="AH67" s="3">
        <v>2.75</v>
      </c>
      <c r="AI67" s="2">
        <f t="shared" si="37"/>
        <v>1.8349138668196398E-2</v>
      </c>
      <c r="AJ67" s="3"/>
      <c r="AK67" s="3" t="s">
        <v>68</v>
      </c>
      <c r="AL67" s="3">
        <v>13.57</v>
      </c>
      <c r="AM67" s="2">
        <f t="shared" si="38"/>
        <v>2.0849601121623939E-2</v>
      </c>
      <c r="AN67" s="3"/>
      <c r="AO67" s="3"/>
      <c r="AP67" s="3"/>
    </row>
    <row r="68" spans="1:42">
      <c r="A68" s="3" t="s">
        <v>69</v>
      </c>
      <c r="B68" s="1">
        <v>61108.98</v>
      </c>
      <c r="C68" s="2">
        <f t="shared" si="39"/>
        <v>4.5907309277213502E-2</v>
      </c>
      <c r="D68" s="1"/>
      <c r="E68" s="3" t="s">
        <v>69</v>
      </c>
      <c r="F68" s="3">
        <v>21.15</v>
      </c>
      <c r="G68" s="2">
        <f t="shared" si="30"/>
        <v>0</v>
      </c>
      <c r="H68" s="3"/>
      <c r="I68" s="3" t="s">
        <v>228</v>
      </c>
      <c r="J68" s="3">
        <v>18</v>
      </c>
      <c r="K68" s="2">
        <f t="shared" si="31"/>
        <v>1.0611660594594573E-2</v>
      </c>
      <c r="L68" s="3"/>
      <c r="M68" s="3" t="s">
        <v>69</v>
      </c>
      <c r="N68" s="3">
        <v>18.88</v>
      </c>
      <c r="O68" s="2">
        <f t="shared" si="32"/>
        <v>9.0291017239985782E-2</v>
      </c>
      <c r="P68" s="3"/>
      <c r="Q68" s="3" t="s">
        <v>69</v>
      </c>
      <c r="R68" s="3">
        <v>5.7</v>
      </c>
      <c r="S68" s="2">
        <f t="shared" si="33"/>
        <v>-1.5666116744399352E-2</v>
      </c>
      <c r="T68" s="3"/>
      <c r="U68" s="3" t="s">
        <v>69</v>
      </c>
      <c r="V68" s="3">
        <v>17.010000000000002</v>
      </c>
      <c r="W68" s="2">
        <f t="shared" si="34"/>
        <v>5.0643732818754936E-2</v>
      </c>
      <c r="X68" s="3"/>
      <c r="Y68" s="3" t="s">
        <v>69</v>
      </c>
      <c r="Z68" s="3">
        <v>8.41</v>
      </c>
      <c r="AA68" s="2">
        <f t="shared" si="35"/>
        <v>4.4992390793981832E-2</v>
      </c>
      <c r="AB68" s="3"/>
      <c r="AC68" s="3" t="s">
        <v>69</v>
      </c>
      <c r="AD68" s="3">
        <v>30.65</v>
      </c>
      <c r="AE68" s="2">
        <f t="shared" si="36"/>
        <v>1.5121918663472818E-2</v>
      </c>
      <c r="AF68" s="3"/>
      <c r="AG68" s="3" t="s">
        <v>69</v>
      </c>
      <c r="AH68" s="3">
        <v>2.7</v>
      </c>
      <c r="AI68" s="2">
        <f t="shared" si="37"/>
        <v>-1.834913866819643E-2</v>
      </c>
      <c r="AJ68" s="3"/>
      <c r="AK68" s="3" t="s">
        <v>69</v>
      </c>
      <c r="AL68" s="3">
        <v>13.29</v>
      </c>
      <c r="AM68" s="2">
        <f t="shared" si="38"/>
        <v>3.4446574463338715E-2</v>
      </c>
      <c r="AN68" s="3"/>
      <c r="AO68" s="3"/>
      <c r="AP68" s="3"/>
    </row>
    <row r="69" spans="1:42">
      <c r="A69" s="3" t="s">
        <v>70</v>
      </c>
      <c r="B69" s="1">
        <v>58367.05</v>
      </c>
      <c r="C69" s="2">
        <f t="shared" si="39"/>
        <v>-5.6370999249001951E-3</v>
      </c>
      <c r="D69" s="1"/>
      <c r="E69" s="3" t="s">
        <v>70</v>
      </c>
      <c r="F69" s="3">
        <v>21.15</v>
      </c>
      <c r="G69" s="2">
        <f t="shared" si="30"/>
        <v>-4.0765255321964879E-2</v>
      </c>
      <c r="H69" s="3"/>
      <c r="I69" s="3" t="s">
        <v>232</v>
      </c>
      <c r="J69" s="3">
        <v>17.809999999999999</v>
      </c>
      <c r="K69" s="2">
        <f t="shared" si="31"/>
        <v>9.0243139222646231E-3</v>
      </c>
      <c r="L69" s="3"/>
      <c r="M69" s="3" t="s">
        <v>70</v>
      </c>
      <c r="N69" s="3">
        <v>17.25</v>
      </c>
      <c r="O69" s="2">
        <f t="shared" si="32"/>
        <v>-5.7995422548635225E-2</v>
      </c>
      <c r="P69" s="3"/>
      <c r="Q69" s="3" t="s">
        <v>70</v>
      </c>
      <c r="R69" s="3">
        <v>5.79</v>
      </c>
      <c r="S69" s="2">
        <f t="shared" si="33"/>
        <v>-2.3891921424730126E-2</v>
      </c>
      <c r="T69" s="3"/>
      <c r="U69" s="3" t="s">
        <v>70</v>
      </c>
      <c r="V69" s="3">
        <v>16.170000000000002</v>
      </c>
      <c r="W69" s="2">
        <f t="shared" si="34"/>
        <v>-3.703707937484303E-3</v>
      </c>
      <c r="X69" s="3"/>
      <c r="Y69" s="3" t="s">
        <v>70</v>
      </c>
      <c r="Z69" s="3">
        <v>8.0399999999999991</v>
      </c>
      <c r="AA69" s="2">
        <f t="shared" si="35"/>
        <v>-1.9705071079332444E-2</v>
      </c>
      <c r="AB69" s="3"/>
      <c r="AC69" s="3" t="s">
        <v>70</v>
      </c>
      <c r="AD69" s="3">
        <v>30.19</v>
      </c>
      <c r="AE69" s="2">
        <f t="shared" si="36"/>
        <v>-1.4795601153643092E-2</v>
      </c>
      <c r="AF69" s="3"/>
      <c r="AG69" s="3" t="s">
        <v>70</v>
      </c>
      <c r="AH69" s="3">
        <v>2.75</v>
      </c>
      <c r="AI69" s="2">
        <f t="shared" si="37"/>
        <v>1.0969031370573937E-2</v>
      </c>
      <c r="AJ69" s="3"/>
      <c r="AK69" s="3" t="s">
        <v>70</v>
      </c>
      <c r="AL69" s="3">
        <v>12.84</v>
      </c>
      <c r="AM69" s="2">
        <f t="shared" si="38"/>
        <v>-2.9165536161725174E-2</v>
      </c>
      <c r="AN69" s="3"/>
      <c r="AO69" s="3"/>
      <c r="AP69" s="3"/>
    </row>
    <row r="70" spans="1:42">
      <c r="A70" s="3" t="s">
        <v>71</v>
      </c>
      <c r="B70" s="1">
        <v>58697</v>
      </c>
      <c r="C70" s="2">
        <f t="shared" si="39"/>
        <v>2.793903022793507E-2</v>
      </c>
      <c r="D70" s="1"/>
      <c r="E70" s="3" t="s">
        <v>71</v>
      </c>
      <c r="F70" s="3">
        <v>22.03</v>
      </c>
      <c r="G70" s="2">
        <f t="shared" si="30"/>
        <v>6.7114085018716393E-2</v>
      </c>
      <c r="H70" s="3"/>
      <c r="I70" s="3" t="s">
        <v>233</v>
      </c>
      <c r="J70" s="3">
        <v>17.649999999999999</v>
      </c>
      <c r="K70" s="2">
        <f t="shared" si="31"/>
        <v>7.2844878277306208E-2</v>
      </c>
      <c r="L70" s="3"/>
      <c r="M70" s="3" t="s">
        <v>71</v>
      </c>
      <c r="N70" s="3">
        <v>18.28</v>
      </c>
      <c r="O70" s="2">
        <f t="shared" si="32"/>
        <v>5.5101064522270711E-2</v>
      </c>
      <c r="P70" s="3"/>
      <c r="Q70" s="3" t="s">
        <v>71</v>
      </c>
      <c r="R70" s="3">
        <v>5.93</v>
      </c>
      <c r="S70" s="2">
        <f t="shared" si="33"/>
        <v>3.082435820037488E-2</v>
      </c>
      <c r="T70" s="3"/>
      <c r="U70" s="3" t="s">
        <v>71</v>
      </c>
      <c r="V70" s="3">
        <v>16.23</v>
      </c>
      <c r="W70" s="2">
        <f t="shared" si="34"/>
        <v>-1.2315272492466737E-3</v>
      </c>
      <c r="X70" s="3"/>
      <c r="Y70" s="3" t="s">
        <v>71</v>
      </c>
      <c r="Z70" s="3">
        <v>8.1999999999999993</v>
      </c>
      <c r="AA70" s="2">
        <f t="shared" si="35"/>
        <v>2.0949626311537208E-2</v>
      </c>
      <c r="AB70" s="3"/>
      <c r="AC70" s="3" t="s">
        <v>71</v>
      </c>
      <c r="AD70" s="3">
        <v>30.64</v>
      </c>
      <c r="AE70" s="2">
        <f t="shared" si="36"/>
        <v>4.8137635598154503E-2</v>
      </c>
      <c r="AF70" s="3"/>
      <c r="AG70" s="3" t="s">
        <v>71</v>
      </c>
      <c r="AH70" s="3">
        <v>2.72</v>
      </c>
      <c r="AI70" s="2">
        <f t="shared" si="37"/>
        <v>5.2842481374379982E-2</v>
      </c>
      <c r="AJ70" s="3"/>
      <c r="AK70" s="3" t="s">
        <v>71</v>
      </c>
      <c r="AL70" s="3">
        <v>13.22</v>
      </c>
      <c r="AM70" s="2">
        <f t="shared" si="38"/>
        <v>6.7265382393995626E-2</v>
      </c>
      <c r="AN70" s="3"/>
      <c r="AO70" s="3"/>
      <c r="AP70" s="3"/>
    </row>
    <row r="71" spans="1:42">
      <c r="A71" s="3" t="s">
        <v>72</v>
      </c>
      <c r="B71" s="1">
        <v>57079.76</v>
      </c>
      <c r="C71" s="2">
        <f t="shared" si="39"/>
        <v>-1.5988767388461632E-2</v>
      </c>
      <c r="D71" s="1"/>
      <c r="E71" s="3" t="s">
        <v>72</v>
      </c>
      <c r="F71" s="3">
        <v>20.6</v>
      </c>
      <c r="G71" s="2">
        <f t="shared" si="30"/>
        <v>-5.6618893999507931E-2</v>
      </c>
      <c r="H71" s="3"/>
      <c r="I71" s="3" t="s">
        <v>235</v>
      </c>
      <c r="J71" s="3">
        <v>16.41</v>
      </c>
      <c r="K71" s="2">
        <f t="shared" si="31"/>
        <v>-2.7053047471709838E-2</v>
      </c>
      <c r="L71" s="3"/>
      <c r="M71" s="3" t="s">
        <v>72</v>
      </c>
      <c r="N71" s="3">
        <v>17.3</v>
      </c>
      <c r="O71" s="2">
        <f t="shared" si="32"/>
        <v>1.7493157447517119E-2</v>
      </c>
      <c r="P71" s="3"/>
      <c r="Q71" s="3" t="s">
        <v>72</v>
      </c>
      <c r="R71" s="3">
        <v>5.75</v>
      </c>
      <c r="S71" s="2">
        <f t="shared" si="33"/>
        <v>-6.7252227009167456E-2</v>
      </c>
      <c r="T71" s="3"/>
      <c r="U71" s="3" t="s">
        <v>72</v>
      </c>
      <c r="V71" s="3">
        <v>16.25</v>
      </c>
      <c r="W71" s="2">
        <f t="shared" si="34"/>
        <v>1.5504186535965254E-2</v>
      </c>
      <c r="X71" s="3"/>
      <c r="Y71" s="3" t="s">
        <v>72</v>
      </c>
      <c r="Z71" s="3">
        <v>8.0299999999999994</v>
      </c>
      <c r="AA71" s="2">
        <f t="shared" si="35"/>
        <v>3.742986278834297E-3</v>
      </c>
      <c r="AB71" s="3"/>
      <c r="AC71" s="3" t="s">
        <v>72</v>
      </c>
      <c r="AD71" s="3">
        <v>29.2</v>
      </c>
      <c r="AE71" s="2">
        <f t="shared" si="36"/>
        <v>-8.5252008233596167E-3</v>
      </c>
      <c r="AF71" s="3"/>
      <c r="AG71" s="3" t="s">
        <v>72</v>
      </c>
      <c r="AH71" s="3">
        <v>2.58</v>
      </c>
      <c r="AI71" s="2">
        <f t="shared" si="37"/>
        <v>0</v>
      </c>
      <c r="AJ71" s="3"/>
      <c r="AK71" s="3" t="s">
        <v>72</v>
      </c>
      <c r="AL71" s="3">
        <v>12.36</v>
      </c>
      <c r="AM71" s="2">
        <f t="shared" si="38"/>
        <v>-8.2280679513991067E-2</v>
      </c>
      <c r="AN71" s="3"/>
      <c r="AO71" s="3"/>
      <c r="AP71" s="3"/>
    </row>
    <row r="72" spans="1:42">
      <c r="A72" s="3" t="s">
        <v>73</v>
      </c>
      <c r="B72" s="1">
        <v>57999.73</v>
      </c>
      <c r="C72" s="2">
        <f t="shared" si="39"/>
        <v>-2.749234864165729E-2</v>
      </c>
      <c r="D72" s="1"/>
      <c r="E72" s="3" t="s">
        <v>73</v>
      </c>
      <c r="F72" s="3">
        <v>21.8</v>
      </c>
      <c r="G72" s="2">
        <f t="shared" si="30"/>
        <v>-4.8790164169431945E-2</v>
      </c>
      <c r="H72" s="3"/>
      <c r="I72" s="3" t="s">
        <v>237</v>
      </c>
      <c r="J72" s="3">
        <v>16.86</v>
      </c>
      <c r="K72" s="2">
        <f t="shared" si="31"/>
        <v>-7.8673032072475862E-2</v>
      </c>
      <c r="L72" s="3"/>
      <c r="M72" s="3" t="s">
        <v>73</v>
      </c>
      <c r="N72" s="3">
        <v>17</v>
      </c>
      <c r="O72" s="2">
        <f t="shared" si="32"/>
        <v>3.593200922606337E-2</v>
      </c>
      <c r="P72" s="3"/>
      <c r="Q72" s="3" t="s">
        <v>73</v>
      </c>
      <c r="R72" s="3">
        <v>6.15</v>
      </c>
      <c r="S72" s="2">
        <f t="shared" si="33"/>
        <v>9.8040000966208348E-3</v>
      </c>
      <c r="T72" s="3"/>
      <c r="U72" s="3" t="s">
        <v>73</v>
      </c>
      <c r="V72" s="3">
        <v>16</v>
      </c>
      <c r="W72" s="2">
        <f t="shared" si="34"/>
        <v>-3.077165866675366E-2</v>
      </c>
      <c r="X72" s="3"/>
      <c r="Y72" s="3" t="s">
        <v>73</v>
      </c>
      <c r="Z72" s="3">
        <v>8</v>
      </c>
      <c r="AA72" s="2">
        <f t="shared" si="35"/>
        <v>-5.5907631938296065E-2</v>
      </c>
      <c r="AB72" s="3"/>
      <c r="AC72" s="3" t="s">
        <v>73</v>
      </c>
      <c r="AD72" s="3">
        <v>29.45</v>
      </c>
      <c r="AE72" s="2">
        <f t="shared" si="36"/>
        <v>-5.5156789212595189E-2</v>
      </c>
      <c r="AF72" s="3"/>
      <c r="AG72" s="3" t="s">
        <v>73</v>
      </c>
      <c r="AH72" s="3">
        <v>2.58</v>
      </c>
      <c r="AI72" s="2">
        <f t="shared" si="37"/>
        <v>-3.8684767779202061E-3</v>
      </c>
      <c r="AJ72" s="3"/>
      <c r="AK72" s="3" t="s">
        <v>73</v>
      </c>
      <c r="AL72" s="3">
        <v>13.42</v>
      </c>
      <c r="AM72" s="2">
        <f t="shared" si="38"/>
        <v>-3.3702823535122738E-2</v>
      </c>
      <c r="AN72" s="3"/>
      <c r="AO72" s="3"/>
      <c r="AP72" s="3"/>
    </row>
    <row r="73" spans="1:42">
      <c r="A73" s="3" t="s">
        <v>74</v>
      </c>
      <c r="B73" s="1">
        <v>59616.4</v>
      </c>
      <c r="C73" s="2">
        <f t="shared" si="39"/>
        <v>3.2391941024691166E-2</v>
      </c>
      <c r="D73" s="1"/>
      <c r="E73" s="3" t="s">
        <v>74</v>
      </c>
      <c r="F73" s="3">
        <v>22.89</v>
      </c>
      <c r="G73" s="2">
        <f t="shared" si="30"/>
        <v>4.2388679117391144E-2</v>
      </c>
      <c r="H73" s="3"/>
      <c r="I73" s="3" t="s">
        <v>239</v>
      </c>
      <c r="J73" s="3">
        <v>18.239999999999998</v>
      </c>
      <c r="K73" s="2">
        <f t="shared" si="31"/>
        <v>2.948753285144293E-2</v>
      </c>
      <c r="L73" s="3"/>
      <c r="M73" s="3" t="s">
        <v>74</v>
      </c>
      <c r="N73" s="3">
        <v>16.399999999999999</v>
      </c>
      <c r="O73" s="2">
        <f t="shared" si="32"/>
        <v>5.1935348984245747E-2</v>
      </c>
      <c r="P73" s="3"/>
      <c r="Q73" s="3" t="s">
        <v>74</v>
      </c>
      <c r="R73" s="3">
        <v>6.09</v>
      </c>
      <c r="S73" s="2">
        <f t="shared" si="33"/>
        <v>6.2679276330099232E-2</v>
      </c>
      <c r="T73" s="3"/>
      <c r="U73" s="3" t="s">
        <v>74</v>
      </c>
      <c r="V73" s="3">
        <v>16.5</v>
      </c>
      <c r="W73" s="2">
        <f t="shared" si="34"/>
        <v>3.7041271680349076E-2</v>
      </c>
      <c r="X73" s="3"/>
      <c r="Y73" s="3" t="s">
        <v>74</v>
      </c>
      <c r="Z73" s="3">
        <v>8.4600000000000009</v>
      </c>
      <c r="AA73" s="2">
        <f t="shared" si="35"/>
        <v>2.3924586085245243E-2</v>
      </c>
      <c r="AB73" s="3"/>
      <c r="AC73" s="3" t="s">
        <v>74</v>
      </c>
      <c r="AD73" s="3">
        <v>31.12</v>
      </c>
      <c r="AE73" s="2">
        <f t="shared" si="36"/>
        <v>7.3663143281936252E-2</v>
      </c>
      <c r="AF73" s="3"/>
      <c r="AG73" s="3" t="s">
        <v>74</v>
      </c>
      <c r="AH73" s="3">
        <v>2.59</v>
      </c>
      <c r="AI73" s="2">
        <f t="shared" si="37"/>
        <v>7.7519768043179237E-3</v>
      </c>
      <c r="AJ73" s="3"/>
      <c r="AK73" s="3" t="s">
        <v>74</v>
      </c>
      <c r="AL73" s="3">
        <v>13.88</v>
      </c>
      <c r="AM73" s="2">
        <f t="shared" si="38"/>
        <v>5.1748426004297438E-2</v>
      </c>
      <c r="AN73" s="3"/>
      <c r="AO73" s="3"/>
      <c r="AP73" s="3"/>
    </row>
    <row r="74" spans="1:42">
      <c r="A74" s="3" t="s">
        <v>75</v>
      </c>
      <c r="B74" s="1">
        <v>57716.25</v>
      </c>
      <c r="C74" s="2">
        <f t="shared" si="39"/>
        <v>-2.3673887153267292E-2</v>
      </c>
      <c r="D74" s="1"/>
      <c r="E74" s="3" t="s">
        <v>75</v>
      </c>
      <c r="F74" s="3">
        <v>21.94</v>
      </c>
      <c r="G74" s="2">
        <f t="shared" si="30"/>
        <v>-2.5203854363290219E-2</v>
      </c>
      <c r="H74" s="3"/>
      <c r="I74" s="3" t="s">
        <v>240</v>
      </c>
      <c r="J74" s="3">
        <v>17.71</v>
      </c>
      <c r="K74" s="2">
        <f t="shared" si="31"/>
        <v>-7.4511214225398179E-2</v>
      </c>
      <c r="L74" s="3"/>
      <c r="M74" s="3" t="s">
        <v>75</v>
      </c>
      <c r="N74" s="3">
        <v>15.57</v>
      </c>
      <c r="O74" s="2">
        <f t="shared" si="32"/>
        <v>-0.11685489508356145</v>
      </c>
      <c r="P74" s="3"/>
      <c r="Q74" s="3" t="s">
        <v>75</v>
      </c>
      <c r="R74" s="3">
        <v>5.72</v>
      </c>
      <c r="S74" s="2">
        <f t="shared" si="33"/>
        <v>-1.5611765472113315E-2</v>
      </c>
      <c r="T74" s="3"/>
      <c r="U74" s="3" t="s">
        <v>75</v>
      </c>
      <c r="V74" s="3">
        <v>15.9</v>
      </c>
      <c r="W74" s="2">
        <f t="shared" si="34"/>
        <v>-5.5059777183027431E-2</v>
      </c>
      <c r="X74" s="3"/>
      <c r="Y74" s="3" t="s">
        <v>75</v>
      </c>
      <c r="Z74" s="3">
        <v>8.26</v>
      </c>
      <c r="AA74" s="2">
        <f t="shared" si="35"/>
        <v>-2.2741853836195716E-2</v>
      </c>
      <c r="AB74" s="3"/>
      <c r="AC74" s="3" t="s">
        <v>75</v>
      </c>
      <c r="AD74" s="3">
        <v>28.91</v>
      </c>
      <c r="AE74" s="2">
        <f t="shared" si="36"/>
        <v>-1.3741198694546297E-2</v>
      </c>
      <c r="AF74" s="3"/>
      <c r="AG74" s="3" t="s">
        <v>75</v>
      </c>
      <c r="AH74" s="3">
        <v>2.57</v>
      </c>
      <c r="AI74" s="2">
        <f t="shared" si="37"/>
        <v>-1.1605546120308003E-2</v>
      </c>
      <c r="AJ74" s="3"/>
      <c r="AK74" s="3" t="s">
        <v>75</v>
      </c>
      <c r="AL74" s="3">
        <v>13.18</v>
      </c>
      <c r="AM74" s="2">
        <f t="shared" si="38"/>
        <v>4.562745558418237E-3</v>
      </c>
      <c r="AN74" s="3"/>
      <c r="AO74" s="3"/>
      <c r="AP74" s="3"/>
    </row>
    <row r="75" spans="1:42">
      <c r="A75" s="3" t="s">
        <v>76</v>
      </c>
      <c r="B75" s="1">
        <v>59098.92</v>
      </c>
      <c r="C75" s="2">
        <f t="shared" si="39"/>
        <v>1.3637829876137384E-2</v>
      </c>
      <c r="D75" s="1"/>
      <c r="E75" s="3" t="s">
        <v>76</v>
      </c>
      <c r="F75" s="3">
        <v>22.5</v>
      </c>
      <c r="G75" s="2">
        <f t="shared" si="30"/>
        <v>5.4808236494994951E-2</v>
      </c>
      <c r="H75" s="3"/>
      <c r="I75" s="3" t="s">
        <v>241</v>
      </c>
      <c r="J75" s="3">
        <v>19.079999999999998</v>
      </c>
      <c r="K75" s="2">
        <f t="shared" si="31"/>
        <v>6.0493603146086719E-2</v>
      </c>
      <c r="L75" s="3"/>
      <c r="M75" s="3" t="s">
        <v>76</v>
      </c>
      <c r="N75" s="3">
        <v>17.5</v>
      </c>
      <c r="O75" s="2">
        <f t="shared" si="32"/>
        <v>5.0391445536405823E-2</v>
      </c>
      <c r="P75" s="3"/>
      <c r="Q75" s="3" t="s">
        <v>76</v>
      </c>
      <c r="R75" s="3">
        <v>5.81</v>
      </c>
      <c r="S75" s="2">
        <f t="shared" si="33"/>
        <v>-3.2178898364235209E-2</v>
      </c>
      <c r="T75" s="3"/>
      <c r="U75" s="3" t="s">
        <v>76</v>
      </c>
      <c r="V75" s="3">
        <v>16.8</v>
      </c>
      <c r="W75" s="2">
        <f t="shared" si="34"/>
        <v>4.0697994272095951E-2</v>
      </c>
      <c r="X75" s="3"/>
      <c r="Y75" s="3" t="s">
        <v>76</v>
      </c>
      <c r="Z75" s="3">
        <v>8.4499999999999993</v>
      </c>
      <c r="AA75" s="2">
        <f t="shared" si="35"/>
        <v>1.7910926566530025E-2</v>
      </c>
      <c r="AB75" s="3"/>
      <c r="AC75" s="3" t="s">
        <v>76</v>
      </c>
      <c r="AD75" s="3">
        <v>29.31</v>
      </c>
      <c r="AE75" s="2">
        <f t="shared" si="36"/>
        <v>-5.1046563116831731E-3</v>
      </c>
      <c r="AF75" s="3"/>
      <c r="AG75" s="3" t="s">
        <v>76</v>
      </c>
      <c r="AH75" s="3">
        <v>2.6</v>
      </c>
      <c r="AI75" s="2">
        <f t="shared" si="37"/>
        <v>1.5504186535965254E-2</v>
      </c>
      <c r="AJ75" s="3"/>
      <c r="AK75" s="3" t="s">
        <v>76</v>
      </c>
      <c r="AL75" s="3">
        <v>13.12</v>
      </c>
      <c r="AM75" s="2">
        <f t="shared" si="38"/>
        <v>-2.1862913777644204E-2</v>
      </c>
      <c r="AN75" s="3"/>
      <c r="AO75" s="3"/>
      <c r="AP75" s="3"/>
    </row>
    <row r="76" spans="1:42">
      <c r="A76" s="3" t="s">
        <v>77</v>
      </c>
      <c r="B76" s="1">
        <v>58298.41</v>
      </c>
      <c r="C76" s="2">
        <f t="shared" si="39"/>
        <v>1.0991357170655249E-2</v>
      </c>
      <c r="D76" s="1"/>
      <c r="E76" s="3" t="s">
        <v>77</v>
      </c>
      <c r="F76" s="3">
        <v>21.3</v>
      </c>
      <c r="G76" s="2">
        <f t="shared" si="30"/>
        <v>-2.9604382131704781E-2</v>
      </c>
      <c r="H76" s="3"/>
      <c r="I76" s="3" t="s">
        <v>244</v>
      </c>
      <c r="J76" s="3">
        <v>17.96</v>
      </c>
      <c r="K76" s="2">
        <f t="shared" si="31"/>
        <v>-5.4711721072869202E-2</v>
      </c>
      <c r="L76" s="3"/>
      <c r="M76" s="3" t="s">
        <v>77</v>
      </c>
      <c r="N76" s="3">
        <v>16.64</v>
      </c>
      <c r="O76" s="2">
        <f t="shared" si="32"/>
        <v>-7.1856596608744858E-3</v>
      </c>
      <c r="P76" s="3"/>
      <c r="Q76" s="3" t="s">
        <v>77</v>
      </c>
      <c r="R76" s="3">
        <v>6</v>
      </c>
      <c r="S76" s="2">
        <f t="shared" si="33"/>
        <v>-4.8790164169431945E-2</v>
      </c>
      <c r="T76" s="3"/>
      <c r="U76" s="3" t="s">
        <v>77</v>
      </c>
      <c r="V76" s="3">
        <v>16.13</v>
      </c>
      <c r="W76" s="2"/>
      <c r="X76" s="3"/>
      <c r="Y76" s="3" t="s">
        <v>77</v>
      </c>
      <c r="Z76" s="3">
        <v>8.3000000000000007</v>
      </c>
      <c r="AA76" s="2">
        <f t="shared" si="35"/>
        <v>8.4695001135737837E-3</v>
      </c>
      <c r="AB76" s="3"/>
      <c r="AC76" s="3" t="s">
        <v>77</v>
      </c>
      <c r="AD76" s="3">
        <v>29.46</v>
      </c>
      <c r="AE76" s="2">
        <f t="shared" si="36"/>
        <v>-1.8830415170831654E-2</v>
      </c>
      <c r="AF76" s="3"/>
      <c r="AG76" s="3" t="s">
        <v>77</v>
      </c>
      <c r="AH76" s="3">
        <v>2.56</v>
      </c>
      <c r="AI76" s="2">
        <f t="shared" si="37"/>
        <v>4.8009219186360662E-2</v>
      </c>
      <c r="AJ76" s="3"/>
      <c r="AK76" s="3" t="s">
        <v>77</v>
      </c>
      <c r="AL76" s="3">
        <v>13.41</v>
      </c>
      <c r="AM76" s="2">
        <f t="shared" si="38"/>
        <v>-9.6475701905416721E-3</v>
      </c>
      <c r="AN76" s="3"/>
      <c r="AO76" s="3"/>
      <c r="AP76" s="3"/>
    </row>
    <row r="77" spans="1:42">
      <c r="A77" s="3" t="s">
        <v>78</v>
      </c>
      <c r="B77" s="1">
        <v>57661.14</v>
      </c>
      <c r="C77" s="2">
        <f t="shared" si="39"/>
        <v>6.1395686523438905E-3</v>
      </c>
      <c r="E77" s="3" t="s">
        <v>78</v>
      </c>
      <c r="F77" s="3">
        <v>21.94</v>
      </c>
      <c r="G77" s="2">
        <f t="shared" si="30"/>
        <v>2.9604382131704791E-2</v>
      </c>
      <c r="I77" s="3" t="s">
        <v>246</v>
      </c>
      <c r="J77" s="3">
        <v>18.97</v>
      </c>
      <c r="K77" s="2">
        <f t="shared" si="31"/>
        <v>2.5088051862643665E-2</v>
      </c>
      <c r="M77" s="3" t="s">
        <v>78</v>
      </c>
      <c r="N77" s="3">
        <v>16.760000000000002</v>
      </c>
      <c r="O77" s="2">
        <f t="shared" si="32"/>
        <v>6.9802950620551751E-2</v>
      </c>
      <c r="Q77" s="3" t="s">
        <v>78</v>
      </c>
      <c r="R77" s="3">
        <v>6.3</v>
      </c>
      <c r="S77" s="2">
        <f t="shared" si="33"/>
        <v>-1.5748356968139282E-2</v>
      </c>
      <c r="U77" s="3" t="s">
        <v>78</v>
      </c>
      <c r="V77" s="3">
        <v>16.34</v>
      </c>
      <c r="Y77" s="3" t="s">
        <v>78</v>
      </c>
      <c r="Z77" s="3">
        <v>8.23</v>
      </c>
      <c r="AA77" s="2">
        <f t="shared" si="35"/>
        <v>3.2101521886854917E-2</v>
      </c>
      <c r="AC77" s="3" t="s">
        <v>78</v>
      </c>
      <c r="AD77" s="3">
        <v>30.02</v>
      </c>
      <c r="AE77" s="2">
        <f t="shared" si="36"/>
        <v>-2.5650863774212981E-2</v>
      </c>
      <c r="AG77" s="3" t="s">
        <v>78</v>
      </c>
      <c r="AH77" s="3">
        <v>2.44</v>
      </c>
      <c r="AI77" s="2">
        <f t="shared" si="37"/>
        <v>-5.9659836406335875E-2</v>
      </c>
      <c r="AK77" s="3" t="s">
        <v>78</v>
      </c>
      <c r="AL77" s="3">
        <v>13.54</v>
      </c>
      <c r="AM77" s="2">
        <f t="shared" si="38"/>
        <v>9.6475701905417779E-3</v>
      </c>
    </row>
    <row r="78" spans="1:42">
      <c r="A78" s="3" t="s">
        <v>79</v>
      </c>
      <c r="B78" s="1">
        <v>57308.21</v>
      </c>
      <c r="C78" s="2">
        <f t="shared" si="39"/>
        <v>5.356136037435664E-3</v>
      </c>
      <c r="E78" s="3" t="s">
        <v>79</v>
      </c>
      <c r="F78" s="3">
        <v>21.3</v>
      </c>
      <c r="G78" s="2">
        <f t="shared" si="30"/>
        <v>-5.8357486006136432E-2</v>
      </c>
      <c r="I78" s="3" t="s">
        <v>248</v>
      </c>
      <c r="J78" s="3">
        <v>18.5</v>
      </c>
      <c r="K78" s="2">
        <f t="shared" si="31"/>
        <v>7.5772558472330206E-2</v>
      </c>
      <c r="M78" s="3" t="s">
        <v>79</v>
      </c>
      <c r="N78" s="3">
        <v>15.63</v>
      </c>
      <c r="O78" s="2">
        <f t="shared" si="32"/>
        <v>-1.7126964792800597E-2</v>
      </c>
      <c r="Q78" s="3" t="s">
        <v>79</v>
      </c>
      <c r="R78" s="3">
        <v>6.4</v>
      </c>
      <c r="S78" s="2">
        <f t="shared" si="33"/>
        <v>-1.0878118147182904E-2</v>
      </c>
      <c r="U78" s="3" t="s">
        <v>79</v>
      </c>
      <c r="V78" s="3">
        <v>16.79</v>
      </c>
      <c r="Y78" s="3" t="s">
        <v>79</v>
      </c>
      <c r="Z78" s="3">
        <v>7.97</v>
      </c>
      <c r="AA78" s="2">
        <f t="shared" si="35"/>
        <v>5.031457155366975E-3</v>
      </c>
      <c r="AC78" s="3" t="s">
        <v>79</v>
      </c>
      <c r="AD78" s="3">
        <v>30.8</v>
      </c>
      <c r="AE78" s="2">
        <f t="shared" si="36"/>
        <v>-2.2155345133404399E-2</v>
      </c>
      <c r="AG78" s="3" t="s">
        <v>79</v>
      </c>
      <c r="AH78" s="3">
        <v>2.59</v>
      </c>
      <c r="AI78" s="2">
        <f t="shared" si="37"/>
        <v>-4.5290759180163218E-2</v>
      </c>
      <c r="AK78" s="3" t="s">
        <v>79</v>
      </c>
      <c r="AL78" s="3">
        <v>13.41</v>
      </c>
      <c r="AM78" s="2">
        <f t="shared" si="38"/>
        <v>1.5026578759353195E-2</v>
      </c>
    </row>
    <row r="79" spans="1:42">
      <c r="A79" s="3" t="s">
        <v>80</v>
      </c>
      <c r="B79" s="1">
        <v>57002.080000000002</v>
      </c>
      <c r="C79" s="2">
        <f t="shared" si="39"/>
        <v>2.5296000650785178E-2</v>
      </c>
      <c r="E79" s="3" t="s">
        <v>80</v>
      </c>
      <c r="F79" s="3">
        <v>22.58</v>
      </c>
      <c r="G79" s="2">
        <f t="shared" si="30"/>
        <v>5.6950026238256686E-2</v>
      </c>
      <c r="I79" s="3" t="s">
        <v>249</v>
      </c>
      <c r="J79" s="3">
        <v>17.149999999999999</v>
      </c>
      <c r="K79" s="2">
        <f t="shared" si="31"/>
        <v>-1.1017797740446891E-2</v>
      </c>
      <c r="M79" s="3" t="s">
        <v>80</v>
      </c>
      <c r="N79" s="3">
        <v>15.9</v>
      </c>
      <c r="O79" s="2">
        <f t="shared" si="32"/>
        <v>5.2286836446428432E-2</v>
      </c>
      <c r="Q79" s="3" t="s">
        <v>80</v>
      </c>
      <c r="R79" s="3">
        <v>6.47</v>
      </c>
      <c r="S79" s="2">
        <f t="shared" si="33"/>
        <v>0.11277242582852304</v>
      </c>
      <c r="U79" s="3" t="s">
        <v>80</v>
      </c>
      <c r="V79" s="3">
        <v>16.07</v>
      </c>
      <c r="Y79" s="3" t="s">
        <v>80</v>
      </c>
      <c r="Z79" s="3">
        <v>7.93</v>
      </c>
      <c r="AA79" s="2">
        <f t="shared" si="35"/>
        <v>1.6529301951210506E-2</v>
      </c>
      <c r="AC79" s="3" t="s">
        <v>80</v>
      </c>
      <c r="AD79" s="3">
        <v>31.49</v>
      </c>
      <c r="AE79" s="2">
        <f t="shared" si="36"/>
        <v>7.2082519089911673E-2</v>
      </c>
      <c r="AG79" s="3" t="s">
        <v>80</v>
      </c>
      <c r="AH79" s="3">
        <v>2.71</v>
      </c>
      <c r="AI79" s="2">
        <f t="shared" si="37"/>
        <v>0.13828701585409087</v>
      </c>
      <c r="AK79" s="3" t="s">
        <v>80</v>
      </c>
      <c r="AL79" s="3">
        <v>13.21</v>
      </c>
      <c r="AM79" s="2">
        <f t="shared" si="38"/>
        <v>-2.6150163978015506E-2</v>
      </c>
    </row>
    <row r="80" spans="1:42">
      <c r="A80" s="3" t="s">
        <v>81</v>
      </c>
      <c r="B80" s="1">
        <v>55578.239999999998</v>
      </c>
      <c r="C80" s="2">
        <f t="shared" si="39"/>
        <v>4.4847892031473303E-2</v>
      </c>
      <c r="E80" s="3" t="s">
        <v>81</v>
      </c>
      <c r="F80" s="3">
        <v>21.33</v>
      </c>
      <c r="G80" s="2">
        <f t="shared" si="30"/>
        <v>7.3927671772799644E-2</v>
      </c>
      <c r="I80" s="3" t="s">
        <v>252</v>
      </c>
      <c r="J80" s="3">
        <v>17.34</v>
      </c>
      <c r="K80" s="2">
        <f t="shared" si="31"/>
        <v>6.8622203662851891E-2</v>
      </c>
      <c r="M80" s="3" t="s">
        <v>81</v>
      </c>
      <c r="N80" s="3">
        <v>15.09</v>
      </c>
      <c r="O80" s="2">
        <f t="shared" si="32"/>
        <v>0.13913258446505261</v>
      </c>
      <c r="Q80" s="3" t="s">
        <v>81</v>
      </c>
      <c r="R80" s="3">
        <v>5.78</v>
      </c>
      <c r="S80" s="2">
        <f t="shared" si="33"/>
        <v>6.8004729114057444E-2</v>
      </c>
      <c r="U80" s="3" t="s">
        <v>81</v>
      </c>
      <c r="V80" s="3">
        <v>14.95</v>
      </c>
      <c r="Y80" s="3" t="s">
        <v>81</v>
      </c>
      <c r="Z80" s="3">
        <v>7.8</v>
      </c>
      <c r="AA80" s="2">
        <f t="shared" si="35"/>
        <v>4.7252884850545511E-2</v>
      </c>
      <c r="AC80" s="3" t="s">
        <v>81</v>
      </c>
      <c r="AD80" s="3">
        <v>29.3</v>
      </c>
      <c r="AE80" s="2">
        <f t="shared" si="36"/>
        <v>-4.0871991502698405E-3</v>
      </c>
      <c r="AG80" s="3" t="s">
        <v>81</v>
      </c>
      <c r="AH80" s="3">
        <v>2.36</v>
      </c>
      <c r="AI80" s="2">
        <f t="shared" si="37"/>
        <v>4.3296805753324258E-2</v>
      </c>
      <c r="AK80" s="3" t="s">
        <v>81</v>
      </c>
      <c r="AL80" s="3">
        <v>13.56</v>
      </c>
      <c r="AM80" s="2">
        <f t="shared" si="38"/>
        <v>8.8621683295733597E-2</v>
      </c>
    </row>
    <row r="81" spans="1:39">
      <c r="A81" s="3" t="s">
        <v>82</v>
      </c>
      <c r="B81" s="1">
        <v>53140.74</v>
      </c>
      <c r="C81" s="2">
        <f t="shared" si="39"/>
        <v>1.7228620862896643E-2</v>
      </c>
      <c r="E81" s="3" t="s">
        <v>82</v>
      </c>
      <c r="F81" s="3">
        <v>19.809999999999999</v>
      </c>
      <c r="G81" s="2">
        <f t="shared" si="30"/>
        <v>-4.5328710199871586E-3</v>
      </c>
      <c r="I81" s="3" t="s">
        <v>253</v>
      </c>
      <c r="J81" s="3">
        <v>16.190000000000001</v>
      </c>
      <c r="K81" s="2">
        <f t="shared" si="31"/>
        <v>-2.621302173775833E-2</v>
      </c>
      <c r="M81" s="3" t="s">
        <v>82</v>
      </c>
      <c r="N81" s="3">
        <v>13.13</v>
      </c>
      <c r="O81" s="2">
        <f t="shared" si="32"/>
        <v>4.917104400644938E-2</v>
      </c>
      <c r="Q81" s="3" t="s">
        <v>82</v>
      </c>
      <c r="R81" s="3">
        <v>5.4</v>
      </c>
      <c r="S81" s="2">
        <f t="shared" si="33"/>
        <v>-3.6968618813260916E-3</v>
      </c>
      <c r="U81" s="3" t="s">
        <v>82</v>
      </c>
      <c r="V81" s="3">
        <v>14.6</v>
      </c>
      <c r="Y81" s="3" t="s">
        <v>82</v>
      </c>
      <c r="Z81" s="3">
        <v>7.44</v>
      </c>
      <c r="AA81" s="2">
        <f t="shared" si="35"/>
        <v>1.8996500690655085E-2</v>
      </c>
      <c r="AC81" s="3" t="s">
        <v>82</v>
      </c>
      <c r="AD81" s="3">
        <v>29.42</v>
      </c>
      <c r="AE81" s="2">
        <f t="shared" si="36"/>
        <v>1.3000525216696169E-2</v>
      </c>
      <c r="AG81" s="3" t="s">
        <v>82</v>
      </c>
      <c r="AH81" s="3">
        <v>2.2599999999999998</v>
      </c>
      <c r="AI81" s="2">
        <f t="shared" si="37"/>
        <v>-3.4786116085415542E-2</v>
      </c>
      <c r="AK81" s="3" t="s">
        <v>82</v>
      </c>
      <c r="AL81" s="3">
        <v>12.41</v>
      </c>
      <c r="AM81" s="2">
        <f t="shared" si="38"/>
        <v>4.7863921226220428E-2</v>
      </c>
    </row>
    <row r="82" spans="1:39">
      <c r="A82" s="3" t="s">
        <v>83</v>
      </c>
      <c r="B82" s="1">
        <v>52233.04</v>
      </c>
      <c r="C82" s="2">
        <f t="shared" si="39"/>
        <v>4.158925225196395E-2</v>
      </c>
      <c r="E82" s="3" t="s">
        <v>83</v>
      </c>
      <c r="F82" s="3">
        <v>19.899999999999999</v>
      </c>
      <c r="G82" s="2">
        <f t="shared" si="30"/>
        <v>2.5446665661164176E-2</v>
      </c>
      <c r="I82" s="3" t="s">
        <v>254</v>
      </c>
      <c r="J82" s="3">
        <v>16.62</v>
      </c>
      <c r="K82" s="2">
        <f t="shared" si="31"/>
        <v>8.8653683156100671E-2</v>
      </c>
      <c r="M82" s="3" t="s">
        <v>83</v>
      </c>
      <c r="N82" s="3">
        <v>12.5</v>
      </c>
      <c r="O82" s="2">
        <f t="shared" si="32"/>
        <v>2.4028846163103158E-3</v>
      </c>
      <c r="Q82" s="3" t="s">
        <v>83</v>
      </c>
      <c r="R82" s="3">
        <v>5.42</v>
      </c>
      <c r="S82" s="2">
        <f t="shared" si="33"/>
        <v>6.6754997848462963E-2</v>
      </c>
      <c r="U82" s="3" t="s">
        <v>83</v>
      </c>
      <c r="V82" s="3">
        <v>14.3</v>
      </c>
      <c r="Y82" s="3" t="s">
        <v>83</v>
      </c>
      <c r="Z82" s="3">
        <v>7.3</v>
      </c>
      <c r="AA82" s="2">
        <f t="shared" si="35"/>
        <v>6.0710241920087435E-2</v>
      </c>
      <c r="AC82" s="3" t="s">
        <v>83</v>
      </c>
      <c r="AD82" s="3">
        <v>29.04</v>
      </c>
      <c r="AE82" s="2">
        <f t="shared" si="36"/>
        <v>3.7184220719260072E-2</v>
      </c>
      <c r="AG82" s="3" t="s">
        <v>83</v>
      </c>
      <c r="AH82" s="3">
        <v>2.34</v>
      </c>
      <c r="AI82" s="2">
        <f t="shared" si="37"/>
        <v>3.9220713153281329E-2</v>
      </c>
      <c r="AK82" s="3" t="s">
        <v>83</v>
      </c>
      <c r="AL82" s="3">
        <v>11.83</v>
      </c>
      <c r="AM82" s="2">
        <f t="shared" si="38"/>
        <v>9.7595121347688329E-2</v>
      </c>
    </row>
    <row r="83" spans="1:39">
      <c r="A83" s="3" t="s">
        <v>84</v>
      </c>
      <c r="B83" s="1">
        <v>50105.26</v>
      </c>
      <c r="C83" s="2">
        <f t="shared" si="39"/>
        <v>1.1469920234324199E-2</v>
      </c>
      <c r="E83" s="3" t="s">
        <v>84</v>
      </c>
      <c r="F83" s="3">
        <v>19.399999999999999</v>
      </c>
      <c r="G83" s="2">
        <f t="shared" si="30"/>
        <v>0.10593341742084628</v>
      </c>
      <c r="I83" s="3" t="s">
        <v>255</v>
      </c>
      <c r="J83" s="3">
        <v>15.21</v>
      </c>
      <c r="K83" s="2">
        <f t="shared" si="31"/>
        <v>-4.5916774671728748E-3</v>
      </c>
      <c r="M83" s="3" t="s">
        <v>84</v>
      </c>
      <c r="N83" s="3">
        <v>12.47</v>
      </c>
      <c r="O83" s="2">
        <f t="shared" si="32"/>
        <v>-4.9286470515160732E-2</v>
      </c>
      <c r="Q83" s="3" t="s">
        <v>84</v>
      </c>
      <c r="R83" s="3">
        <v>5.07</v>
      </c>
      <c r="S83" s="2">
        <f t="shared" si="33"/>
        <v>-2.1464238668299739E-2</v>
      </c>
      <c r="U83" s="3" t="s">
        <v>84</v>
      </c>
      <c r="V83" s="3">
        <v>13.19</v>
      </c>
      <c r="Y83" s="3" t="s">
        <v>84</v>
      </c>
      <c r="Z83" s="3">
        <v>6.87</v>
      </c>
      <c r="AA83" s="2">
        <f t="shared" si="35"/>
        <v>8.7719860728370409E-3</v>
      </c>
      <c r="AC83" s="3" t="s">
        <v>84</v>
      </c>
      <c r="AD83" s="3">
        <v>27.98</v>
      </c>
      <c r="AE83" s="2">
        <f t="shared" si="36"/>
        <v>5.0161337711161786E-3</v>
      </c>
      <c r="AG83" s="3" t="s">
        <v>84</v>
      </c>
      <c r="AH83" s="3">
        <v>2.25</v>
      </c>
      <c r="AI83" s="2">
        <f t="shared" si="37"/>
        <v>-8.5157808340306951E-2</v>
      </c>
      <c r="AK83" s="3" t="s">
        <v>84</v>
      </c>
      <c r="AL83" s="3">
        <v>10.73</v>
      </c>
      <c r="AM83" s="2">
        <f t="shared" si="38"/>
        <v>1.8656721829496967E-3</v>
      </c>
    </row>
    <row r="84" spans="1:39">
      <c r="A84" s="3" t="s">
        <v>85</v>
      </c>
      <c r="B84" s="1">
        <v>49533.84</v>
      </c>
      <c r="C84" s="2">
        <f t="shared" si="39"/>
        <v>2.2571657588335262E-3</v>
      </c>
      <c r="E84" s="3" t="s">
        <v>85</v>
      </c>
      <c r="F84" s="3">
        <v>17.45</v>
      </c>
      <c r="G84" s="2">
        <f t="shared" si="30"/>
        <v>5.7799104458887231E-2</v>
      </c>
      <c r="I84" s="3" t="s">
        <v>256</v>
      </c>
      <c r="J84" s="3">
        <v>15.28</v>
      </c>
      <c r="K84" s="2">
        <f t="shared" si="31"/>
        <v>2.1833483901678941E-2</v>
      </c>
      <c r="M84" s="3" t="s">
        <v>85</v>
      </c>
      <c r="N84" s="3">
        <v>13.1</v>
      </c>
      <c r="O84" s="2">
        <f t="shared" si="32"/>
        <v>7.6628727455690972E-3</v>
      </c>
      <c r="Q84" s="3" t="s">
        <v>85</v>
      </c>
      <c r="R84" s="3">
        <v>5.18</v>
      </c>
      <c r="S84" s="2">
        <f t="shared" si="33"/>
        <v>6.3766618358989224E-2</v>
      </c>
      <c r="U84" s="3" t="s">
        <v>85</v>
      </c>
      <c r="V84" s="3">
        <v>12.95</v>
      </c>
      <c r="Y84" s="3" t="s">
        <v>85</v>
      </c>
      <c r="Z84" s="3">
        <v>6.81</v>
      </c>
      <c r="AA84" s="2">
        <f t="shared" si="35"/>
        <v>-2.9325534212777528E-3</v>
      </c>
      <c r="AC84" s="3" t="s">
        <v>85</v>
      </c>
      <c r="AD84" s="3">
        <v>27.84</v>
      </c>
      <c r="AE84" s="2">
        <f t="shared" si="36"/>
        <v>-2.1528533611009783E-3</v>
      </c>
      <c r="AG84" s="3" t="s">
        <v>85</v>
      </c>
      <c r="AH84" s="3">
        <v>2.4500000000000002</v>
      </c>
      <c r="AI84" s="2">
        <f t="shared" si="37"/>
        <v>-4.3919233934835489E-2</v>
      </c>
      <c r="AK84" s="3" t="s">
        <v>85</v>
      </c>
      <c r="AL84" s="3">
        <v>10.71</v>
      </c>
      <c r="AM84" s="2">
        <f t="shared" si="38"/>
        <v>-1.8501915385322035E-2</v>
      </c>
    </row>
    <row r="85" spans="1:39">
      <c r="A85" s="3" t="s">
        <v>86</v>
      </c>
      <c r="B85" s="1">
        <v>49422.16</v>
      </c>
      <c r="C85" s="2">
        <f t="shared" si="39"/>
        <v>-2.3937970942872634E-2</v>
      </c>
      <c r="E85" s="3" t="s">
        <v>86</v>
      </c>
      <c r="F85" s="3">
        <v>16.47</v>
      </c>
      <c r="G85" s="2">
        <f t="shared" si="30"/>
        <v>4.9154529267287042E-2</v>
      </c>
      <c r="I85" s="3" t="s">
        <v>257</v>
      </c>
      <c r="J85" s="3">
        <v>14.95</v>
      </c>
      <c r="K85" s="2">
        <f t="shared" si="31"/>
        <v>-8.2766034896836371E-2</v>
      </c>
      <c r="M85" s="3" t="s">
        <v>86</v>
      </c>
      <c r="N85" s="3">
        <v>13</v>
      </c>
      <c r="O85" s="2">
        <f t="shared" si="32"/>
        <v>5.6163433883593343E-2</v>
      </c>
      <c r="Q85" s="3" t="s">
        <v>86</v>
      </c>
      <c r="R85" s="3">
        <v>4.8600000000000003</v>
      </c>
      <c r="S85" s="2">
        <f t="shared" si="33"/>
        <v>-5.2116001139014018E-2</v>
      </c>
      <c r="U85" s="3" t="s">
        <v>86</v>
      </c>
      <c r="V85" s="3">
        <v>12.5</v>
      </c>
      <c r="Y85" s="3" t="s">
        <v>86</v>
      </c>
      <c r="Z85" s="3">
        <v>6.83</v>
      </c>
      <c r="AA85" s="2">
        <f t="shared" si="35"/>
        <v>-2.6013027463799986E-2</v>
      </c>
      <c r="AC85" s="3" t="s">
        <v>86</v>
      </c>
      <c r="AD85" s="3">
        <v>27.9</v>
      </c>
      <c r="AE85" s="2">
        <f t="shared" si="36"/>
        <v>3.9851736579452103E-2</v>
      </c>
      <c r="AG85" s="3" t="s">
        <v>86</v>
      </c>
      <c r="AH85" s="3">
        <v>2.56</v>
      </c>
      <c r="AI85" s="2">
        <f t="shared" si="37"/>
        <v>-2.6976587698201968E-2</v>
      </c>
      <c r="AK85" s="3" t="s">
        <v>86</v>
      </c>
      <c r="AL85" s="3">
        <v>10.91</v>
      </c>
      <c r="AM85" s="2">
        <f t="shared" si="38"/>
        <v>1.0133665714805333E-2</v>
      </c>
    </row>
    <row r="86" spans="1:39">
      <c r="A86" s="3" t="s">
        <v>87</v>
      </c>
      <c r="B86" s="1">
        <v>50619.5</v>
      </c>
      <c r="C86" s="2">
        <f t="shared" si="39"/>
        <v>3.146631483327534E-2</v>
      </c>
      <c r="E86" s="3" t="s">
        <v>87</v>
      </c>
      <c r="F86" s="3">
        <v>15.68</v>
      </c>
      <c r="G86" s="2">
        <f t="shared" si="30"/>
        <v>-1.3933094303924049E-2</v>
      </c>
      <c r="I86" s="3" t="s">
        <v>258</v>
      </c>
      <c r="J86" s="3">
        <v>16.239999999999998</v>
      </c>
      <c r="K86" s="2">
        <f t="shared" si="31"/>
        <v>0.12791734279175579</v>
      </c>
      <c r="M86" s="3" t="s">
        <v>87</v>
      </c>
      <c r="N86" s="3">
        <v>12.29</v>
      </c>
      <c r="O86" s="2">
        <f t="shared" si="32"/>
        <v>-4.8701394960427736E-3</v>
      </c>
      <c r="Q86" s="3" t="s">
        <v>87</v>
      </c>
      <c r="R86" s="3">
        <v>5.12</v>
      </c>
      <c r="S86" s="2">
        <f t="shared" si="33"/>
        <v>-6.2461169623736351E-2</v>
      </c>
      <c r="U86" s="3" t="s">
        <v>87</v>
      </c>
      <c r="V86" s="3">
        <v>12.55</v>
      </c>
      <c r="Y86" s="3" t="s">
        <v>87</v>
      </c>
      <c r="Z86" s="3">
        <v>7.01</v>
      </c>
      <c r="AA86" s="2">
        <f t="shared" si="35"/>
        <v>1.2921931416920588E-2</v>
      </c>
      <c r="AC86" s="3" t="s">
        <v>87</v>
      </c>
      <c r="AD86" s="3">
        <v>26.81</v>
      </c>
      <c r="AE86" s="2">
        <f t="shared" si="36"/>
        <v>1.6927242613561384E-2</v>
      </c>
      <c r="AG86" s="3" t="s">
        <v>87</v>
      </c>
      <c r="AH86" s="3">
        <v>2.63</v>
      </c>
      <c r="AI86" s="2">
        <f t="shared" si="37"/>
        <v>-2.2557347424074628E-2</v>
      </c>
      <c r="AK86" s="3" t="s">
        <v>87</v>
      </c>
      <c r="AL86" s="3">
        <v>10.8</v>
      </c>
      <c r="AM86" s="2">
        <f t="shared" si="38"/>
        <v>-2.7398974188114388E-2</v>
      </c>
    </row>
    <row r="87" spans="1:39">
      <c r="A87" s="3" t="s">
        <v>88</v>
      </c>
      <c r="B87" s="1">
        <v>49051.49</v>
      </c>
      <c r="C87" s="2">
        <f t="shared" si="39"/>
        <v>-1.3592012131344419E-2</v>
      </c>
      <c r="E87" s="3" t="s">
        <v>88</v>
      </c>
      <c r="F87" s="3">
        <v>15.9</v>
      </c>
      <c r="G87" s="2">
        <f t="shared" si="30"/>
        <v>-4.9089610196523512E-2</v>
      </c>
      <c r="I87" s="3" t="s">
        <v>259</v>
      </c>
      <c r="J87" s="3">
        <v>14.29</v>
      </c>
      <c r="K87" s="2">
        <f t="shared" si="31"/>
        <v>1.1259795245339817E-2</v>
      </c>
      <c r="M87" s="3" t="s">
        <v>88</v>
      </c>
      <c r="N87" s="3">
        <v>12.35</v>
      </c>
      <c r="O87" s="2">
        <f t="shared" si="32"/>
        <v>1.5504186535965254E-2</v>
      </c>
      <c r="Q87" s="3" t="s">
        <v>88</v>
      </c>
      <c r="R87" s="3">
        <v>5.45</v>
      </c>
      <c r="S87" s="2">
        <f t="shared" si="33"/>
        <v>-5.7056471844855343E-2</v>
      </c>
      <c r="U87" s="3" t="s">
        <v>88</v>
      </c>
      <c r="V87" s="3">
        <v>12.75</v>
      </c>
      <c r="Y87" s="3" t="s">
        <v>88</v>
      </c>
      <c r="Z87" s="3">
        <v>6.92</v>
      </c>
      <c r="AA87" s="2">
        <f t="shared" si="35"/>
        <v>-7.1994551428543442E-3</v>
      </c>
      <c r="AC87" s="3" t="s">
        <v>88</v>
      </c>
      <c r="AD87" s="3">
        <v>26.36</v>
      </c>
      <c r="AE87" s="2">
        <f t="shared" si="36"/>
        <v>-1.506052562572135E-2</v>
      </c>
      <c r="AG87" s="3" t="s">
        <v>88</v>
      </c>
      <c r="AH87" s="3">
        <v>2.69</v>
      </c>
      <c r="AI87" s="2">
        <f t="shared" si="37"/>
        <v>-7.5169543378680648E-2</v>
      </c>
      <c r="AK87" s="3" t="s">
        <v>88</v>
      </c>
      <c r="AL87" s="3">
        <v>11.1</v>
      </c>
      <c r="AM87" s="2">
        <f t="shared" si="38"/>
        <v>-3.5971261808495918E-3</v>
      </c>
    </row>
    <row r="88" spans="1:39">
      <c r="A88" s="3" t="s">
        <v>89</v>
      </c>
      <c r="B88" s="1">
        <v>49722.75</v>
      </c>
      <c r="C88" s="2">
        <f t="shared" si="39"/>
        <v>-4.1010775589831842E-2</v>
      </c>
      <c r="E88" s="3" t="s">
        <v>89</v>
      </c>
      <c r="F88" s="3">
        <v>16.7</v>
      </c>
      <c r="G88" s="2">
        <f t="shared" si="30"/>
        <v>-5.4193276987069411E-2</v>
      </c>
      <c r="I88" s="3" t="s">
        <v>260</v>
      </c>
      <c r="J88" s="3">
        <v>14.13</v>
      </c>
      <c r="K88" s="2">
        <f t="shared" si="31"/>
        <v>-3.8185826489933419E-2</v>
      </c>
      <c r="M88" s="3" t="s">
        <v>89</v>
      </c>
      <c r="N88" s="3">
        <v>12.16</v>
      </c>
      <c r="O88" s="2">
        <f t="shared" si="32"/>
        <v>-0.16280671703033864</v>
      </c>
      <c r="Q88" s="3" t="s">
        <v>89</v>
      </c>
      <c r="R88" s="3">
        <v>5.77</v>
      </c>
      <c r="S88" s="2">
        <f t="shared" si="33"/>
        <v>-0.1175904501959905</v>
      </c>
      <c r="U88" s="3" t="s">
        <v>89</v>
      </c>
      <c r="V88" s="3">
        <v>13.05</v>
      </c>
      <c r="Y88" s="3" t="s">
        <v>89</v>
      </c>
      <c r="Z88" s="3">
        <v>6.97</v>
      </c>
      <c r="AA88" s="2">
        <f t="shared" si="35"/>
        <v>-4.4888321248134327E-2</v>
      </c>
      <c r="AC88" s="3" t="s">
        <v>89</v>
      </c>
      <c r="AD88" s="3">
        <v>26.76</v>
      </c>
      <c r="AE88" s="2">
        <f t="shared" si="36"/>
        <v>-4.8462350207455936E-3</v>
      </c>
      <c r="AG88" s="3" t="s">
        <v>89</v>
      </c>
      <c r="AH88" s="3">
        <v>2.9</v>
      </c>
      <c r="AI88" s="2">
        <f t="shared" si="37"/>
        <v>5.3109825313948332E-2</v>
      </c>
      <c r="AK88" s="3" t="s">
        <v>89</v>
      </c>
      <c r="AL88" s="3">
        <v>11.14</v>
      </c>
      <c r="AM88" s="2">
        <f t="shared" si="38"/>
        <v>-3.5277026580815468E-2</v>
      </c>
    </row>
    <row r="89" spans="1:39">
      <c r="A89" s="3" t="s">
        <v>90</v>
      </c>
      <c r="B89" s="1">
        <v>51804.31</v>
      </c>
      <c r="C89" s="2">
        <f t="shared" si="39"/>
        <v>1.6707541037466575E-3</v>
      </c>
      <c r="E89" s="3" t="s">
        <v>90</v>
      </c>
      <c r="F89" s="3">
        <v>17.63</v>
      </c>
      <c r="G89" s="2">
        <f t="shared" si="30"/>
        <v>-1.9658032633695491E-2</v>
      </c>
      <c r="I89" s="3" t="s">
        <v>261</v>
      </c>
      <c r="J89" s="3">
        <v>14.68</v>
      </c>
      <c r="K89" s="2">
        <f t="shared" si="31"/>
        <v>-0.13964346598144148</v>
      </c>
      <c r="M89" s="3" t="s">
        <v>90</v>
      </c>
      <c r="N89" s="3">
        <v>14.31</v>
      </c>
      <c r="O89" s="2">
        <f t="shared" si="32"/>
        <v>5.3834311056109953E-2</v>
      </c>
      <c r="Q89" s="3" t="s">
        <v>90</v>
      </c>
      <c r="R89" s="3">
        <v>6.49</v>
      </c>
      <c r="S89" s="2">
        <f t="shared" si="33"/>
        <v>0.1193250560081988</v>
      </c>
      <c r="U89" s="3" t="s">
        <v>90</v>
      </c>
      <c r="V89" s="3">
        <v>13.63</v>
      </c>
      <c r="Y89" s="3" t="s">
        <v>90</v>
      </c>
      <c r="Z89" s="3">
        <v>7.29</v>
      </c>
      <c r="AA89" s="2">
        <f t="shared" si="35"/>
        <v>4.202298977484787E-2</v>
      </c>
      <c r="AC89" s="3" t="s">
        <v>90</v>
      </c>
      <c r="AD89" s="3">
        <v>26.89</v>
      </c>
      <c r="AE89" s="2">
        <f t="shared" si="36"/>
        <v>1.4609737288596839E-2</v>
      </c>
      <c r="AG89" s="3" t="s">
        <v>90</v>
      </c>
      <c r="AH89" s="3">
        <v>2.75</v>
      </c>
      <c r="AI89" s="2">
        <f t="shared" si="37"/>
        <v>-2.5135973271542274E-2</v>
      </c>
      <c r="AK89" s="3" t="s">
        <v>90</v>
      </c>
      <c r="AL89" s="3">
        <v>11.54</v>
      </c>
      <c r="AM89" s="2">
        <f t="shared" si="38"/>
        <v>7.9320842342254921E-2</v>
      </c>
    </row>
    <row r="90" spans="1:39">
      <c r="A90" s="3" t="s">
        <v>91</v>
      </c>
      <c r="B90" s="1">
        <v>51717.83</v>
      </c>
      <c r="C90" s="2">
        <f t="shared" si="39"/>
        <v>-4.1522853296711744E-2</v>
      </c>
      <c r="E90" s="3" t="s">
        <v>91</v>
      </c>
      <c r="F90" s="3">
        <v>17.98</v>
      </c>
      <c r="G90" s="2">
        <f t="shared" si="30"/>
        <v>-3.3363772689878453E-2</v>
      </c>
      <c r="I90" s="3" t="s">
        <v>262</v>
      </c>
      <c r="J90" s="3">
        <v>16.88</v>
      </c>
      <c r="K90" s="2">
        <f t="shared" si="31"/>
        <v>-0.15398140348322331</v>
      </c>
      <c r="M90" s="3" t="s">
        <v>91</v>
      </c>
      <c r="N90" s="3">
        <v>13.56</v>
      </c>
      <c r="O90" s="2">
        <f t="shared" si="32"/>
        <v>0.16913455251200091</v>
      </c>
      <c r="Q90" s="3" t="s">
        <v>91</v>
      </c>
      <c r="R90" s="3">
        <v>5.76</v>
      </c>
      <c r="S90" s="2">
        <f t="shared" si="33"/>
        <v>-6.5514607110626691E-2</v>
      </c>
      <c r="U90" s="3" t="s">
        <v>91</v>
      </c>
      <c r="V90" s="3">
        <v>13.01</v>
      </c>
      <c r="Y90" s="3" t="s">
        <v>91</v>
      </c>
      <c r="Z90" s="3">
        <v>6.99</v>
      </c>
      <c r="AA90" s="2">
        <f t="shared" si="35"/>
        <v>-6.9088241283409249E-2</v>
      </c>
      <c r="AC90" s="3" t="s">
        <v>91</v>
      </c>
      <c r="AD90" s="3">
        <v>26.5</v>
      </c>
      <c r="AE90" s="2">
        <f t="shared" si="36"/>
        <v>3.7807228399061523E-3</v>
      </c>
      <c r="AG90" s="3" t="s">
        <v>91</v>
      </c>
      <c r="AH90" s="3">
        <v>2.82</v>
      </c>
      <c r="AI90" s="2">
        <f t="shared" si="37"/>
        <v>1.4285957247476434E-2</v>
      </c>
      <c r="AK90" s="3" t="s">
        <v>91</v>
      </c>
      <c r="AL90" s="3">
        <v>10.66</v>
      </c>
      <c r="AM90" s="2">
        <f t="shared" si="38"/>
        <v>0</v>
      </c>
    </row>
    <row r="91" spans="1:39">
      <c r="A91" s="3" t="s">
        <v>92</v>
      </c>
      <c r="B91" s="1">
        <v>53910.51</v>
      </c>
      <c r="C91" s="2">
        <f t="shared" si="39"/>
        <v>1.8773161557066556E-2</v>
      </c>
      <c r="E91" s="3" t="s">
        <v>92</v>
      </c>
      <c r="F91" s="3">
        <v>18.59</v>
      </c>
      <c r="G91" s="2">
        <f t="shared" si="30"/>
        <v>2.5607501118519237E-2</v>
      </c>
      <c r="I91" s="3" t="s">
        <v>263</v>
      </c>
      <c r="J91" s="3">
        <v>19.690000000000001</v>
      </c>
      <c r="K91" s="2">
        <f t="shared" si="31"/>
        <v>1.8452599430794841E-2</v>
      </c>
      <c r="M91" s="3" t="s">
        <v>92</v>
      </c>
      <c r="N91" s="3">
        <v>11.45</v>
      </c>
      <c r="O91" s="2">
        <f t="shared" si="32"/>
        <v>-6.3446221738962236E-2</v>
      </c>
      <c r="Q91" s="3" t="s">
        <v>92</v>
      </c>
      <c r="R91" s="3">
        <v>6.15</v>
      </c>
      <c r="S91" s="2">
        <f t="shared" si="33"/>
        <v>5.8594164266053017E-2</v>
      </c>
      <c r="U91" s="3" t="s">
        <v>92</v>
      </c>
      <c r="V91" s="3">
        <v>13.15</v>
      </c>
      <c r="Y91" s="3" t="s">
        <v>92</v>
      </c>
      <c r="Z91" s="3">
        <v>7.49</v>
      </c>
      <c r="AA91" s="2">
        <f t="shared" si="35"/>
        <v>4.3663142917599235E-2</v>
      </c>
      <c r="AC91" s="3" t="s">
        <v>92</v>
      </c>
      <c r="AD91" s="3">
        <v>26.4</v>
      </c>
      <c r="AE91" s="2">
        <f t="shared" si="36"/>
        <v>3.4685557987889894E-2</v>
      </c>
      <c r="AG91" s="3" t="s">
        <v>92</v>
      </c>
      <c r="AH91" s="3">
        <v>2.78</v>
      </c>
      <c r="AI91" s="2">
        <f t="shared" si="37"/>
        <v>-7.6161360965564029E-2</v>
      </c>
      <c r="AK91" s="3" t="s">
        <v>92</v>
      </c>
      <c r="AL91" s="3">
        <v>10.66</v>
      </c>
      <c r="AM91" s="2">
        <f t="shared" si="38"/>
        <v>2.0853836283205779E-2</v>
      </c>
    </row>
    <row r="92" spans="1:39">
      <c r="A92" s="3" t="s">
        <v>93</v>
      </c>
      <c r="B92" s="1">
        <v>52907.88</v>
      </c>
      <c r="C92" s="2">
        <f t="shared" si="39"/>
        <v>-6.0274009491609621E-3</v>
      </c>
      <c r="E92" s="3" t="s">
        <v>93</v>
      </c>
      <c r="F92" s="3">
        <v>18.12</v>
      </c>
      <c r="G92" s="2">
        <f t="shared" si="30"/>
        <v>1.6133868739784441E-2</v>
      </c>
      <c r="I92" s="3" t="s">
        <v>264</v>
      </c>
      <c r="J92" s="3">
        <v>19.329999999999998</v>
      </c>
      <c r="K92" s="2">
        <f t="shared" si="31"/>
        <v>3.8496712501083802E-2</v>
      </c>
      <c r="M92" s="3" t="s">
        <v>93</v>
      </c>
      <c r="N92" s="3">
        <v>12.2</v>
      </c>
      <c r="O92" s="2">
        <f t="shared" si="32"/>
        <v>-4.8009219186360724E-2</v>
      </c>
      <c r="Q92" s="3" t="s">
        <v>93</v>
      </c>
      <c r="R92" s="3">
        <v>5.8</v>
      </c>
      <c r="S92" s="2">
        <f t="shared" si="33"/>
        <v>-2.3851215822180024E-2</v>
      </c>
      <c r="U92" s="3" t="s">
        <v>93</v>
      </c>
      <c r="V92" s="3">
        <v>13.28</v>
      </c>
      <c r="Y92" s="3" t="s">
        <v>93</v>
      </c>
      <c r="Z92" s="3">
        <v>7.17</v>
      </c>
      <c r="AA92" s="2">
        <f t="shared" si="35"/>
        <v>-3.9649759604140522E-2</v>
      </c>
      <c r="AC92" s="3" t="s">
        <v>93</v>
      </c>
      <c r="AD92" s="3">
        <v>25.5</v>
      </c>
      <c r="AE92" s="2">
        <f t="shared" si="36"/>
        <v>2.1003347872698714E-2</v>
      </c>
      <c r="AG92" s="3" t="s">
        <v>93</v>
      </c>
      <c r="AH92" s="3">
        <v>3</v>
      </c>
      <c r="AI92" s="2">
        <f t="shared" si="37"/>
        <v>7.2570692834835374E-2</v>
      </c>
      <c r="AK92" s="3" t="s">
        <v>93</v>
      </c>
      <c r="AL92" s="3">
        <v>10.44</v>
      </c>
      <c r="AM92" s="2">
        <f t="shared" si="38"/>
        <v>-2.9261172119179148E-2</v>
      </c>
    </row>
    <row r="93" spans="1:39">
      <c r="A93" s="3" t="s">
        <v>94</v>
      </c>
      <c r="B93" s="1">
        <v>53227.74</v>
      </c>
      <c r="C93" s="2">
        <f t="shared" si="39"/>
        <v>5.6715178455747202E-2</v>
      </c>
      <c r="E93" s="3" t="s">
        <v>94</v>
      </c>
      <c r="F93" s="3">
        <v>17.829999999999998</v>
      </c>
      <c r="G93" s="2">
        <f t="shared" si="30"/>
        <v>1.0146648495743312E-2</v>
      </c>
      <c r="I93" s="3" t="s">
        <v>265</v>
      </c>
      <c r="J93" s="3">
        <v>18.600000000000001</v>
      </c>
      <c r="K93" s="2">
        <f t="shared" si="31"/>
        <v>0.13568424598562384</v>
      </c>
      <c r="M93" s="3" t="s">
        <v>94</v>
      </c>
      <c r="N93" s="3">
        <v>12.8</v>
      </c>
      <c r="O93" s="2">
        <f t="shared" si="32"/>
        <v>0.13621355784446229</v>
      </c>
      <c r="Q93" s="3" t="s">
        <v>94</v>
      </c>
      <c r="R93" s="3">
        <v>5.94</v>
      </c>
      <c r="S93" s="2">
        <f t="shared" si="33"/>
        <v>6.7911205616210571E-2</v>
      </c>
      <c r="U93" s="3" t="s">
        <v>94</v>
      </c>
      <c r="V93" s="3">
        <v>13.25</v>
      </c>
      <c r="Y93" s="3" t="s">
        <v>94</v>
      </c>
      <c r="Z93" s="3">
        <v>7.46</v>
      </c>
      <c r="AA93" s="2">
        <f t="shared" si="35"/>
        <v>4.8053170400519964E-2</v>
      </c>
      <c r="AC93" s="3" t="s">
        <v>94</v>
      </c>
      <c r="AD93" s="3">
        <v>24.97</v>
      </c>
      <c r="AE93" s="2">
        <f t="shared" si="36"/>
        <v>4.7989523614252676E-2</v>
      </c>
      <c r="AG93" s="3" t="s">
        <v>94</v>
      </c>
      <c r="AH93" s="3">
        <v>2.79</v>
      </c>
      <c r="AI93" s="2">
        <f t="shared" si="37"/>
        <v>0</v>
      </c>
      <c r="AK93" s="3" t="s">
        <v>94</v>
      </c>
      <c r="AL93" s="3">
        <v>10.75</v>
      </c>
      <c r="AM93" s="2">
        <f t="shared" si="38"/>
        <v>-1.8587365946253266E-3</v>
      </c>
    </row>
    <row r="94" spans="1:39">
      <c r="A94" s="3" t="s">
        <v>95</v>
      </c>
      <c r="B94" s="1">
        <v>50292.93</v>
      </c>
      <c r="C94" s="2">
        <f t="shared" si="39"/>
        <v>-5.3264998900534686E-3</v>
      </c>
      <c r="E94" s="3" t="s">
        <v>95</v>
      </c>
      <c r="F94" s="3">
        <v>17.649999999999999</v>
      </c>
      <c r="G94" s="2">
        <f t="shared" si="30"/>
        <v>-2.6280517235527576E-2</v>
      </c>
      <c r="I94" s="3" t="s">
        <v>267</v>
      </c>
      <c r="J94" s="3">
        <v>16.239999999999998</v>
      </c>
      <c r="K94" s="2">
        <f t="shared" si="31"/>
        <v>4.599235754508442E-2</v>
      </c>
      <c r="M94" s="3" t="s">
        <v>95</v>
      </c>
      <c r="N94" s="3">
        <v>11.17</v>
      </c>
      <c r="O94" s="2">
        <f t="shared" si="32"/>
        <v>2.2635642764350278E-2</v>
      </c>
      <c r="Q94" s="3" t="s">
        <v>95</v>
      </c>
      <c r="R94" s="3">
        <v>5.55</v>
      </c>
      <c r="S94" s="2">
        <f t="shared" si="33"/>
        <v>-0.12197842688648611</v>
      </c>
      <c r="U94" s="3" t="s">
        <v>95</v>
      </c>
      <c r="V94" s="3">
        <v>12.6</v>
      </c>
      <c r="Y94" s="3" t="s">
        <v>95</v>
      </c>
      <c r="Z94" s="3">
        <v>7.11</v>
      </c>
      <c r="AA94" s="2">
        <f t="shared" si="35"/>
        <v>5.6417639066680941E-3</v>
      </c>
      <c r="AC94" s="3" t="s">
        <v>95</v>
      </c>
      <c r="AD94" s="3">
        <v>23.8</v>
      </c>
      <c r="AE94" s="2">
        <f t="shared" si="36"/>
        <v>2.9455102297567446E-3</v>
      </c>
      <c r="AG94" s="3" t="s">
        <v>95</v>
      </c>
      <c r="AH94" s="3">
        <v>2.79</v>
      </c>
      <c r="AI94" s="2">
        <f t="shared" si="37"/>
        <v>-7.9215235553503946E-2</v>
      </c>
      <c r="AK94" s="3" t="s">
        <v>95</v>
      </c>
      <c r="AL94" s="3">
        <v>10.77</v>
      </c>
      <c r="AM94" s="2">
        <f t="shared" si="38"/>
        <v>-6.4785048432030338E-3</v>
      </c>
    </row>
    <row r="95" spans="1:39">
      <c r="A95" s="3" t="s">
        <v>96</v>
      </c>
      <c r="B95" s="1">
        <v>50561.53</v>
      </c>
      <c r="C95" s="2">
        <f t="shared" si="39"/>
        <v>1.8043789148115458E-2</v>
      </c>
      <c r="E95" s="3" t="s">
        <v>96</v>
      </c>
      <c r="F95" s="3">
        <v>18.12</v>
      </c>
      <c r="G95" s="2">
        <f t="shared" si="30"/>
        <v>3.1392712407862858E-2</v>
      </c>
      <c r="I95" s="3" t="s">
        <v>268</v>
      </c>
      <c r="J95" s="3">
        <v>15.51</v>
      </c>
      <c r="K95" s="2">
        <f t="shared" si="31"/>
        <v>3.0106985993562568E-2</v>
      </c>
      <c r="M95" s="3" t="s">
        <v>96</v>
      </c>
      <c r="N95" s="3">
        <v>10.92</v>
      </c>
      <c r="O95" s="2">
        <f t="shared" si="32"/>
        <v>9.1996968984234158E-3</v>
      </c>
      <c r="Q95" s="3" t="s">
        <v>96</v>
      </c>
      <c r="R95" s="3">
        <v>6.27</v>
      </c>
      <c r="S95" s="2">
        <f t="shared" si="33"/>
        <v>6.252035698133393E-2</v>
      </c>
      <c r="U95" s="3" t="s">
        <v>96</v>
      </c>
      <c r="V95" s="3">
        <v>13.18</v>
      </c>
      <c r="Y95" s="3" t="s">
        <v>96</v>
      </c>
      <c r="Z95" s="3">
        <v>7.07</v>
      </c>
      <c r="AA95" s="2">
        <f t="shared" si="35"/>
        <v>5.6737740859078749E-3</v>
      </c>
      <c r="AC95" s="3" t="s">
        <v>96</v>
      </c>
      <c r="AD95" s="3">
        <v>23.73</v>
      </c>
      <c r="AE95" s="2">
        <f t="shared" si="36"/>
        <v>3.6476903936075195E-2</v>
      </c>
      <c r="AG95" s="3" t="s">
        <v>96</v>
      </c>
      <c r="AH95" s="3">
        <v>3.02</v>
      </c>
      <c r="AI95" s="2">
        <f t="shared" si="37"/>
        <v>-0.10965591297749212</v>
      </c>
      <c r="AK95" s="3" t="s">
        <v>96</v>
      </c>
      <c r="AL95" s="3">
        <v>10.84</v>
      </c>
      <c r="AM95" s="2">
        <f t="shared" si="38"/>
        <v>9.4756827396956164E-2</v>
      </c>
    </row>
    <row r="96" spans="1:39">
      <c r="A96" s="3" t="s">
        <v>97</v>
      </c>
      <c r="B96" s="1">
        <v>49657.39</v>
      </c>
      <c r="C96" s="2">
        <f t="shared" si="39"/>
        <v>-2.3037674321051419E-2</v>
      </c>
      <c r="E96" s="3" t="s">
        <v>97</v>
      </c>
      <c r="F96" s="3">
        <v>17.559999999999999</v>
      </c>
      <c r="G96" s="2">
        <f t="shared" ref="G96:G138" si="40">LN(F96/F97)</f>
        <v>-2.4192459755471161E-2</v>
      </c>
      <c r="I96" s="3" t="s">
        <v>269</v>
      </c>
      <c r="J96" s="3">
        <v>15.05</v>
      </c>
      <c r="K96" s="2">
        <f t="shared" ref="K96:K138" si="41">LN(J96/J97)</f>
        <v>-1.8433701688838022E-2</v>
      </c>
      <c r="M96" s="3" t="s">
        <v>97</v>
      </c>
      <c r="N96" s="3">
        <v>10.82</v>
      </c>
      <c r="O96" s="2">
        <f t="shared" ref="O96:O138" si="42">LN(N96/N97)</f>
        <v>5.9008553128110069E-2</v>
      </c>
      <c r="Q96" s="3" t="s">
        <v>97</v>
      </c>
      <c r="R96" s="3">
        <v>5.89</v>
      </c>
      <c r="S96" s="2">
        <f t="shared" ref="S96:S138" si="43">LN(R96/R97)</f>
        <v>-4.9679089033009542E-2</v>
      </c>
      <c r="U96" s="3" t="s">
        <v>97</v>
      </c>
      <c r="V96" s="3">
        <v>12.53</v>
      </c>
      <c r="Y96" s="3" t="s">
        <v>97</v>
      </c>
      <c r="Z96" s="3">
        <v>7.03</v>
      </c>
      <c r="AA96" s="2">
        <f t="shared" ref="AA96:AA138" si="44">LN(Z96/Z97)</f>
        <v>-5.3992351356715512E-2</v>
      </c>
      <c r="AC96" s="3" t="s">
        <v>97</v>
      </c>
      <c r="AD96" s="3">
        <v>22.88</v>
      </c>
      <c r="AE96" s="2">
        <f t="shared" ref="AE96:AE138" si="45">LN(AD96/AD97)</f>
        <v>-2.1829303582159903E-3</v>
      </c>
      <c r="AG96" s="3" t="s">
        <v>97</v>
      </c>
      <c r="AH96" s="3">
        <v>3.37</v>
      </c>
      <c r="AI96" s="2">
        <f t="shared" ref="AI96:AI138" si="46">LN(AH96/AH97)</f>
        <v>-3.7850224131097641E-2</v>
      </c>
      <c r="AK96" s="3" t="s">
        <v>97</v>
      </c>
      <c r="AL96" s="3">
        <v>9.86</v>
      </c>
      <c r="AM96" s="2">
        <f t="shared" ref="AM96:AM138" si="47">LN(AL96/AL97)</f>
        <v>-3.9766671128079426E-2</v>
      </c>
    </row>
    <row r="97" spans="1:39">
      <c r="A97" s="3" t="s">
        <v>98</v>
      </c>
      <c r="B97" s="1">
        <v>50814.66</v>
      </c>
      <c r="C97" s="2">
        <f t="shared" si="39"/>
        <v>2.3414527105283928E-2</v>
      </c>
      <c r="E97" s="3" t="s">
        <v>98</v>
      </c>
      <c r="F97" s="3">
        <v>17.989999999999998</v>
      </c>
      <c r="G97" s="2">
        <f t="shared" si="40"/>
        <v>-2.6873018251096455E-2</v>
      </c>
      <c r="I97" s="3" t="s">
        <v>270</v>
      </c>
      <c r="J97" s="3">
        <v>15.33</v>
      </c>
      <c r="K97" s="2">
        <f t="shared" si="41"/>
        <v>0.10008345855698263</v>
      </c>
      <c r="M97" s="3" t="s">
        <v>98</v>
      </c>
      <c r="N97" s="3">
        <v>10.199999999999999</v>
      </c>
      <c r="O97" s="2">
        <f t="shared" si="42"/>
        <v>1.2827013559754399E-2</v>
      </c>
      <c r="Q97" s="3" t="s">
        <v>98</v>
      </c>
      <c r="R97" s="3">
        <v>6.19</v>
      </c>
      <c r="S97" s="2">
        <f t="shared" si="43"/>
        <v>9.1279541538155137E-2</v>
      </c>
      <c r="U97" s="3" t="s">
        <v>98</v>
      </c>
      <c r="V97" s="3">
        <v>12.54</v>
      </c>
      <c r="Y97" s="3" t="s">
        <v>98</v>
      </c>
      <c r="Z97" s="3">
        <v>7.42</v>
      </c>
      <c r="AA97" s="2">
        <f t="shared" si="44"/>
        <v>4.0513222191787242E-3</v>
      </c>
      <c r="AC97" s="3" t="s">
        <v>98</v>
      </c>
      <c r="AD97" s="3">
        <v>22.93</v>
      </c>
      <c r="AE97" s="2">
        <f t="shared" si="45"/>
        <v>8.3206085474231539E-3</v>
      </c>
      <c r="AG97" s="3" t="s">
        <v>98</v>
      </c>
      <c r="AH97" s="3">
        <v>3.5</v>
      </c>
      <c r="AI97" s="2">
        <f t="shared" si="46"/>
        <v>4.6792161506758884E-2</v>
      </c>
      <c r="AK97" s="3" t="s">
        <v>98</v>
      </c>
      <c r="AL97" s="3">
        <v>10.26</v>
      </c>
      <c r="AM97" s="2">
        <f t="shared" si="47"/>
        <v>4.1797128678461457E-2</v>
      </c>
    </row>
    <row r="98" spans="1:39">
      <c r="A98" s="3" t="s">
        <v>99</v>
      </c>
      <c r="B98" s="1">
        <v>49638.68</v>
      </c>
      <c r="C98" s="2">
        <f t="shared" si="39"/>
        <v>1.1219527850313731E-2</v>
      </c>
      <c r="E98" s="3" t="s">
        <v>99</v>
      </c>
      <c r="F98" s="3">
        <v>18.48</v>
      </c>
      <c r="G98" s="2">
        <f t="shared" si="40"/>
        <v>2.6317308317373358E-2</v>
      </c>
      <c r="I98" s="3" t="s">
        <v>271</v>
      </c>
      <c r="J98" s="3">
        <v>13.87</v>
      </c>
      <c r="K98" s="2">
        <f t="shared" si="41"/>
        <v>-0.17665786749633178</v>
      </c>
      <c r="M98" s="3" t="s">
        <v>99</v>
      </c>
      <c r="N98" s="3">
        <v>10.07</v>
      </c>
      <c r="O98" s="2">
        <f t="shared" si="42"/>
        <v>4.467748092043667E-2</v>
      </c>
      <c r="Q98" s="3" t="s">
        <v>99</v>
      </c>
      <c r="R98" s="3">
        <v>5.65</v>
      </c>
      <c r="S98" s="2">
        <f t="shared" si="43"/>
        <v>6.0182241804796519E-2</v>
      </c>
      <c r="U98" s="3" t="s">
        <v>99</v>
      </c>
      <c r="V98" s="3">
        <v>12.1</v>
      </c>
      <c r="Y98" s="3" t="s">
        <v>99</v>
      </c>
      <c r="Z98" s="3">
        <v>7.39</v>
      </c>
      <c r="AA98" s="2">
        <f t="shared" si="44"/>
        <v>5.1364516922390614E-2</v>
      </c>
      <c r="AC98" s="3" t="s">
        <v>99</v>
      </c>
      <c r="AD98" s="3">
        <v>22.74</v>
      </c>
      <c r="AE98" s="2">
        <f t="shared" si="45"/>
        <v>4.4072349874076057E-3</v>
      </c>
      <c r="AG98" s="3" t="s">
        <v>99</v>
      </c>
      <c r="AH98" s="3">
        <v>3.34</v>
      </c>
      <c r="AI98" s="2">
        <f t="shared" si="46"/>
        <v>-5.970166986503796E-3</v>
      </c>
      <c r="AK98" s="3" t="s">
        <v>99</v>
      </c>
      <c r="AL98" s="3">
        <v>9.84</v>
      </c>
      <c r="AM98" s="2">
        <f t="shared" si="47"/>
        <v>5.5366619775186358E-2</v>
      </c>
    </row>
    <row r="99" spans="1:39">
      <c r="A99" s="3" t="s">
        <v>100</v>
      </c>
      <c r="B99" s="1">
        <v>49084.87</v>
      </c>
      <c r="C99" s="2">
        <f t="shared" ref="C99:C138" si="48">LN(B99/B100)</f>
        <v>0.16561703339771691</v>
      </c>
      <c r="E99" s="3" t="s">
        <v>100</v>
      </c>
      <c r="F99" s="3">
        <v>18</v>
      </c>
      <c r="G99" s="2">
        <f t="shared" si="40"/>
        <v>0.18232155679395459</v>
      </c>
      <c r="I99" s="3" t="s">
        <v>272</v>
      </c>
      <c r="J99" s="3">
        <v>16.55</v>
      </c>
      <c r="K99" s="2">
        <f t="shared" si="41"/>
        <v>0.40849082902470141</v>
      </c>
      <c r="M99" s="3" t="s">
        <v>100</v>
      </c>
      <c r="N99" s="3">
        <v>9.6300000000000008</v>
      </c>
      <c r="O99" s="2">
        <f t="shared" si="42"/>
        <v>0.26205278650203878</v>
      </c>
      <c r="Q99" s="3" t="s">
        <v>100</v>
      </c>
      <c r="R99" s="3">
        <v>5.32</v>
      </c>
      <c r="S99" s="2">
        <f t="shared" si="43"/>
        <v>0.12391079463754018</v>
      </c>
      <c r="U99" s="3" t="s">
        <v>100</v>
      </c>
      <c r="V99" s="3">
        <v>11.34</v>
      </c>
      <c r="Y99" s="3" t="s">
        <v>100</v>
      </c>
      <c r="Z99" s="3">
        <v>7.02</v>
      </c>
      <c r="AA99" s="2">
        <f t="shared" si="44"/>
        <v>0.20130400770624465</v>
      </c>
      <c r="AC99" s="3" t="s">
        <v>100</v>
      </c>
      <c r="AD99" s="3">
        <v>22.64</v>
      </c>
      <c r="AE99" s="2">
        <f t="shared" si="45"/>
        <v>1.6477772065705963E-2</v>
      </c>
      <c r="AG99" s="3" t="s">
        <v>100</v>
      </c>
      <c r="AH99" s="3">
        <v>3.36</v>
      </c>
      <c r="AI99" s="2">
        <f t="shared" si="46"/>
        <v>-1.4771317320312656E-2</v>
      </c>
      <c r="AK99" s="3" t="s">
        <v>100</v>
      </c>
      <c r="AL99" s="3">
        <v>9.31</v>
      </c>
      <c r="AM99" s="2">
        <f t="shared" si="47"/>
        <v>0.16930248484786059</v>
      </c>
    </row>
    <row r="100" spans="1:39">
      <c r="A100" s="3" t="s">
        <v>101</v>
      </c>
      <c r="B100" s="1">
        <v>41593.08</v>
      </c>
      <c r="C100" s="2">
        <f t="shared" si="48"/>
        <v>1.1951433573670809E-3</v>
      </c>
      <c r="E100" s="3" t="s">
        <v>101</v>
      </c>
      <c r="F100" s="3">
        <v>15</v>
      </c>
      <c r="G100" s="2">
        <f t="shared" si="40"/>
        <v>-3.2789822822990838E-2</v>
      </c>
      <c r="I100" s="3" t="s">
        <v>273</v>
      </c>
      <c r="J100" s="3">
        <v>11</v>
      </c>
      <c r="K100" s="2">
        <f t="shared" si="41"/>
        <v>-7.2743405191924904E-2</v>
      </c>
      <c r="M100" s="3" t="s">
        <v>101</v>
      </c>
      <c r="N100" s="3">
        <v>7.41</v>
      </c>
      <c r="O100" s="2">
        <f t="shared" si="42"/>
        <v>-4.3571248293640188E-2</v>
      </c>
      <c r="Q100" s="3" t="s">
        <v>101</v>
      </c>
      <c r="R100" s="3">
        <v>4.7</v>
      </c>
      <c r="S100" s="2">
        <f t="shared" si="43"/>
        <v>0.17892308283484296</v>
      </c>
      <c r="U100" s="3" t="s">
        <v>101</v>
      </c>
      <c r="V100" s="3">
        <v>10.74</v>
      </c>
      <c r="Y100" s="3" t="s">
        <v>101</v>
      </c>
      <c r="Z100" s="3">
        <v>5.74</v>
      </c>
      <c r="AA100" s="2">
        <f t="shared" si="44"/>
        <v>2.2908490796870122E-2</v>
      </c>
      <c r="AC100" s="3" t="s">
        <v>101</v>
      </c>
      <c r="AD100" s="3">
        <v>22.27</v>
      </c>
      <c r="AE100" s="2">
        <f t="shared" si="45"/>
        <v>2.247697057792342E-3</v>
      </c>
      <c r="AG100" s="3" t="s">
        <v>101</v>
      </c>
      <c r="AH100" s="3">
        <v>3.41</v>
      </c>
      <c r="AI100" s="2">
        <f t="shared" si="46"/>
        <v>5.8823699030666129E-3</v>
      </c>
      <c r="AK100" s="3" t="s">
        <v>101</v>
      </c>
      <c r="AL100" s="3">
        <v>7.86</v>
      </c>
      <c r="AM100" s="2">
        <f t="shared" si="47"/>
        <v>4.5551140665071918E-2</v>
      </c>
    </row>
    <row r="101" spans="1:39">
      <c r="A101" s="3" t="s">
        <v>102</v>
      </c>
      <c r="B101" s="1">
        <v>41543.4</v>
      </c>
      <c r="C101" s="2">
        <f t="shared" si="48"/>
        <v>4.2669510774084048E-2</v>
      </c>
      <c r="E101" s="3" t="s">
        <v>102</v>
      </c>
      <c r="F101" s="3">
        <v>15.5</v>
      </c>
      <c r="G101" s="2">
        <f t="shared" si="40"/>
        <v>3.4124045836127492E-2</v>
      </c>
      <c r="I101" s="3" t="s">
        <v>275</v>
      </c>
      <c r="J101" s="3">
        <v>11.83</v>
      </c>
      <c r="K101" s="2">
        <f t="shared" si="41"/>
        <v>0.14336097240587814</v>
      </c>
      <c r="M101" s="3" t="s">
        <v>102</v>
      </c>
      <c r="N101" s="3">
        <v>7.74</v>
      </c>
      <c r="O101" s="2">
        <f t="shared" si="42"/>
        <v>-3.9270403828836356E-2</v>
      </c>
      <c r="Q101" s="3" t="s">
        <v>102</v>
      </c>
      <c r="R101" s="3">
        <v>3.93</v>
      </c>
      <c r="S101" s="2">
        <f t="shared" si="43"/>
        <v>0.10169182239384551</v>
      </c>
      <c r="U101" s="3" t="s">
        <v>102</v>
      </c>
      <c r="V101" s="3">
        <v>10.87</v>
      </c>
      <c r="Y101" s="3" t="s">
        <v>102</v>
      </c>
      <c r="Z101" s="3">
        <v>5.61</v>
      </c>
      <c r="AA101" s="2">
        <f t="shared" si="44"/>
        <v>5.3619431413853731E-3</v>
      </c>
      <c r="AC101" s="3" t="s">
        <v>102</v>
      </c>
      <c r="AD101" s="3">
        <v>22.22</v>
      </c>
      <c r="AE101" s="2">
        <f t="shared" si="45"/>
        <v>4.2285711496104383E-2</v>
      </c>
      <c r="AG101" s="3" t="s">
        <v>102</v>
      </c>
      <c r="AH101" s="3">
        <v>3.39</v>
      </c>
      <c r="AI101" s="2">
        <f t="shared" si="46"/>
        <v>4.8347784157793838E-2</v>
      </c>
      <c r="AK101" s="3" t="s">
        <v>102</v>
      </c>
      <c r="AL101" s="3">
        <v>7.51</v>
      </c>
      <c r="AM101" s="2">
        <f t="shared" si="47"/>
        <v>-6.6357244153982678E-3</v>
      </c>
    </row>
    <row r="102" spans="1:39">
      <c r="A102" s="3" t="s">
        <v>103</v>
      </c>
      <c r="B102" s="1">
        <v>39808.050000000003</v>
      </c>
      <c r="C102" s="2">
        <f t="shared" si="48"/>
        <v>-1.9504066895255971E-2</v>
      </c>
      <c r="E102" s="3" t="s">
        <v>103</v>
      </c>
      <c r="F102" s="3">
        <v>14.98</v>
      </c>
      <c r="G102" s="2">
        <f t="shared" si="40"/>
        <v>-6.587274415070779E-2</v>
      </c>
      <c r="I102" s="3" t="s">
        <v>276</v>
      </c>
      <c r="J102" s="3">
        <v>10.25</v>
      </c>
      <c r="K102" s="2">
        <f t="shared" si="41"/>
        <v>1.9531256208820701E-3</v>
      </c>
      <c r="M102" s="3" t="s">
        <v>103</v>
      </c>
      <c r="N102" s="3">
        <v>8.0500000000000007</v>
      </c>
      <c r="O102" s="2">
        <f t="shared" si="42"/>
        <v>-7.7650934230065874E-2</v>
      </c>
      <c r="Q102" s="3" t="s">
        <v>103</v>
      </c>
      <c r="R102" s="3">
        <v>3.55</v>
      </c>
      <c r="S102" s="2">
        <f t="shared" si="43"/>
        <v>-2.5036078161325002E-2</v>
      </c>
      <c r="U102" s="3" t="s">
        <v>103</v>
      </c>
      <c r="V102" s="3">
        <v>10.6</v>
      </c>
      <c r="Y102" s="3" t="s">
        <v>103</v>
      </c>
      <c r="Z102" s="3">
        <v>5.58</v>
      </c>
      <c r="AA102" s="2">
        <f t="shared" si="44"/>
        <v>-1.9521471745020069E-2</v>
      </c>
      <c r="AC102" s="3" t="s">
        <v>103</v>
      </c>
      <c r="AD102" s="3">
        <v>21.3</v>
      </c>
      <c r="AE102" s="2">
        <f t="shared" si="45"/>
        <v>-2.5951410033013031E-2</v>
      </c>
      <c r="AG102" s="3" t="s">
        <v>103</v>
      </c>
      <c r="AH102" s="3">
        <v>3.23</v>
      </c>
      <c r="AI102" s="2">
        <f t="shared" si="46"/>
        <v>-1.8405427542715409E-2</v>
      </c>
      <c r="AK102" s="3" t="s">
        <v>103</v>
      </c>
      <c r="AL102" s="3">
        <v>7.56</v>
      </c>
      <c r="AM102" s="2">
        <f t="shared" si="47"/>
        <v>-5.1557809664850011E-2</v>
      </c>
    </row>
    <row r="103" spans="1:39">
      <c r="A103" s="3" t="s">
        <v>104</v>
      </c>
      <c r="B103" s="1">
        <v>40592.089999999997</v>
      </c>
      <c r="C103" s="2">
        <f t="shared" si="48"/>
        <v>4.5951787367971399E-3</v>
      </c>
      <c r="E103" s="3" t="s">
        <v>104</v>
      </c>
      <c r="F103" s="3">
        <v>16</v>
      </c>
      <c r="G103" s="2">
        <f t="shared" si="40"/>
        <v>0.10536051565782635</v>
      </c>
      <c r="I103" s="3" t="s">
        <v>278</v>
      </c>
      <c r="J103" s="3">
        <v>10.23</v>
      </c>
      <c r="K103" s="2">
        <f t="shared" si="41"/>
        <v>5.1138961491187414E-2</v>
      </c>
      <c r="M103" s="3" t="s">
        <v>104</v>
      </c>
      <c r="N103" s="3">
        <v>8.6999999999999993</v>
      </c>
      <c r="O103" s="2">
        <f t="shared" si="42"/>
        <v>0.14177546239960459</v>
      </c>
      <c r="Q103" s="3" t="s">
        <v>104</v>
      </c>
      <c r="R103" s="3">
        <v>3.64</v>
      </c>
      <c r="S103" s="2">
        <f t="shared" si="43"/>
        <v>9.8061213176214732E-2</v>
      </c>
      <c r="U103" s="3" t="s">
        <v>104</v>
      </c>
      <c r="V103" s="3">
        <v>11.47</v>
      </c>
      <c r="Y103" s="3" t="s">
        <v>104</v>
      </c>
      <c r="Z103" s="3">
        <v>5.69</v>
      </c>
      <c r="AA103" s="2">
        <f t="shared" si="44"/>
        <v>-1.5693434546046565E-2</v>
      </c>
      <c r="AC103" s="3" t="s">
        <v>104</v>
      </c>
      <c r="AD103" s="3">
        <v>21.86</v>
      </c>
      <c r="AE103" s="2">
        <f t="shared" si="45"/>
        <v>2.501288345074865E-2</v>
      </c>
      <c r="AG103" s="3" t="s">
        <v>104</v>
      </c>
      <c r="AH103" s="3">
        <v>3.29</v>
      </c>
      <c r="AI103" s="2">
        <f t="shared" si="46"/>
        <v>-0.10383960281711953</v>
      </c>
      <c r="AK103" s="3" t="s">
        <v>104</v>
      </c>
      <c r="AL103" s="3">
        <v>7.96</v>
      </c>
      <c r="AM103" s="2">
        <f t="shared" si="47"/>
        <v>9.480779345866662E-2</v>
      </c>
    </row>
    <row r="104" spans="1:39">
      <c r="A104" s="3" t="s">
        <v>105</v>
      </c>
      <c r="B104" s="1">
        <v>40405.99</v>
      </c>
      <c r="C104" s="2">
        <f t="shared" si="48"/>
        <v>6.057063994081318E-2</v>
      </c>
      <c r="E104" s="3" t="s">
        <v>105</v>
      </c>
      <c r="F104" s="3">
        <v>14.4</v>
      </c>
      <c r="G104" s="2">
        <f t="shared" si="40"/>
        <v>8.8527677507593883E-2</v>
      </c>
      <c r="I104" s="3" t="s">
        <v>279</v>
      </c>
      <c r="J104" s="3">
        <v>9.7200000000000006</v>
      </c>
      <c r="K104" s="2">
        <f t="shared" si="41"/>
        <v>7.3633251043453807E-2</v>
      </c>
      <c r="M104" s="3" t="s">
        <v>105</v>
      </c>
      <c r="N104" s="3">
        <v>7.55</v>
      </c>
      <c r="O104" s="2">
        <f t="shared" si="42"/>
        <v>0.22978809403287831</v>
      </c>
      <c r="Q104" s="3" t="s">
        <v>105</v>
      </c>
      <c r="R104" s="3">
        <v>3.3</v>
      </c>
      <c r="S104" s="2">
        <f t="shared" si="43"/>
        <v>-9.0498355199180383E-3</v>
      </c>
      <c r="U104" s="3" t="s">
        <v>105</v>
      </c>
      <c r="V104" s="3">
        <v>10.94</v>
      </c>
      <c r="Y104" s="3" t="s">
        <v>105</v>
      </c>
      <c r="Z104" s="3">
        <v>5.78</v>
      </c>
      <c r="AA104" s="2">
        <f t="shared" si="44"/>
        <v>7.3575774163512866E-2</v>
      </c>
      <c r="AC104" s="3" t="s">
        <v>105</v>
      </c>
      <c r="AD104" s="3">
        <v>21.32</v>
      </c>
      <c r="AE104" s="2">
        <f t="shared" si="45"/>
        <v>8.9744085778174373E-2</v>
      </c>
      <c r="AG104" s="3" t="s">
        <v>105</v>
      </c>
      <c r="AH104" s="3">
        <v>3.65</v>
      </c>
      <c r="AI104" s="2">
        <f t="shared" si="46"/>
        <v>7.0951735972284394E-2</v>
      </c>
      <c r="AK104" s="3" t="s">
        <v>105</v>
      </c>
      <c r="AL104" s="3">
        <v>7.24</v>
      </c>
      <c r="AM104" s="2">
        <f t="shared" si="47"/>
        <v>1.811896258247556E-2</v>
      </c>
    </row>
    <row r="105" spans="1:39">
      <c r="A105" s="3" t="s">
        <v>106</v>
      </c>
      <c r="B105" s="1">
        <v>38031.22</v>
      </c>
      <c r="C105" s="2">
        <f t="shared" si="48"/>
        <v>-1.4044814212249646E-2</v>
      </c>
      <c r="E105" s="3" t="s">
        <v>106</v>
      </c>
      <c r="F105" s="3">
        <v>13.18</v>
      </c>
      <c r="G105" s="2">
        <f t="shared" si="40"/>
        <v>3.7098535609815679E-2</v>
      </c>
      <c r="I105" s="3" t="s">
        <v>280</v>
      </c>
      <c r="J105" s="3">
        <v>9.0299999999999994</v>
      </c>
      <c r="K105" s="2">
        <f t="shared" si="41"/>
        <v>-3.6960728821436736E-2</v>
      </c>
      <c r="M105" s="3" t="s">
        <v>106</v>
      </c>
      <c r="N105" s="3">
        <v>6</v>
      </c>
      <c r="O105" s="2">
        <f t="shared" si="42"/>
        <v>-0.18093170250490037</v>
      </c>
      <c r="Q105" s="3" t="s">
        <v>106</v>
      </c>
      <c r="R105" s="3">
        <v>3.33</v>
      </c>
      <c r="S105" s="2">
        <f t="shared" si="43"/>
        <v>2.431730765070643E-2</v>
      </c>
      <c r="U105" s="3" t="s">
        <v>106</v>
      </c>
      <c r="V105" s="3">
        <v>9.85</v>
      </c>
      <c r="Y105" s="3" t="s">
        <v>106</v>
      </c>
      <c r="Z105" s="3">
        <v>5.37</v>
      </c>
      <c r="AA105" s="2">
        <f t="shared" si="44"/>
        <v>-9.2679069307815085E-3</v>
      </c>
      <c r="AC105" s="3" t="s">
        <v>106</v>
      </c>
      <c r="AD105" s="3">
        <v>19.489999999999998</v>
      </c>
      <c r="AE105" s="2">
        <f t="shared" si="45"/>
        <v>9.6336873939685916E-2</v>
      </c>
      <c r="AG105" s="3" t="s">
        <v>106</v>
      </c>
      <c r="AH105" s="3">
        <v>3.4</v>
      </c>
      <c r="AI105" s="2">
        <f t="shared" si="46"/>
        <v>6.6894234830030222E-2</v>
      </c>
      <c r="AK105" s="3" t="s">
        <v>106</v>
      </c>
      <c r="AL105" s="3">
        <v>7.11</v>
      </c>
      <c r="AM105" s="2">
        <f t="shared" si="47"/>
        <v>1.4074597678797698E-3</v>
      </c>
    </row>
    <row r="106" spans="1:39">
      <c r="A106" s="3" t="s">
        <v>107</v>
      </c>
      <c r="B106" s="1">
        <v>38569.129999999997</v>
      </c>
      <c r="C106" s="2">
        <f t="shared" si="48"/>
        <v>-5.1616544736300195E-2</v>
      </c>
      <c r="E106" s="3" t="s">
        <v>107</v>
      </c>
      <c r="F106" s="3">
        <v>12.7</v>
      </c>
      <c r="G106" s="2">
        <f t="shared" si="40"/>
        <v>-0.11304743091054935</v>
      </c>
      <c r="I106" s="3" t="s">
        <v>281</v>
      </c>
      <c r="J106" s="3">
        <v>9.3699999999999992</v>
      </c>
      <c r="K106" s="2">
        <f t="shared" si="41"/>
        <v>-0.11766444686288541</v>
      </c>
      <c r="M106" s="3" t="s">
        <v>107</v>
      </c>
      <c r="N106" s="3">
        <v>7.19</v>
      </c>
      <c r="O106" s="2">
        <f t="shared" si="42"/>
        <v>-6.2014476105489158E-2</v>
      </c>
      <c r="Q106" s="3" t="s">
        <v>107</v>
      </c>
      <c r="R106" s="3">
        <v>3.25</v>
      </c>
      <c r="S106" s="2">
        <f t="shared" si="43"/>
        <v>-3.0721990369701403E-3</v>
      </c>
      <c r="U106" s="3" t="s">
        <v>107</v>
      </c>
      <c r="V106" s="3">
        <v>10.119999999999999</v>
      </c>
      <c r="Y106" s="3" t="s">
        <v>107</v>
      </c>
      <c r="Z106" s="3">
        <v>5.42</v>
      </c>
      <c r="AA106" s="2">
        <f t="shared" si="44"/>
        <v>-3.2670782289548707E-2</v>
      </c>
      <c r="AC106" s="3" t="s">
        <v>107</v>
      </c>
      <c r="AD106" s="3">
        <v>17.7</v>
      </c>
      <c r="AE106" s="2">
        <f t="shared" si="45"/>
        <v>5.0995985034981477E-2</v>
      </c>
      <c r="AG106" s="3" t="s">
        <v>107</v>
      </c>
      <c r="AH106" s="3">
        <v>3.18</v>
      </c>
      <c r="AI106" s="2">
        <f t="shared" si="46"/>
        <v>-9.3020539422250373E-2</v>
      </c>
      <c r="AK106" s="3" t="s">
        <v>107</v>
      </c>
      <c r="AL106" s="3">
        <v>7.1</v>
      </c>
      <c r="AM106" s="2">
        <f t="shared" si="47"/>
        <v>8.4866138773187251E-3</v>
      </c>
    </row>
    <row r="107" spans="1:39">
      <c r="A107" s="3" t="s">
        <v>108</v>
      </c>
      <c r="B107" s="1">
        <v>40612.21</v>
      </c>
      <c r="C107" s="2">
        <f t="shared" si="48"/>
        <v>-6.5237020193035303E-2</v>
      </c>
      <c r="E107" s="3" t="s">
        <v>108</v>
      </c>
      <c r="F107" s="3">
        <v>14.22</v>
      </c>
      <c r="G107" s="2">
        <f t="shared" si="40"/>
        <v>-0.11793929786468638</v>
      </c>
      <c r="I107" s="3" t="s">
        <v>282</v>
      </c>
      <c r="J107" s="3">
        <v>10.54</v>
      </c>
      <c r="K107" s="2">
        <f t="shared" si="41"/>
        <v>-0.21207684802353749</v>
      </c>
      <c r="M107" s="3" t="s">
        <v>108</v>
      </c>
      <c r="N107" s="3">
        <v>7.65</v>
      </c>
      <c r="O107" s="2">
        <f t="shared" si="42"/>
        <v>-6.5146810211936419E-3</v>
      </c>
      <c r="Q107" s="3" t="s">
        <v>108</v>
      </c>
      <c r="R107" s="3">
        <v>3.26</v>
      </c>
      <c r="S107" s="2">
        <f t="shared" si="43"/>
        <v>-7.388884209915822E-2</v>
      </c>
      <c r="U107" s="3" t="s">
        <v>108</v>
      </c>
      <c r="V107" s="3">
        <v>10.39</v>
      </c>
      <c r="Y107" s="3" t="s">
        <v>108</v>
      </c>
      <c r="Z107" s="3">
        <v>5.6</v>
      </c>
      <c r="AA107" s="2">
        <f t="shared" si="44"/>
        <v>-3.1637084943182701E-2</v>
      </c>
      <c r="AC107" s="3" t="s">
        <v>108</v>
      </c>
      <c r="AD107" s="3">
        <v>16.82</v>
      </c>
      <c r="AE107" s="2">
        <f t="shared" si="45"/>
        <v>-0.11817931067642951</v>
      </c>
      <c r="AG107" s="3" t="s">
        <v>108</v>
      </c>
      <c r="AH107" s="3">
        <v>3.49</v>
      </c>
      <c r="AI107" s="2">
        <f t="shared" si="46"/>
        <v>-7.982227341716043E-2</v>
      </c>
      <c r="AK107" s="3" t="s">
        <v>108</v>
      </c>
      <c r="AL107" s="3">
        <v>7.04</v>
      </c>
      <c r="AM107" s="2">
        <f t="shared" si="47"/>
        <v>-4.3092143054794182E-2</v>
      </c>
    </row>
    <row r="108" spans="1:39">
      <c r="A108" s="3" t="s">
        <v>109</v>
      </c>
      <c r="B108" s="1">
        <v>43349.96</v>
      </c>
      <c r="C108" s="2">
        <f t="shared" si="48"/>
        <v>-1.5223114040589302E-2</v>
      </c>
      <c r="E108" s="3" t="s">
        <v>109</v>
      </c>
      <c r="F108" s="3">
        <v>16</v>
      </c>
      <c r="G108" s="2">
        <f t="shared" si="40"/>
        <v>-2.8344473009142553E-2</v>
      </c>
      <c r="I108" s="3" t="s">
        <v>283</v>
      </c>
      <c r="J108" s="3">
        <v>13.03</v>
      </c>
      <c r="K108" s="2">
        <f t="shared" si="41"/>
        <v>-1.4476443286786619E-2</v>
      </c>
      <c r="M108" s="3" t="s">
        <v>109</v>
      </c>
      <c r="N108" s="3">
        <v>7.7</v>
      </c>
      <c r="O108" s="2">
        <f t="shared" si="42"/>
        <v>-3.8221212820197741E-2</v>
      </c>
      <c r="Q108" s="3" t="s">
        <v>109</v>
      </c>
      <c r="R108" s="3">
        <v>3.51</v>
      </c>
      <c r="S108" s="2">
        <f t="shared" si="43"/>
        <v>-1.694955831377332E-2</v>
      </c>
      <c r="U108" s="3" t="s">
        <v>109</v>
      </c>
      <c r="V108" s="3">
        <v>11.62</v>
      </c>
      <c r="Y108" s="3" t="s">
        <v>109</v>
      </c>
      <c r="Z108" s="3">
        <v>5.78</v>
      </c>
      <c r="AA108" s="2">
        <f t="shared" si="44"/>
        <v>-1.7153079226249358E-2</v>
      </c>
      <c r="AC108" s="3" t="s">
        <v>109</v>
      </c>
      <c r="AD108" s="3">
        <v>18.93</v>
      </c>
      <c r="AE108" s="2">
        <f t="shared" si="45"/>
        <v>-1.9357130689608388E-2</v>
      </c>
      <c r="AG108" s="3" t="s">
        <v>109</v>
      </c>
      <c r="AH108" s="3">
        <v>3.78</v>
      </c>
      <c r="AI108" s="2">
        <f t="shared" si="46"/>
        <v>2.4097551579060524E-2</v>
      </c>
      <c r="AK108" s="3" t="s">
        <v>109</v>
      </c>
      <c r="AL108" s="3">
        <v>7.35</v>
      </c>
      <c r="AM108" s="2">
        <f t="shared" si="47"/>
        <v>2.8987536873252187E-2</v>
      </c>
    </row>
    <row r="109" spans="1:39">
      <c r="A109" s="3" t="s">
        <v>110</v>
      </c>
      <c r="B109" s="1">
        <v>44014.93</v>
      </c>
      <c r="C109" s="2">
        <f t="shared" si="48"/>
        <v>2.3731457510461061E-3</v>
      </c>
      <c r="E109" s="3" t="s">
        <v>110</v>
      </c>
      <c r="F109" s="3">
        <v>16.46</v>
      </c>
      <c r="G109" s="2">
        <f t="shared" si="40"/>
        <v>-1.1477021177528888E-2</v>
      </c>
      <c r="I109" s="3" t="s">
        <v>285</v>
      </c>
      <c r="J109" s="3">
        <v>13.22</v>
      </c>
      <c r="K109" s="2">
        <f t="shared" si="41"/>
        <v>2.5279017472444217E-2</v>
      </c>
      <c r="M109" s="3" t="s">
        <v>110</v>
      </c>
      <c r="N109" s="3">
        <v>8</v>
      </c>
      <c r="O109" s="2">
        <f t="shared" si="42"/>
        <v>8.7466025781275811E-2</v>
      </c>
      <c r="Q109" s="3" t="s">
        <v>110</v>
      </c>
      <c r="R109" s="3">
        <v>3.57</v>
      </c>
      <c r="S109" s="2">
        <f t="shared" si="43"/>
        <v>8.4388686458646035E-3</v>
      </c>
      <c r="U109" s="3" t="s">
        <v>110</v>
      </c>
      <c r="V109" s="3">
        <v>10.23</v>
      </c>
      <c r="Y109" s="3" t="s">
        <v>110</v>
      </c>
      <c r="Z109" s="3">
        <v>5.88</v>
      </c>
      <c r="AA109" s="2">
        <f t="shared" si="44"/>
        <v>-2.0202707317519466E-2</v>
      </c>
      <c r="AC109" s="3" t="s">
        <v>110</v>
      </c>
      <c r="AD109" s="3">
        <v>19.3</v>
      </c>
      <c r="AE109" s="2">
        <f t="shared" si="45"/>
        <v>9.2206193866733635E-2</v>
      </c>
      <c r="AG109" s="3" t="s">
        <v>110</v>
      </c>
      <c r="AH109" s="3">
        <v>3.69</v>
      </c>
      <c r="AI109" s="2">
        <f t="shared" si="46"/>
        <v>3.8678854565111338E-2</v>
      </c>
      <c r="AK109" s="3" t="s">
        <v>110</v>
      </c>
      <c r="AL109" s="3">
        <v>7.14</v>
      </c>
      <c r="AM109" s="2">
        <f t="shared" si="47"/>
        <v>-1.1142176553241848E-2</v>
      </c>
    </row>
    <row r="110" spans="1:39">
      <c r="A110" s="3" t="s">
        <v>111</v>
      </c>
      <c r="B110" s="1">
        <v>43910.6</v>
      </c>
      <c r="C110" s="2">
        <f t="shared" si="48"/>
        <v>-3.0327986822072439E-2</v>
      </c>
      <c r="E110" s="3" t="s">
        <v>111</v>
      </c>
      <c r="F110" s="3">
        <v>16.649999999999999</v>
      </c>
      <c r="G110" s="2">
        <f t="shared" si="40"/>
        <v>-4.8647153800936725E-2</v>
      </c>
      <c r="I110" s="3" t="s">
        <v>286</v>
      </c>
      <c r="J110" s="3">
        <v>12.89</v>
      </c>
      <c r="K110" s="2">
        <f t="shared" si="41"/>
        <v>5.4196528828482721E-2</v>
      </c>
      <c r="M110" s="3" t="s">
        <v>111</v>
      </c>
      <c r="N110" s="3">
        <v>7.33</v>
      </c>
      <c r="O110" s="2">
        <f t="shared" si="42"/>
        <v>-0.11459469316952846</v>
      </c>
      <c r="Q110" s="3" t="s">
        <v>111</v>
      </c>
      <c r="R110" s="3">
        <v>3.54</v>
      </c>
      <c r="S110" s="2">
        <f t="shared" si="43"/>
        <v>-2.5105921131076243E-2</v>
      </c>
      <c r="U110" s="3" t="s">
        <v>111</v>
      </c>
      <c r="V110" s="3">
        <v>10.07</v>
      </c>
      <c r="Y110" s="3" t="s">
        <v>111</v>
      </c>
      <c r="Z110" s="3">
        <v>6</v>
      </c>
      <c r="AA110" s="2">
        <f t="shared" si="44"/>
        <v>-5.8268908123975879E-2</v>
      </c>
      <c r="AC110" s="3" t="s">
        <v>111</v>
      </c>
      <c r="AD110" s="3">
        <v>17.600000000000001</v>
      </c>
      <c r="AE110" s="2">
        <f t="shared" si="45"/>
        <v>-2.3028257143758592E-2</v>
      </c>
      <c r="AG110" s="3" t="s">
        <v>111</v>
      </c>
      <c r="AH110" s="3">
        <v>3.55</v>
      </c>
      <c r="AI110" s="2">
        <f t="shared" si="46"/>
        <v>-8.888755014785768E-2</v>
      </c>
      <c r="AK110" s="3" t="s">
        <v>111</v>
      </c>
      <c r="AL110" s="3">
        <v>7.22</v>
      </c>
      <c r="AM110" s="2">
        <f t="shared" si="47"/>
        <v>-4.8658246749545435E-2</v>
      </c>
    </row>
    <row r="111" spans="1:39">
      <c r="A111" s="3" t="s">
        <v>112</v>
      </c>
      <c r="B111" s="1">
        <v>45262.720000000001</v>
      </c>
      <c r="C111" s="2">
        <f t="shared" si="48"/>
        <v>-2.1636785135130524E-3</v>
      </c>
      <c r="E111" s="3" t="s">
        <v>112</v>
      </c>
      <c r="F111" s="3">
        <v>17.48</v>
      </c>
      <c r="G111" s="2">
        <f t="shared" si="40"/>
        <v>-1.8141087070650038E-2</v>
      </c>
      <c r="I111" s="3" t="s">
        <v>287</v>
      </c>
      <c r="J111" s="3">
        <v>12.21</v>
      </c>
      <c r="K111" s="2">
        <f t="shared" si="41"/>
        <v>-1.1400774951372797E-2</v>
      </c>
      <c r="M111" s="3" t="s">
        <v>112</v>
      </c>
      <c r="N111" s="3">
        <v>8.2200000000000006</v>
      </c>
      <c r="O111" s="2">
        <f t="shared" si="42"/>
        <v>1.347234094076712E-2</v>
      </c>
      <c r="Q111" s="3" t="s">
        <v>112</v>
      </c>
      <c r="R111" s="3">
        <v>3.63</v>
      </c>
      <c r="S111" s="2">
        <f t="shared" si="43"/>
        <v>-4.0491361354736875E-2</v>
      </c>
      <c r="U111" s="3" t="s">
        <v>112</v>
      </c>
      <c r="V111" s="3">
        <v>11.48</v>
      </c>
      <c r="Y111" s="3" t="s">
        <v>112</v>
      </c>
      <c r="Z111" s="3">
        <v>6.36</v>
      </c>
      <c r="AA111" s="2">
        <f t="shared" si="44"/>
        <v>2.2258470600942697E-2</v>
      </c>
      <c r="AC111" s="3" t="s">
        <v>112</v>
      </c>
      <c r="AD111" s="3">
        <v>18.010000000000002</v>
      </c>
      <c r="AE111" s="2">
        <f t="shared" si="45"/>
        <v>-3.0081568170189657E-2</v>
      </c>
      <c r="AG111" s="3" t="s">
        <v>112</v>
      </c>
      <c r="AH111" s="3">
        <v>3.88</v>
      </c>
      <c r="AI111" s="2">
        <f t="shared" si="46"/>
        <v>-2.7956077266590072E-2</v>
      </c>
      <c r="AK111" s="3" t="s">
        <v>112</v>
      </c>
      <c r="AL111" s="3">
        <v>7.58</v>
      </c>
      <c r="AM111" s="2">
        <f t="shared" si="47"/>
        <v>1.0610179112015469E-2</v>
      </c>
    </row>
    <row r="112" spans="1:39">
      <c r="A112" s="3" t="s">
        <v>113</v>
      </c>
      <c r="B112" s="1">
        <v>45360.76</v>
      </c>
      <c r="C112" s="2">
        <f t="shared" si="48"/>
        <v>-1.1227550618139299E-2</v>
      </c>
      <c r="E112" s="3" t="s">
        <v>113</v>
      </c>
      <c r="F112" s="3">
        <v>17.8</v>
      </c>
      <c r="G112" s="2">
        <f t="shared" si="40"/>
        <v>-8.1942371486332474E-2</v>
      </c>
      <c r="I112" s="3" t="s">
        <v>288</v>
      </c>
      <c r="J112" s="3">
        <v>12.35</v>
      </c>
      <c r="K112" s="2">
        <f t="shared" si="41"/>
        <v>-7.410797215372196E-2</v>
      </c>
      <c r="M112" s="3" t="s">
        <v>113</v>
      </c>
      <c r="N112" s="3">
        <v>8.11</v>
      </c>
      <c r="O112" s="2">
        <f t="shared" si="42"/>
        <v>-4.6968295368949232E-2</v>
      </c>
      <c r="Q112" s="3" t="s">
        <v>113</v>
      </c>
      <c r="R112" s="3">
        <v>3.78</v>
      </c>
      <c r="S112" s="2">
        <f t="shared" si="43"/>
        <v>5.9963464767557269E-2</v>
      </c>
      <c r="U112" s="3" t="s">
        <v>113</v>
      </c>
      <c r="V112" s="3">
        <v>12.21</v>
      </c>
      <c r="Y112" s="3" t="s">
        <v>113</v>
      </c>
      <c r="Z112" s="3">
        <v>6.22</v>
      </c>
      <c r="AA112" s="2">
        <f t="shared" si="44"/>
        <v>2.6060106669865087E-2</v>
      </c>
      <c r="AC112" s="3" t="s">
        <v>113</v>
      </c>
      <c r="AD112" s="3">
        <v>18.559999999999999</v>
      </c>
      <c r="AE112" s="2">
        <f t="shared" si="45"/>
        <v>-8.0494129279438161E-3</v>
      </c>
      <c r="AG112" s="3" t="s">
        <v>113</v>
      </c>
      <c r="AH112" s="3">
        <v>3.99</v>
      </c>
      <c r="AI112" s="2">
        <f t="shared" si="46"/>
        <v>0</v>
      </c>
      <c r="AK112" s="3" t="s">
        <v>113</v>
      </c>
      <c r="AL112" s="3">
        <v>7.5</v>
      </c>
      <c r="AM112" s="2">
        <f t="shared" si="47"/>
        <v>-5.3224761237297781E-2</v>
      </c>
    </row>
    <row r="113" spans="1:39">
      <c r="A113" s="3" t="s">
        <v>114</v>
      </c>
      <c r="B113" s="1">
        <v>45872.92</v>
      </c>
      <c r="C113" s="2">
        <f t="shared" si="48"/>
        <v>-4.8215409593494435E-2</v>
      </c>
      <c r="E113" s="3" t="s">
        <v>114</v>
      </c>
      <c r="F113" s="3">
        <v>19.32</v>
      </c>
      <c r="G113" s="2">
        <f t="shared" si="40"/>
        <v>-4.9480057263369695E-2</v>
      </c>
      <c r="I113" s="3" t="s">
        <v>289</v>
      </c>
      <c r="J113" s="3">
        <v>13.3</v>
      </c>
      <c r="K113" s="2">
        <f t="shared" si="41"/>
        <v>-9.599347330545735E-2</v>
      </c>
      <c r="M113" s="3" t="s">
        <v>114</v>
      </c>
      <c r="N113" s="3">
        <v>8.5</v>
      </c>
      <c r="O113" s="2">
        <f t="shared" si="42"/>
        <v>-6.0486203932623259E-2</v>
      </c>
      <c r="Q113" s="3" t="s">
        <v>114</v>
      </c>
      <c r="R113" s="3">
        <v>3.56</v>
      </c>
      <c r="S113" s="2">
        <f t="shared" si="43"/>
        <v>-8.60746087712429E-2</v>
      </c>
      <c r="U113" s="3" t="s">
        <v>114</v>
      </c>
      <c r="V113" s="3">
        <v>12.63</v>
      </c>
      <c r="Y113" s="3" t="s">
        <v>114</v>
      </c>
      <c r="Z113" s="3">
        <v>6.06</v>
      </c>
      <c r="AA113" s="2">
        <f t="shared" si="44"/>
        <v>-5.3024468308220316E-2</v>
      </c>
      <c r="AC113" s="3" t="s">
        <v>114</v>
      </c>
      <c r="AD113" s="3">
        <v>18.71</v>
      </c>
      <c r="AE113" s="2">
        <f t="shared" si="45"/>
        <v>-2.6893263256148069E-2</v>
      </c>
      <c r="AG113" s="3" t="s">
        <v>114</v>
      </c>
      <c r="AH113" s="3">
        <v>3.99</v>
      </c>
      <c r="AI113" s="2">
        <f t="shared" si="46"/>
        <v>-1.7391742711868996E-2</v>
      </c>
      <c r="AK113" s="3" t="s">
        <v>114</v>
      </c>
      <c r="AL113" s="3">
        <v>7.91</v>
      </c>
      <c r="AM113" s="2">
        <f t="shared" si="47"/>
        <v>-5.29354345910929E-2</v>
      </c>
    </row>
    <row r="114" spans="1:39">
      <c r="A114" s="3" t="s">
        <v>115</v>
      </c>
      <c r="B114" s="1">
        <v>48138.89</v>
      </c>
      <c r="C114" s="2">
        <f t="shared" si="48"/>
        <v>3.4271677261637427E-2</v>
      </c>
      <c r="E114" s="3" t="s">
        <v>115</v>
      </c>
      <c r="F114" s="3">
        <v>20.3</v>
      </c>
      <c r="G114" s="2">
        <f t="shared" si="40"/>
        <v>-4.9140148024289293E-3</v>
      </c>
      <c r="I114" s="3" t="s">
        <v>290</v>
      </c>
      <c r="J114" s="3">
        <v>14.64</v>
      </c>
      <c r="K114" s="2">
        <f t="shared" si="41"/>
        <v>-4.8660049017338856E-2</v>
      </c>
      <c r="M114" s="3" t="s">
        <v>115</v>
      </c>
      <c r="N114" s="3">
        <v>9.0299999999999994</v>
      </c>
      <c r="O114" s="2">
        <f t="shared" si="42"/>
        <v>8.4296852626341762E-2</v>
      </c>
      <c r="Q114" s="3" t="s">
        <v>115</v>
      </c>
      <c r="R114" s="3">
        <v>3.88</v>
      </c>
      <c r="S114" s="2">
        <f t="shared" si="43"/>
        <v>7.7620053354891094E-3</v>
      </c>
      <c r="U114" s="3" t="s">
        <v>115</v>
      </c>
      <c r="V114" s="3">
        <v>12.94</v>
      </c>
      <c r="Y114" s="3" t="s">
        <v>115</v>
      </c>
      <c r="Z114" s="3">
        <v>6.39</v>
      </c>
      <c r="AA114" s="2">
        <f t="shared" si="44"/>
        <v>4.644549721017794E-2</v>
      </c>
      <c r="AC114" s="3" t="s">
        <v>115</v>
      </c>
      <c r="AD114" s="3">
        <v>19.22</v>
      </c>
      <c r="AE114" s="2">
        <f t="shared" si="45"/>
        <v>5.0143837516142375E-2</v>
      </c>
      <c r="AG114" s="3" t="s">
        <v>115</v>
      </c>
      <c r="AH114" s="3">
        <v>4.0599999999999996</v>
      </c>
      <c r="AI114" s="2">
        <f t="shared" si="46"/>
        <v>1.2391732295163457E-2</v>
      </c>
      <c r="AK114" s="3" t="s">
        <v>115</v>
      </c>
      <c r="AL114" s="3">
        <v>8.34</v>
      </c>
      <c r="AM114" s="2">
        <f t="shared" si="47"/>
        <v>7.2080882175527966E-2</v>
      </c>
    </row>
    <row r="115" spans="1:39">
      <c r="A115" s="3" t="s">
        <v>116</v>
      </c>
      <c r="B115" s="1">
        <v>46517.04</v>
      </c>
      <c r="C115" s="2">
        <f t="shared" si="48"/>
        <v>-8.5937831565584318E-3</v>
      </c>
      <c r="E115" s="3" t="s">
        <v>116</v>
      </c>
      <c r="F115" s="3">
        <v>20.399999999999999</v>
      </c>
      <c r="G115" s="2">
        <f t="shared" si="40"/>
        <v>-8.9051777615902522E-2</v>
      </c>
      <c r="I115" s="3" t="s">
        <v>291</v>
      </c>
      <c r="J115" s="3">
        <v>15.37</v>
      </c>
      <c r="K115" s="2">
        <f t="shared" si="41"/>
        <v>-1.9330498817425042E-2</v>
      </c>
      <c r="M115" s="3" t="s">
        <v>116</v>
      </c>
      <c r="N115" s="3">
        <v>8.3000000000000007</v>
      </c>
      <c r="O115" s="2">
        <f t="shared" si="42"/>
        <v>-9.2018898720252013E-2</v>
      </c>
      <c r="Q115" s="3" t="s">
        <v>116</v>
      </c>
      <c r="R115" s="3">
        <v>3.85</v>
      </c>
      <c r="S115" s="2">
        <f t="shared" si="43"/>
        <v>2.0998146839773402E-2</v>
      </c>
      <c r="U115" s="3" t="s">
        <v>116</v>
      </c>
      <c r="V115" s="3">
        <v>13.16</v>
      </c>
      <c r="Y115" s="3" t="s">
        <v>116</v>
      </c>
      <c r="Z115" s="3">
        <v>6.1</v>
      </c>
      <c r="AA115" s="2">
        <f t="shared" si="44"/>
        <v>-1.4646315517239302E-2</v>
      </c>
      <c r="AC115" s="3" t="s">
        <v>116</v>
      </c>
      <c r="AD115" s="3">
        <v>18.28</v>
      </c>
      <c r="AE115" s="2">
        <f t="shared" si="45"/>
        <v>1.0946908591815748E-3</v>
      </c>
      <c r="AG115" s="3" t="s">
        <v>116</v>
      </c>
      <c r="AH115" s="3">
        <v>4.01</v>
      </c>
      <c r="AI115" s="2">
        <f t="shared" si="46"/>
        <v>2.7814688182876978E-2</v>
      </c>
      <c r="AK115" s="3" t="s">
        <v>116</v>
      </c>
      <c r="AL115" s="3">
        <v>7.76</v>
      </c>
      <c r="AM115" s="2">
        <f t="shared" si="47"/>
        <v>2.2150742787588842E-2</v>
      </c>
    </row>
    <row r="116" spans="1:39">
      <c r="A116" s="3" t="s">
        <v>117</v>
      </c>
      <c r="B116" s="1">
        <v>46918.52</v>
      </c>
      <c r="C116" s="2">
        <f t="shared" si="48"/>
        <v>2.2626896832234036E-2</v>
      </c>
      <c r="E116" s="3" t="s">
        <v>117</v>
      </c>
      <c r="F116" s="3">
        <v>22.3</v>
      </c>
      <c r="G116" s="2">
        <f t="shared" si="40"/>
        <v>1.3998873899403267E-2</v>
      </c>
      <c r="I116" s="3" t="s">
        <v>293</v>
      </c>
      <c r="J116" s="3">
        <v>15.67</v>
      </c>
      <c r="K116" s="2">
        <f t="shared" si="41"/>
        <v>-8.4988485695603577E-2</v>
      </c>
      <c r="M116" s="3" t="s">
        <v>117</v>
      </c>
      <c r="N116" s="3">
        <v>9.1</v>
      </c>
      <c r="O116" s="2">
        <f t="shared" si="42"/>
        <v>-3.1370879697367328E-2</v>
      </c>
      <c r="Q116" s="3" t="s">
        <v>117</v>
      </c>
      <c r="R116" s="3">
        <v>3.77</v>
      </c>
      <c r="S116" s="2">
        <f t="shared" si="43"/>
        <v>6.2948274314236219E-2</v>
      </c>
      <c r="U116" s="3" t="s">
        <v>117</v>
      </c>
      <c r="V116" s="3">
        <v>13.59</v>
      </c>
      <c r="Y116" s="3" t="s">
        <v>117</v>
      </c>
      <c r="Z116" s="3">
        <v>6.19</v>
      </c>
      <c r="AA116" s="2">
        <f t="shared" si="44"/>
        <v>4.122595332195126E-2</v>
      </c>
      <c r="AC116" s="3" t="s">
        <v>117</v>
      </c>
      <c r="AD116" s="3">
        <v>18.260000000000002</v>
      </c>
      <c r="AE116" s="2">
        <f t="shared" si="45"/>
        <v>8.6911810105493259E-2</v>
      </c>
      <c r="AG116" s="3" t="s">
        <v>117</v>
      </c>
      <c r="AH116" s="3">
        <v>3.9</v>
      </c>
      <c r="AI116" s="2">
        <f t="shared" si="46"/>
        <v>-4.7568416919109568E-2</v>
      </c>
      <c r="AK116" s="3" t="s">
        <v>117</v>
      </c>
      <c r="AL116" s="3">
        <v>7.59</v>
      </c>
      <c r="AM116" s="2">
        <f t="shared" si="47"/>
        <v>5.8321610434984184E-2</v>
      </c>
    </row>
    <row r="117" spans="1:39">
      <c r="A117" s="3" t="s">
        <v>118</v>
      </c>
      <c r="B117" s="1">
        <v>45868.82</v>
      </c>
      <c r="C117" s="2">
        <f t="shared" si="48"/>
        <v>-3.6975536612196394E-2</v>
      </c>
      <c r="E117" s="3" t="s">
        <v>118</v>
      </c>
      <c r="F117" s="3">
        <v>21.99</v>
      </c>
      <c r="G117" s="2">
        <f t="shared" si="40"/>
        <v>-5.0974917198860818E-2</v>
      </c>
      <c r="I117" s="3" t="s">
        <v>296</v>
      </c>
      <c r="J117" s="3">
        <v>17.059999999999999</v>
      </c>
      <c r="K117" s="2">
        <f t="shared" si="41"/>
        <v>-8.6425038655622718E-2</v>
      </c>
      <c r="M117" s="3" t="s">
        <v>118</v>
      </c>
      <c r="N117" s="3">
        <v>9.39</v>
      </c>
      <c r="O117" s="2">
        <f t="shared" si="42"/>
        <v>-2.1276603771167293E-3</v>
      </c>
      <c r="Q117" s="3" t="s">
        <v>118</v>
      </c>
      <c r="R117" s="3">
        <v>3.54</v>
      </c>
      <c r="S117" s="2">
        <f t="shared" si="43"/>
        <v>-7.0874339586656995E-2</v>
      </c>
      <c r="U117" s="3" t="s">
        <v>118</v>
      </c>
      <c r="V117" s="3">
        <v>14</v>
      </c>
      <c r="Y117" s="3" t="s">
        <v>118</v>
      </c>
      <c r="Z117" s="3">
        <v>5.94</v>
      </c>
      <c r="AA117" s="2">
        <f t="shared" si="44"/>
        <v>-3.6367644170874833E-2</v>
      </c>
      <c r="AC117" s="3" t="s">
        <v>118</v>
      </c>
      <c r="AD117" s="3">
        <v>16.739999999999998</v>
      </c>
      <c r="AE117" s="2">
        <f t="shared" si="45"/>
        <v>-4.4971081236431454E-2</v>
      </c>
      <c r="AG117" s="3" t="s">
        <v>118</v>
      </c>
      <c r="AH117" s="3">
        <v>4.09</v>
      </c>
      <c r="AI117" s="2">
        <f t="shared" si="46"/>
        <v>-2.4155763879336153E-2</v>
      </c>
      <c r="AK117" s="3" t="s">
        <v>118</v>
      </c>
      <c r="AL117" s="3">
        <v>7.16</v>
      </c>
      <c r="AM117" s="2">
        <f t="shared" si="47"/>
        <v>-4.9056156989194077E-2</v>
      </c>
    </row>
    <row r="118" spans="1:39">
      <c r="A118" s="3" t="s">
        <v>119</v>
      </c>
      <c r="B118" s="1">
        <v>47596.59</v>
      </c>
      <c r="C118" s="2">
        <f t="shared" si="48"/>
        <v>7.6026892495624906E-3</v>
      </c>
      <c r="E118" s="3" t="s">
        <v>119</v>
      </c>
      <c r="F118" s="3">
        <v>23.14</v>
      </c>
      <c r="G118" s="2">
        <f t="shared" si="40"/>
        <v>1.3049336977721059E-2</v>
      </c>
      <c r="I118" s="3" t="s">
        <v>297</v>
      </c>
      <c r="J118" s="3">
        <v>18.600000000000001</v>
      </c>
      <c r="K118" s="2">
        <f t="shared" si="41"/>
        <v>9.7245498919947809E-3</v>
      </c>
      <c r="M118" s="3" t="s">
        <v>119</v>
      </c>
      <c r="N118" s="3">
        <v>9.41</v>
      </c>
      <c r="O118" s="2">
        <f t="shared" si="42"/>
        <v>9.7011945796809981E-2</v>
      </c>
      <c r="Q118" s="3" t="s">
        <v>119</v>
      </c>
      <c r="R118" s="3">
        <v>3.8</v>
      </c>
      <c r="S118" s="2">
        <f t="shared" si="43"/>
        <v>-7.8637364602145762E-3</v>
      </c>
      <c r="U118" s="3" t="s">
        <v>119</v>
      </c>
      <c r="V118" s="3">
        <v>13.16</v>
      </c>
      <c r="Y118" s="3" t="s">
        <v>119</v>
      </c>
      <c r="Z118" s="3">
        <v>6.16</v>
      </c>
      <c r="AA118" s="2">
        <f t="shared" si="44"/>
        <v>1.142869582362285E-2</v>
      </c>
      <c r="AC118" s="3" t="s">
        <v>119</v>
      </c>
      <c r="AD118" s="3">
        <v>17.510000000000002</v>
      </c>
      <c r="AE118" s="2">
        <f t="shared" si="45"/>
        <v>2.9558802241544429E-2</v>
      </c>
      <c r="AG118" s="3" t="s">
        <v>119</v>
      </c>
      <c r="AH118" s="3">
        <v>4.1900000000000004</v>
      </c>
      <c r="AI118" s="2">
        <f t="shared" si="46"/>
        <v>-9.5012591241402516E-3</v>
      </c>
      <c r="AK118" s="3" t="s">
        <v>119</v>
      </c>
      <c r="AL118" s="3">
        <v>7.52</v>
      </c>
      <c r="AM118" s="2">
        <f t="shared" si="47"/>
        <v>2.0148431760503238E-2</v>
      </c>
    </row>
    <row r="119" spans="1:39">
      <c r="A119" s="3" t="s">
        <v>120</v>
      </c>
      <c r="B119" s="1">
        <v>47236.1</v>
      </c>
      <c r="C119" s="2">
        <f t="shared" si="48"/>
        <v>-4.3544454440834282E-2</v>
      </c>
      <c r="E119" s="3" t="s">
        <v>120</v>
      </c>
      <c r="F119" s="3">
        <v>22.84</v>
      </c>
      <c r="G119" s="2">
        <f t="shared" si="40"/>
        <v>6.6057479190910248E-2</v>
      </c>
      <c r="I119" s="3" t="s">
        <v>298</v>
      </c>
      <c r="J119" s="3">
        <v>18.420000000000002</v>
      </c>
      <c r="K119" s="2">
        <f t="shared" si="41"/>
        <v>-0.10111699696741781</v>
      </c>
      <c r="M119" s="3" t="s">
        <v>120</v>
      </c>
      <c r="N119" s="3">
        <v>8.5399999999999991</v>
      </c>
      <c r="O119" s="2">
        <f t="shared" si="42"/>
        <v>-4.24132336822396E-2</v>
      </c>
      <c r="Q119" s="3" t="s">
        <v>120</v>
      </c>
      <c r="R119" s="3">
        <v>3.83</v>
      </c>
      <c r="S119" s="2">
        <f t="shared" si="43"/>
        <v>-6.0778196261949045E-2</v>
      </c>
      <c r="U119" s="3" t="s">
        <v>120</v>
      </c>
      <c r="V119" s="3">
        <v>13.52</v>
      </c>
      <c r="Y119" s="3" t="s">
        <v>120</v>
      </c>
      <c r="Z119" s="3">
        <v>6.09</v>
      </c>
      <c r="AA119" s="2">
        <f t="shared" si="44"/>
        <v>-8.3447288227111241E-2</v>
      </c>
      <c r="AC119" s="3" t="s">
        <v>120</v>
      </c>
      <c r="AD119" s="3">
        <v>17</v>
      </c>
      <c r="AE119" s="2">
        <f t="shared" si="45"/>
        <v>-2.8987536873252298E-2</v>
      </c>
      <c r="AG119" s="3" t="s">
        <v>120</v>
      </c>
      <c r="AH119" s="3">
        <v>4.2300000000000004</v>
      </c>
      <c r="AI119" s="2">
        <f t="shared" si="46"/>
        <v>-7.0671672230923311E-3</v>
      </c>
      <c r="AK119" s="3" t="s">
        <v>120</v>
      </c>
      <c r="AL119" s="3">
        <v>7.37</v>
      </c>
      <c r="AM119" s="2">
        <f t="shared" si="47"/>
        <v>-7.4495569057799152E-2</v>
      </c>
    </row>
    <row r="120" spans="1:39">
      <c r="A120" s="3" t="s">
        <v>121</v>
      </c>
      <c r="B120" s="1">
        <v>49338.41</v>
      </c>
      <c r="C120" s="2">
        <f t="shared" si="48"/>
        <v>4.7843621894537766E-2</v>
      </c>
      <c r="E120" s="3" t="s">
        <v>121</v>
      </c>
      <c r="F120" s="3">
        <v>21.38</v>
      </c>
      <c r="G120" s="2">
        <f t="shared" si="40"/>
        <v>-2.4030731225555945E-2</v>
      </c>
      <c r="I120" s="3" t="s">
        <v>299</v>
      </c>
      <c r="J120" s="3">
        <v>20.38</v>
      </c>
      <c r="K120" s="2">
        <f t="shared" si="41"/>
        <v>0.15406890364861359</v>
      </c>
      <c r="M120" s="3" t="s">
        <v>121</v>
      </c>
      <c r="N120" s="3">
        <v>8.91</v>
      </c>
      <c r="O120" s="2">
        <f t="shared" si="42"/>
        <v>0</v>
      </c>
      <c r="Q120" s="3" t="s">
        <v>121</v>
      </c>
      <c r="R120" s="3">
        <v>4.07</v>
      </c>
      <c r="S120" s="2">
        <f t="shared" si="43"/>
        <v>0.11716897361682399</v>
      </c>
      <c r="U120" s="3" t="s">
        <v>121</v>
      </c>
      <c r="V120" s="3">
        <v>14.16</v>
      </c>
      <c r="Y120" s="3" t="s">
        <v>121</v>
      </c>
      <c r="Z120" s="3">
        <v>6.62</v>
      </c>
      <c r="AA120" s="2">
        <f t="shared" si="44"/>
        <v>7.8533273424682068E-2</v>
      </c>
      <c r="AC120" s="3" t="s">
        <v>121</v>
      </c>
      <c r="AD120" s="3">
        <v>17.5</v>
      </c>
      <c r="AE120" s="2">
        <f t="shared" si="45"/>
        <v>2.7224386254871294E-2</v>
      </c>
      <c r="AG120" s="3" t="s">
        <v>121</v>
      </c>
      <c r="AH120" s="3">
        <v>4.26</v>
      </c>
      <c r="AI120" s="2">
        <f t="shared" si="46"/>
        <v>0</v>
      </c>
      <c r="AK120" s="3" t="s">
        <v>121</v>
      </c>
      <c r="AL120" s="3">
        <v>7.94</v>
      </c>
      <c r="AM120" s="2">
        <f t="shared" si="47"/>
        <v>3.3293728099463626E-2</v>
      </c>
    </row>
    <row r="121" spans="1:39">
      <c r="A121" s="3" t="s">
        <v>122</v>
      </c>
      <c r="B121" s="1">
        <v>47033.46</v>
      </c>
      <c r="C121" s="2">
        <f t="shared" si="48"/>
        <v>4.7949138198299913E-2</v>
      </c>
      <c r="E121" s="3" t="s">
        <v>122</v>
      </c>
      <c r="F121" s="3">
        <v>21.9</v>
      </c>
      <c r="G121" s="2">
        <f t="shared" si="40"/>
        <v>4.4347990454308345E-2</v>
      </c>
      <c r="I121" s="3" t="s">
        <v>300</v>
      </c>
      <c r="J121" s="3">
        <v>17.47</v>
      </c>
      <c r="K121" s="2">
        <f t="shared" si="41"/>
        <v>-6.276768111065761E-3</v>
      </c>
      <c r="M121" s="3" t="s">
        <v>122</v>
      </c>
      <c r="N121" s="3">
        <v>8.91</v>
      </c>
      <c r="O121" s="2">
        <f t="shared" si="42"/>
        <v>0.14335987744603323</v>
      </c>
      <c r="Q121" s="3" t="s">
        <v>122</v>
      </c>
      <c r="R121" s="3">
        <v>3.62</v>
      </c>
      <c r="S121" s="2">
        <f t="shared" si="43"/>
        <v>-5.5096558109695845E-3</v>
      </c>
      <c r="U121" s="3" t="s">
        <v>122</v>
      </c>
      <c r="V121" s="3">
        <v>13.56</v>
      </c>
      <c r="Y121" s="3" t="s">
        <v>122</v>
      </c>
      <c r="Z121" s="3">
        <v>6.12</v>
      </c>
      <c r="AA121" s="2">
        <f t="shared" si="44"/>
        <v>5.8890016004226664E-2</v>
      </c>
      <c r="AC121" s="3" t="s">
        <v>122</v>
      </c>
      <c r="AD121" s="3">
        <v>17.03</v>
      </c>
      <c r="AE121" s="2">
        <f t="shared" si="45"/>
        <v>0.10060898525501344</v>
      </c>
      <c r="AG121" s="3" t="s">
        <v>122</v>
      </c>
      <c r="AH121" s="3">
        <v>4.26</v>
      </c>
      <c r="AI121" s="2">
        <f t="shared" si="46"/>
        <v>3.5846131773135663E-2</v>
      </c>
      <c r="AK121" s="3" t="s">
        <v>122</v>
      </c>
      <c r="AL121" s="3">
        <v>7.68</v>
      </c>
      <c r="AM121" s="2">
        <f t="shared" si="47"/>
        <v>-5.3244514518812243E-2</v>
      </c>
    </row>
    <row r="122" spans="1:39">
      <c r="A122" s="3" t="s">
        <v>123</v>
      </c>
      <c r="B122" s="1">
        <v>44831.46</v>
      </c>
      <c r="C122" s="2">
        <f t="shared" si="48"/>
        <v>-5.2840473853537656E-2</v>
      </c>
      <c r="E122" s="3" t="s">
        <v>123</v>
      </c>
      <c r="F122" s="3">
        <v>20.95</v>
      </c>
      <c r="G122" s="2">
        <f t="shared" si="40"/>
        <v>-7.1376662842227712E-2</v>
      </c>
      <c r="I122" s="3" t="s">
        <v>301</v>
      </c>
      <c r="J122" s="3">
        <v>17.579999999999998</v>
      </c>
      <c r="K122" s="2">
        <f t="shared" si="41"/>
        <v>-0.10467768872791559</v>
      </c>
      <c r="M122" s="3" t="s">
        <v>123</v>
      </c>
      <c r="N122" s="3">
        <v>7.72</v>
      </c>
      <c r="O122" s="2">
        <f t="shared" si="42"/>
        <v>-0.12523933633283832</v>
      </c>
      <c r="Q122" s="3" t="s">
        <v>123</v>
      </c>
      <c r="R122" s="3">
        <v>3.64</v>
      </c>
      <c r="S122" s="2">
        <f t="shared" si="43"/>
        <v>-2.1739986636405875E-2</v>
      </c>
      <c r="U122" s="3" t="s">
        <v>123</v>
      </c>
      <c r="V122" s="3">
        <v>12.59</v>
      </c>
      <c r="Y122" s="3" t="s">
        <v>123</v>
      </c>
      <c r="Z122" s="3">
        <v>5.77</v>
      </c>
      <c r="AA122" s="2">
        <f t="shared" si="44"/>
        <v>-7.6704252279353707E-2</v>
      </c>
      <c r="AC122" s="3" t="s">
        <v>123</v>
      </c>
      <c r="AD122" s="3">
        <v>15.4</v>
      </c>
      <c r="AE122" s="2">
        <f t="shared" si="45"/>
        <v>-6.8992871486951435E-2</v>
      </c>
      <c r="AG122" s="3" t="s">
        <v>123</v>
      </c>
      <c r="AH122" s="3">
        <v>4.1100000000000003</v>
      </c>
      <c r="AI122" s="2">
        <f t="shared" si="46"/>
        <v>1.9656652549551592E-2</v>
      </c>
      <c r="AK122" s="3" t="s">
        <v>123</v>
      </c>
      <c r="AL122" s="3">
        <v>8.1</v>
      </c>
      <c r="AM122" s="2">
        <f t="shared" si="47"/>
        <v>-3.3983852815598736E-2</v>
      </c>
    </row>
    <row r="123" spans="1:39">
      <c r="A123" s="3" t="s">
        <v>124</v>
      </c>
      <c r="B123" s="1">
        <v>47264.08</v>
      </c>
      <c r="C123" s="2">
        <f t="shared" si="48"/>
        <v>1.8440148416597604E-2</v>
      </c>
      <c r="E123" s="3" t="s">
        <v>124</v>
      </c>
      <c r="F123" s="3">
        <v>22.5</v>
      </c>
      <c r="G123" s="2">
        <f t="shared" si="40"/>
        <v>1.974929538501807E-2</v>
      </c>
      <c r="I123" s="3" t="s">
        <v>302</v>
      </c>
      <c r="J123" s="3">
        <v>19.52</v>
      </c>
      <c r="K123" s="2">
        <f t="shared" si="41"/>
        <v>2.3323161372618716E-2</v>
      </c>
      <c r="M123" s="3" t="s">
        <v>124</v>
      </c>
      <c r="N123" s="3">
        <v>8.75</v>
      </c>
      <c r="O123" s="2">
        <f t="shared" si="42"/>
        <v>5.2798185566970829E-2</v>
      </c>
      <c r="Q123" s="3" t="s">
        <v>124</v>
      </c>
      <c r="R123" s="3">
        <v>3.72</v>
      </c>
      <c r="S123" s="2">
        <f t="shared" si="43"/>
        <v>6.6691374498672351E-2</v>
      </c>
      <c r="U123" s="3" t="s">
        <v>124</v>
      </c>
      <c r="V123" s="3">
        <v>13.76</v>
      </c>
      <c r="Y123" s="3" t="s">
        <v>124</v>
      </c>
      <c r="Z123" s="3">
        <v>6.23</v>
      </c>
      <c r="AA123" s="2">
        <f t="shared" si="44"/>
        <v>2.1087561620096385E-2</v>
      </c>
      <c r="AC123" s="3" t="s">
        <v>124</v>
      </c>
      <c r="AD123" s="3">
        <v>16.5</v>
      </c>
      <c r="AE123" s="2">
        <f t="shared" si="45"/>
        <v>6.9642433055747119E-2</v>
      </c>
      <c r="AG123" s="3" t="s">
        <v>124</v>
      </c>
      <c r="AH123" s="3">
        <v>4.03</v>
      </c>
      <c r="AI123" s="2">
        <f t="shared" si="46"/>
        <v>4.9751346401139289E-3</v>
      </c>
      <c r="AK123" s="3" t="s">
        <v>124</v>
      </c>
      <c r="AL123" s="3">
        <v>8.3800000000000008</v>
      </c>
      <c r="AM123" s="2">
        <f t="shared" si="47"/>
        <v>0.11629250027832226</v>
      </c>
    </row>
    <row r="124" spans="1:39">
      <c r="A124" s="3" t="s">
        <v>125</v>
      </c>
      <c r="B124" s="1">
        <v>46400.51</v>
      </c>
      <c r="C124" s="2">
        <f t="shared" si="48"/>
        <v>-2.0928285820104508E-3</v>
      </c>
      <c r="E124" s="3" t="s">
        <v>125</v>
      </c>
      <c r="F124" s="3">
        <v>22.06</v>
      </c>
      <c r="G124" s="2">
        <f t="shared" si="40"/>
        <v>7.1391809324944225E-2</v>
      </c>
      <c r="I124" s="3" t="s">
        <v>304</v>
      </c>
      <c r="J124" s="3">
        <v>19.07</v>
      </c>
      <c r="K124" s="2">
        <f t="shared" si="41"/>
        <v>6.4433649866959722E-2</v>
      </c>
      <c r="M124" s="3" t="s">
        <v>125</v>
      </c>
      <c r="N124" s="3">
        <v>8.3000000000000007</v>
      </c>
      <c r="O124" s="2">
        <f t="shared" si="42"/>
        <v>-8.3188819271979936E-2</v>
      </c>
      <c r="Q124" s="3" t="s">
        <v>125</v>
      </c>
      <c r="R124" s="3">
        <v>3.48</v>
      </c>
      <c r="S124" s="2">
        <f t="shared" si="43"/>
        <v>7.1458963982144852E-2</v>
      </c>
      <c r="U124" s="3" t="s">
        <v>125</v>
      </c>
      <c r="V124" s="3">
        <v>12.48</v>
      </c>
      <c r="Y124" s="3" t="s">
        <v>125</v>
      </c>
      <c r="Z124" s="3">
        <v>6.1</v>
      </c>
      <c r="AA124" s="2">
        <f t="shared" si="44"/>
        <v>1.3201511858535981E-2</v>
      </c>
      <c r="AC124" s="3" t="s">
        <v>125</v>
      </c>
      <c r="AD124" s="3">
        <v>15.39</v>
      </c>
      <c r="AE124" s="2">
        <f t="shared" si="45"/>
        <v>2.8337975304456732E-2</v>
      </c>
      <c r="AG124" s="3" t="s">
        <v>125</v>
      </c>
      <c r="AH124" s="3">
        <v>4.01</v>
      </c>
      <c r="AI124" s="2">
        <f t="shared" si="46"/>
        <v>2.4968801985871458E-3</v>
      </c>
      <c r="AK124" s="3" t="s">
        <v>125</v>
      </c>
      <c r="AL124" s="3">
        <v>7.46</v>
      </c>
      <c r="AM124" s="2">
        <f t="shared" si="47"/>
        <v>2.4424552007074794E-2</v>
      </c>
    </row>
    <row r="125" spans="1:39">
      <c r="A125" s="3" t="s">
        <v>126</v>
      </c>
      <c r="B125" s="1">
        <v>46497.72</v>
      </c>
      <c r="C125" s="2">
        <f t="shared" si="48"/>
        <v>-1.4012805051046014E-2</v>
      </c>
      <c r="E125" s="3" t="s">
        <v>126</v>
      </c>
      <c r="F125" s="3">
        <v>20.54</v>
      </c>
      <c r="G125" s="2">
        <f t="shared" si="40"/>
        <v>-2.119539846773897E-2</v>
      </c>
      <c r="I125" s="3" t="s">
        <v>306</v>
      </c>
      <c r="J125" s="3">
        <v>17.88</v>
      </c>
      <c r="K125" s="2">
        <f t="shared" si="41"/>
        <v>5.223569049923317E-2</v>
      </c>
      <c r="M125" s="3" t="s">
        <v>126</v>
      </c>
      <c r="N125" s="3">
        <v>9.02</v>
      </c>
      <c r="O125" s="2">
        <f t="shared" si="42"/>
        <v>-9.309042306601209E-2</v>
      </c>
      <c r="Q125" s="3" t="s">
        <v>126</v>
      </c>
      <c r="R125" s="3">
        <v>3.24</v>
      </c>
      <c r="S125" s="2">
        <f t="shared" si="43"/>
        <v>-6.1538655743781116E-3</v>
      </c>
      <c r="U125" s="3" t="s">
        <v>126</v>
      </c>
      <c r="V125" s="3">
        <v>12.48</v>
      </c>
      <c r="Y125" s="3" t="s">
        <v>126</v>
      </c>
      <c r="Z125" s="3">
        <v>6.02</v>
      </c>
      <c r="AA125" s="2">
        <f t="shared" si="44"/>
        <v>-2.7847827375775153E-2</v>
      </c>
      <c r="AC125" s="3" t="s">
        <v>126</v>
      </c>
      <c r="AD125" s="3">
        <v>14.96</v>
      </c>
      <c r="AE125" s="2">
        <f t="shared" si="45"/>
        <v>-6.0939136679854643E-2</v>
      </c>
      <c r="AG125" s="3" t="s">
        <v>126</v>
      </c>
      <c r="AH125" s="3">
        <v>4</v>
      </c>
      <c r="AI125" s="2">
        <f t="shared" si="46"/>
        <v>3.8221212820197671E-2</v>
      </c>
      <c r="AK125" s="3" t="s">
        <v>126</v>
      </c>
      <c r="AL125" s="3">
        <v>7.28</v>
      </c>
      <c r="AM125" s="2">
        <f t="shared" si="47"/>
        <v>-3.9062205240762815E-2</v>
      </c>
    </row>
    <row r="126" spans="1:39">
      <c r="A126" s="3" t="s">
        <v>127</v>
      </c>
      <c r="B126" s="1">
        <v>47153.87</v>
      </c>
      <c r="C126" s="2">
        <f t="shared" si="48"/>
        <v>3.0888119304310058E-2</v>
      </c>
      <c r="E126" s="3" t="s">
        <v>127</v>
      </c>
      <c r="F126" s="3">
        <v>20.98</v>
      </c>
      <c r="G126" s="2">
        <f t="shared" si="40"/>
        <v>-9.5283475527185445E-4</v>
      </c>
      <c r="I126" s="3" t="s">
        <v>307</v>
      </c>
      <c r="J126" s="3">
        <v>16.97</v>
      </c>
      <c r="K126" s="2">
        <f t="shared" si="41"/>
        <v>3.5996687863091195E-2</v>
      </c>
      <c r="M126" s="3" t="s">
        <v>127</v>
      </c>
      <c r="N126" s="3">
        <v>9.9</v>
      </c>
      <c r="O126" s="2">
        <f t="shared" si="42"/>
        <v>-3.9609138095045827E-2</v>
      </c>
      <c r="Q126" s="3" t="s">
        <v>127</v>
      </c>
      <c r="R126" s="3">
        <v>3.26</v>
      </c>
      <c r="S126" s="2">
        <f t="shared" si="43"/>
        <v>1.8576385572935238E-2</v>
      </c>
      <c r="U126" s="3" t="s">
        <v>127</v>
      </c>
      <c r="V126" s="3">
        <v>12.76</v>
      </c>
      <c r="Y126" s="3" t="s">
        <v>127</v>
      </c>
      <c r="Z126" s="3">
        <v>6.19</v>
      </c>
      <c r="AA126" s="2">
        <f t="shared" si="44"/>
        <v>3.4514518733964453E-2</v>
      </c>
      <c r="AC126" s="3" t="s">
        <v>127</v>
      </c>
      <c r="AD126" s="3">
        <v>15.9</v>
      </c>
      <c r="AE126" s="2">
        <f t="shared" si="45"/>
        <v>7.5076026440357102E-2</v>
      </c>
      <c r="AG126" s="3" t="s">
        <v>127</v>
      </c>
      <c r="AH126" s="3">
        <v>3.85</v>
      </c>
      <c r="AI126" s="2">
        <f t="shared" si="46"/>
        <v>3.16649146439687E-2</v>
      </c>
      <c r="AK126" s="3" t="s">
        <v>127</v>
      </c>
      <c r="AL126" s="3">
        <v>7.57</v>
      </c>
      <c r="AM126" s="2">
        <f t="shared" si="47"/>
        <v>6.6269294876090783E-3</v>
      </c>
    </row>
    <row r="127" spans="1:39">
      <c r="A127" s="3" t="s">
        <v>128</v>
      </c>
      <c r="B127" s="1">
        <v>45719.64</v>
      </c>
      <c r="C127" s="2">
        <f t="shared" si="48"/>
        <v>-3.8378783120345532E-2</v>
      </c>
      <c r="E127" s="3" t="s">
        <v>128</v>
      </c>
      <c r="F127" s="3">
        <v>21</v>
      </c>
      <c r="G127" s="2">
        <f t="shared" si="40"/>
        <v>-4.0593396965253555E-2</v>
      </c>
      <c r="I127" s="3" t="s">
        <v>308</v>
      </c>
      <c r="J127" s="3">
        <v>16.37</v>
      </c>
      <c r="K127" s="2">
        <f t="shared" si="41"/>
        <v>-8.5992735768819772E-2</v>
      </c>
      <c r="M127" s="3" t="s">
        <v>128</v>
      </c>
      <c r="N127" s="3">
        <v>10.3</v>
      </c>
      <c r="O127" s="2">
        <f t="shared" si="42"/>
        <v>-6.5751377562780419E-2</v>
      </c>
      <c r="Q127" s="3" t="s">
        <v>128</v>
      </c>
      <c r="R127" s="3">
        <v>3.2</v>
      </c>
      <c r="S127" s="2">
        <f t="shared" si="43"/>
        <v>-0.10379679368164342</v>
      </c>
      <c r="U127" s="3" t="s">
        <v>128</v>
      </c>
      <c r="V127" s="3">
        <v>12.15</v>
      </c>
      <c r="Y127" s="3" t="s">
        <v>128</v>
      </c>
      <c r="Z127" s="3">
        <v>5.98</v>
      </c>
      <c r="AA127" s="2">
        <f t="shared" si="44"/>
        <v>-3.9349338788547655E-2</v>
      </c>
      <c r="AC127" s="3" t="s">
        <v>128</v>
      </c>
      <c r="AD127" s="3">
        <v>14.75</v>
      </c>
      <c r="AE127" s="2">
        <f t="shared" si="45"/>
        <v>-6.559728248581323E-2</v>
      </c>
      <c r="AG127" s="3" t="s">
        <v>128</v>
      </c>
      <c r="AH127" s="3">
        <v>3.73</v>
      </c>
      <c r="AI127" s="2">
        <f t="shared" si="46"/>
        <v>-4.4568319479876523E-2</v>
      </c>
      <c r="AK127" s="3" t="s">
        <v>128</v>
      </c>
      <c r="AL127" s="3">
        <v>7.52</v>
      </c>
      <c r="AM127" s="2">
        <f t="shared" si="47"/>
        <v>-4.4220468479366837E-2</v>
      </c>
    </row>
    <row r="128" spans="1:39">
      <c r="A128" s="3" t="s">
        <v>129</v>
      </c>
      <c r="B128" s="1">
        <v>47508.41</v>
      </c>
      <c r="C128" s="2">
        <f t="shared" si="48"/>
        <v>-2.2250007316796959E-2</v>
      </c>
      <c r="E128" s="3" t="s">
        <v>129</v>
      </c>
      <c r="F128" s="3">
        <v>21.87</v>
      </c>
      <c r="G128" s="2">
        <f t="shared" si="40"/>
        <v>-2.7510190336813779E-2</v>
      </c>
      <c r="I128" s="3" t="s">
        <v>309</v>
      </c>
      <c r="J128" s="3">
        <v>17.84</v>
      </c>
      <c r="K128" s="2">
        <f t="shared" si="41"/>
        <v>-1.2256420836975935E-2</v>
      </c>
      <c r="M128" s="3" t="s">
        <v>129</v>
      </c>
      <c r="N128" s="3">
        <v>11</v>
      </c>
      <c r="O128" s="2">
        <f t="shared" si="42"/>
        <v>-2.2472855852058628E-2</v>
      </c>
      <c r="Q128" s="3" t="s">
        <v>129</v>
      </c>
      <c r="R128" s="3">
        <v>3.55</v>
      </c>
      <c r="S128" s="2">
        <f t="shared" si="43"/>
        <v>1.70458672729886E-2</v>
      </c>
      <c r="U128" s="3" t="s">
        <v>129</v>
      </c>
      <c r="V128" s="3">
        <v>13.87</v>
      </c>
      <c r="Y128" s="3" t="s">
        <v>129</v>
      </c>
      <c r="Z128" s="3">
        <v>6.22</v>
      </c>
      <c r="AA128" s="2">
        <f t="shared" si="44"/>
        <v>-1.436576980203364E-2</v>
      </c>
      <c r="AC128" s="3" t="s">
        <v>129</v>
      </c>
      <c r="AD128" s="3">
        <v>15.75</v>
      </c>
      <c r="AE128" s="2">
        <f t="shared" si="45"/>
        <v>-5.5569851154810654E-2</v>
      </c>
      <c r="AG128" s="3" t="s">
        <v>129</v>
      </c>
      <c r="AH128" s="3">
        <v>3.9</v>
      </c>
      <c r="AI128" s="2">
        <f t="shared" si="46"/>
        <v>-1.2739025777429826E-2</v>
      </c>
      <c r="AK128" s="3" t="s">
        <v>129</v>
      </c>
      <c r="AL128" s="3">
        <v>7.86</v>
      </c>
      <c r="AM128" s="2">
        <f t="shared" si="47"/>
        <v>-5.9276609929540189E-2</v>
      </c>
    </row>
    <row r="129" spans="1:39">
      <c r="A129" s="3" t="s">
        <v>130</v>
      </c>
      <c r="B129" s="1">
        <v>48577.32</v>
      </c>
      <c r="C129" s="2">
        <f t="shared" si="48"/>
        <v>-4.6013787145162667E-2</v>
      </c>
      <c r="E129" s="3" t="s">
        <v>130</v>
      </c>
      <c r="F129" s="3">
        <v>22.48</v>
      </c>
      <c r="G129" s="2">
        <f t="shared" si="40"/>
        <v>-4.8196868394093297E-2</v>
      </c>
      <c r="I129" s="3" t="s">
        <v>310</v>
      </c>
      <c r="J129" s="3">
        <v>18.059999999999999</v>
      </c>
      <c r="K129" s="2">
        <f t="shared" si="41"/>
        <v>3.0356462480593992E-2</v>
      </c>
      <c r="M129" s="3" t="s">
        <v>130</v>
      </c>
      <c r="N129" s="3">
        <v>11.25</v>
      </c>
      <c r="O129" s="2">
        <f t="shared" si="42"/>
        <v>4.3603637482131932E-2</v>
      </c>
      <c r="Q129" s="3" t="s">
        <v>130</v>
      </c>
      <c r="R129" s="3">
        <v>3.49</v>
      </c>
      <c r="S129" s="2">
        <f t="shared" si="43"/>
        <v>-7.7173265245583489E-2</v>
      </c>
      <c r="U129" s="3" t="s">
        <v>130</v>
      </c>
      <c r="V129" s="3">
        <v>14.06</v>
      </c>
      <c r="Y129" s="3" t="s">
        <v>130</v>
      </c>
      <c r="Z129" s="3">
        <v>6.31</v>
      </c>
      <c r="AA129" s="2">
        <f t="shared" si="44"/>
        <v>-8.0652055081337409E-2</v>
      </c>
      <c r="AC129" s="3" t="s">
        <v>130</v>
      </c>
      <c r="AD129" s="3">
        <v>16.649999999999999</v>
      </c>
      <c r="AE129" s="2">
        <f t="shared" si="45"/>
        <v>-4.8074907719512387E-2</v>
      </c>
      <c r="AG129" s="3" t="s">
        <v>130</v>
      </c>
      <c r="AH129" s="3">
        <v>3.95</v>
      </c>
      <c r="AI129" s="2">
        <f t="shared" si="46"/>
        <v>-3.4829391141679808E-2</v>
      </c>
      <c r="AK129" s="3" t="s">
        <v>130</v>
      </c>
      <c r="AL129" s="3">
        <v>8.34</v>
      </c>
      <c r="AM129" s="2">
        <f t="shared" si="47"/>
        <v>-4.3408574493756104E-2</v>
      </c>
    </row>
    <row r="130" spans="1:39">
      <c r="A130" s="3" t="s">
        <v>131</v>
      </c>
      <c r="B130" s="1">
        <v>50864.77</v>
      </c>
      <c r="C130" s="2">
        <f t="shared" si="48"/>
        <v>3.2345645416683458E-2</v>
      </c>
      <c r="E130" s="3" t="s">
        <v>131</v>
      </c>
      <c r="F130" s="3">
        <v>23.59</v>
      </c>
      <c r="G130" s="2">
        <f t="shared" si="40"/>
        <v>4.5087827470896326E-2</v>
      </c>
      <c r="I130" s="3" t="s">
        <v>311</v>
      </c>
      <c r="J130" s="3">
        <v>17.52</v>
      </c>
      <c r="K130" s="2">
        <f t="shared" si="41"/>
        <v>6.2409890259321477E-2</v>
      </c>
      <c r="M130" s="3" t="s">
        <v>131</v>
      </c>
      <c r="N130" s="3">
        <v>10.77</v>
      </c>
      <c r="O130" s="2">
        <f t="shared" si="42"/>
        <v>-0.11146994871237778</v>
      </c>
      <c r="Q130" s="3" t="s">
        <v>131</v>
      </c>
      <c r="R130" s="3">
        <v>3.77</v>
      </c>
      <c r="S130" s="2">
        <f t="shared" si="43"/>
        <v>1.0666767804195228E-2</v>
      </c>
      <c r="U130" s="3" t="s">
        <v>131</v>
      </c>
      <c r="V130" s="3">
        <v>14.53</v>
      </c>
      <c r="Y130" s="3" t="s">
        <v>131</v>
      </c>
      <c r="Z130" s="3">
        <v>6.84</v>
      </c>
      <c r="AA130" s="2">
        <f t="shared" si="44"/>
        <v>4.9448275413981328E-2</v>
      </c>
      <c r="AC130" s="3" t="s">
        <v>131</v>
      </c>
      <c r="AD130" s="3">
        <v>17.47</v>
      </c>
      <c r="AE130" s="2">
        <f t="shared" si="45"/>
        <v>-4.6415935701410206E-2</v>
      </c>
      <c r="AG130" s="3" t="s">
        <v>131</v>
      </c>
      <c r="AH130" s="3">
        <v>4.09</v>
      </c>
      <c r="AI130" s="2">
        <f t="shared" si="46"/>
        <v>1.7263067423780771E-2</v>
      </c>
      <c r="AK130" s="3" t="s">
        <v>131</v>
      </c>
      <c r="AL130" s="3">
        <v>8.7100000000000009</v>
      </c>
      <c r="AM130" s="2">
        <f t="shared" si="47"/>
        <v>3.3861962610176072E-2</v>
      </c>
    </row>
    <row r="131" spans="1:39">
      <c r="A131" s="3" t="s">
        <v>132</v>
      </c>
      <c r="B131" s="1">
        <v>49245.84</v>
      </c>
      <c r="C131" s="2">
        <f t="shared" si="48"/>
        <v>-6.0970389988676238E-2</v>
      </c>
      <c r="E131" s="3" t="s">
        <v>132</v>
      </c>
      <c r="F131" s="3">
        <v>22.55</v>
      </c>
      <c r="G131" s="2">
        <f t="shared" si="40"/>
        <v>-3.7000956414968256E-2</v>
      </c>
      <c r="I131" s="3" t="s">
        <v>313</v>
      </c>
      <c r="J131" s="3">
        <v>16.46</v>
      </c>
      <c r="K131" s="2">
        <f t="shared" si="41"/>
        <v>-3.8729892655178268E-2</v>
      </c>
      <c r="M131" s="3" t="s">
        <v>132</v>
      </c>
      <c r="N131" s="3">
        <v>12.04</v>
      </c>
      <c r="O131" s="2">
        <f t="shared" si="42"/>
        <v>-0.16006575681576124</v>
      </c>
      <c r="Q131" s="3" t="s">
        <v>132</v>
      </c>
      <c r="R131" s="3">
        <v>3.73</v>
      </c>
      <c r="S131" s="2">
        <f t="shared" si="43"/>
        <v>-0.11150780215498592</v>
      </c>
      <c r="U131" s="3" t="s">
        <v>132</v>
      </c>
      <c r="V131" s="3">
        <v>14.05</v>
      </c>
      <c r="Y131" s="3" t="s">
        <v>132</v>
      </c>
      <c r="Z131" s="3">
        <v>6.51</v>
      </c>
      <c r="AA131" s="2">
        <f t="shared" si="44"/>
        <v>-9.5170524752076407E-2</v>
      </c>
      <c r="AC131" s="3" t="s">
        <v>132</v>
      </c>
      <c r="AD131" s="3">
        <v>18.3</v>
      </c>
      <c r="AE131" s="2">
        <f t="shared" si="45"/>
        <v>-1.2489980449893174E-2</v>
      </c>
      <c r="AG131" s="3" t="s">
        <v>132</v>
      </c>
      <c r="AH131" s="3">
        <v>4.0199999999999996</v>
      </c>
      <c r="AI131" s="2">
        <f t="shared" si="46"/>
        <v>5.1031480012445826E-2</v>
      </c>
      <c r="AK131" s="3" t="s">
        <v>132</v>
      </c>
      <c r="AL131" s="3">
        <v>8.42</v>
      </c>
      <c r="AM131" s="2">
        <f t="shared" si="47"/>
        <v>-2.8104894320108483E-2</v>
      </c>
    </row>
    <row r="132" spans="1:39">
      <c r="A132" s="3" t="s">
        <v>133</v>
      </c>
      <c r="B132" s="1">
        <v>52341.8</v>
      </c>
      <c r="C132" s="2">
        <f t="shared" si="48"/>
        <v>-4.744391289119335E-3</v>
      </c>
      <c r="E132" s="3" t="s">
        <v>133</v>
      </c>
      <c r="F132" s="3">
        <v>23.4</v>
      </c>
      <c r="G132" s="2">
        <f t="shared" si="40"/>
        <v>1.0741241831412616E-2</v>
      </c>
      <c r="I132" s="3" t="s">
        <v>314</v>
      </c>
      <c r="J132" s="3">
        <v>17.11</v>
      </c>
      <c r="K132" s="2">
        <f t="shared" si="41"/>
        <v>2.0071512068984613E-2</v>
      </c>
      <c r="M132" s="3" t="s">
        <v>133</v>
      </c>
      <c r="N132" s="3">
        <v>14.13</v>
      </c>
      <c r="O132" s="2">
        <f t="shared" si="42"/>
        <v>-2.3086020034182586E-2</v>
      </c>
      <c r="Q132" s="3" t="s">
        <v>133</v>
      </c>
      <c r="R132" s="3">
        <v>4.17</v>
      </c>
      <c r="S132" s="2">
        <f t="shared" si="43"/>
        <v>-4.9132688577644648E-2</v>
      </c>
      <c r="U132" s="3" t="s">
        <v>133</v>
      </c>
      <c r="V132" s="3">
        <v>14.58</v>
      </c>
      <c r="Y132" s="3" t="s">
        <v>133</v>
      </c>
      <c r="Z132" s="3">
        <v>7.16</v>
      </c>
      <c r="AA132" s="2">
        <f t="shared" si="44"/>
        <v>-2.0733292789132846E-2</v>
      </c>
      <c r="AC132" s="3" t="s">
        <v>133</v>
      </c>
      <c r="AD132" s="3">
        <v>18.53</v>
      </c>
      <c r="AE132" s="2">
        <f t="shared" si="45"/>
        <v>9.8012153888055245E-2</v>
      </c>
      <c r="AG132" s="3" t="s">
        <v>133</v>
      </c>
      <c r="AH132" s="3">
        <v>3.82</v>
      </c>
      <c r="AI132" s="2">
        <f t="shared" si="46"/>
        <v>3.1917602968304946E-2</v>
      </c>
      <c r="AK132" s="3" t="s">
        <v>133</v>
      </c>
      <c r="AL132" s="3">
        <v>8.66</v>
      </c>
      <c r="AM132" s="2">
        <f t="shared" si="47"/>
        <v>-4.9559690948460508E-2</v>
      </c>
    </row>
    <row r="133" spans="1:39">
      <c r="A133" s="3" t="s">
        <v>134</v>
      </c>
      <c r="B133" s="1">
        <v>52590.720000000001</v>
      </c>
      <c r="C133" s="2">
        <f t="shared" si="48"/>
        <v>1.3570531732854209E-3</v>
      </c>
      <c r="E133" s="3" t="s">
        <v>134</v>
      </c>
      <c r="F133" s="3">
        <v>23.15</v>
      </c>
      <c r="G133" s="2">
        <f t="shared" si="40"/>
        <v>-5.5998423309940844E-3</v>
      </c>
      <c r="I133" s="3" t="s">
        <v>316</v>
      </c>
      <c r="J133" s="3">
        <v>16.77</v>
      </c>
      <c r="K133" s="2">
        <f t="shared" si="41"/>
        <v>-3.2847527892397123E-2</v>
      </c>
      <c r="M133" s="3" t="s">
        <v>134</v>
      </c>
      <c r="N133" s="3">
        <v>14.46</v>
      </c>
      <c r="O133" s="2">
        <f t="shared" si="42"/>
        <v>6.9180217217747176E-4</v>
      </c>
      <c r="Q133" s="3" t="s">
        <v>134</v>
      </c>
      <c r="R133" s="3">
        <v>4.38</v>
      </c>
      <c r="S133" s="2">
        <f t="shared" si="43"/>
        <v>-3.5878287664901906E-2</v>
      </c>
      <c r="U133" s="3" t="s">
        <v>134</v>
      </c>
      <c r="V133" s="3">
        <v>14.66</v>
      </c>
      <c r="Y133" s="3" t="s">
        <v>134</v>
      </c>
      <c r="Z133" s="3">
        <v>7.31</v>
      </c>
      <c r="AA133" s="2">
        <f t="shared" si="44"/>
        <v>9.6220673640620303E-3</v>
      </c>
      <c r="AC133" s="3" t="s">
        <v>134</v>
      </c>
      <c r="AD133" s="3">
        <v>16.8</v>
      </c>
      <c r="AE133" s="2">
        <f t="shared" si="45"/>
        <v>3.6367644170875006E-2</v>
      </c>
      <c r="AG133" s="3" t="s">
        <v>134</v>
      </c>
      <c r="AH133" s="3">
        <v>3.7</v>
      </c>
      <c r="AI133" s="2">
        <f t="shared" si="46"/>
        <v>8.1411575836998658E-3</v>
      </c>
      <c r="AK133" s="3" t="s">
        <v>134</v>
      </c>
      <c r="AL133" s="3">
        <v>9.1</v>
      </c>
      <c r="AM133" s="2">
        <f t="shared" si="47"/>
        <v>-3.6681566634604978E-2</v>
      </c>
    </row>
    <row r="134" spans="1:39">
      <c r="A134" s="3" t="s">
        <v>135</v>
      </c>
      <c r="B134" s="1">
        <v>52519.4</v>
      </c>
      <c r="C134" s="2">
        <f t="shared" si="48"/>
        <v>-2.8115631304441981E-2</v>
      </c>
      <c r="E134" s="3" t="s">
        <v>135</v>
      </c>
      <c r="F134" s="3">
        <v>23.28</v>
      </c>
      <c r="G134" s="2">
        <f t="shared" si="40"/>
        <v>6.0319010977065218E-3</v>
      </c>
      <c r="I134" s="3" t="s">
        <v>317</v>
      </c>
      <c r="J134" s="3">
        <v>17.329999999999998</v>
      </c>
      <c r="K134" s="2">
        <f t="shared" si="41"/>
        <v>-0.10403245587317381</v>
      </c>
      <c r="M134" s="3" t="s">
        <v>135</v>
      </c>
      <c r="N134" s="3">
        <v>14.45</v>
      </c>
      <c r="O134" s="2">
        <f t="shared" si="42"/>
        <v>3.0923054209525402E-2</v>
      </c>
      <c r="Q134" s="3" t="s">
        <v>135</v>
      </c>
      <c r="R134" s="3">
        <v>4.54</v>
      </c>
      <c r="S134" s="2">
        <f t="shared" si="43"/>
        <v>-4.0998190450585108E-2</v>
      </c>
      <c r="U134" s="3" t="s">
        <v>135</v>
      </c>
      <c r="V134" s="3">
        <v>14.75</v>
      </c>
      <c r="Y134" s="3" t="s">
        <v>135</v>
      </c>
      <c r="Z134" s="3">
        <v>7.24</v>
      </c>
      <c r="AA134" s="2">
        <f t="shared" si="44"/>
        <v>-1.0989121575595206E-2</v>
      </c>
      <c r="AC134" s="3" t="s">
        <v>135</v>
      </c>
      <c r="AD134" s="3">
        <v>16.2</v>
      </c>
      <c r="AE134" s="2">
        <f t="shared" si="45"/>
        <v>-1.0439149144705272E-2</v>
      </c>
      <c r="AG134" s="3" t="s">
        <v>135</v>
      </c>
      <c r="AH134" s="3">
        <v>3.67</v>
      </c>
      <c r="AI134" s="2">
        <f t="shared" si="46"/>
        <v>5.3159368280095848E-2</v>
      </c>
      <c r="AK134" s="3" t="s">
        <v>135</v>
      </c>
      <c r="AL134" s="3">
        <v>9.44</v>
      </c>
      <c r="AM134" s="2">
        <f t="shared" si="47"/>
        <v>2.1414094503816355E-2</v>
      </c>
    </row>
    <row r="135" spans="1:39">
      <c r="A135" s="3" t="s">
        <v>136</v>
      </c>
      <c r="B135" s="1">
        <v>54016.97</v>
      </c>
      <c r="C135" s="2">
        <f t="shared" si="48"/>
        <v>4.9655662510941457E-3</v>
      </c>
      <c r="E135" s="3" t="s">
        <v>136</v>
      </c>
      <c r="F135" s="3">
        <v>23.14</v>
      </c>
      <c r="G135" s="2">
        <f t="shared" si="40"/>
        <v>1.9197797278173629E-2</v>
      </c>
      <c r="I135" s="3" t="s">
        <v>319</v>
      </c>
      <c r="J135" s="3">
        <v>19.23</v>
      </c>
      <c r="K135" s="2">
        <f t="shared" si="41"/>
        <v>-3.5252692555763916E-2</v>
      </c>
      <c r="M135" s="3" t="s">
        <v>136</v>
      </c>
      <c r="N135" s="3">
        <v>14.01</v>
      </c>
      <c r="O135" s="2">
        <f t="shared" si="42"/>
        <v>-3.0230773115764529E-2</v>
      </c>
      <c r="Q135" s="3" t="s">
        <v>136</v>
      </c>
      <c r="R135" s="3">
        <v>4.7300000000000004</v>
      </c>
      <c r="S135" s="2">
        <f t="shared" si="43"/>
        <v>0.11409007445592123</v>
      </c>
      <c r="U135" s="3" t="s">
        <v>136</v>
      </c>
      <c r="V135" s="3">
        <v>14.82</v>
      </c>
      <c r="Y135" s="3" t="s">
        <v>136</v>
      </c>
      <c r="Z135" s="3">
        <v>7.32</v>
      </c>
      <c r="AA135" s="2">
        <f t="shared" si="44"/>
        <v>8.2304991365154435E-3</v>
      </c>
      <c r="AC135" s="3" t="s">
        <v>136</v>
      </c>
      <c r="AD135" s="3">
        <v>16.37</v>
      </c>
      <c r="AE135" s="2">
        <f t="shared" si="45"/>
        <v>1.9118682864427996E-2</v>
      </c>
      <c r="AG135" s="3" t="s">
        <v>136</v>
      </c>
      <c r="AH135" s="3">
        <v>3.48</v>
      </c>
      <c r="AI135" s="2">
        <f t="shared" si="46"/>
        <v>-2.5533302005164647E-2</v>
      </c>
      <c r="AK135" s="3" t="s">
        <v>136</v>
      </c>
      <c r="AL135" s="3">
        <v>9.24</v>
      </c>
      <c r="AM135" s="2">
        <f t="shared" si="47"/>
        <v>5.677651580208197E-2</v>
      </c>
    </row>
    <row r="136" spans="1:39">
      <c r="A136" s="3" t="s">
        <v>137</v>
      </c>
      <c r="B136" s="1">
        <v>53749.41</v>
      </c>
      <c r="C136" s="2">
        <f t="shared" si="48"/>
        <v>7.5050115592310129E-3</v>
      </c>
      <c r="E136" s="3" t="s">
        <v>137</v>
      </c>
      <c r="F136" s="3">
        <v>22.7</v>
      </c>
      <c r="G136" s="2">
        <f t="shared" si="40"/>
        <v>1.5986130846302245E-2</v>
      </c>
      <c r="I136" s="3" t="s">
        <v>320</v>
      </c>
      <c r="J136" s="3">
        <v>19.920000000000002</v>
      </c>
      <c r="K136" s="2">
        <f t="shared" si="41"/>
        <v>-4.0339950644928964E-2</v>
      </c>
      <c r="M136" s="3" t="s">
        <v>137</v>
      </c>
      <c r="N136" s="3">
        <v>14.44</v>
      </c>
      <c r="O136" s="2">
        <f t="shared" si="42"/>
        <v>-6.9013386406931573E-3</v>
      </c>
      <c r="Q136" s="3" t="s">
        <v>137</v>
      </c>
      <c r="R136" s="3">
        <v>4.22</v>
      </c>
      <c r="S136" s="2">
        <f t="shared" si="43"/>
        <v>-2.8039220064393047E-2</v>
      </c>
      <c r="U136" s="3" t="s">
        <v>137</v>
      </c>
      <c r="V136" s="3">
        <v>14.38</v>
      </c>
      <c r="Y136" s="3" t="s">
        <v>137</v>
      </c>
      <c r="Z136" s="3">
        <v>7.26</v>
      </c>
      <c r="AA136" s="2">
        <f t="shared" si="44"/>
        <v>4.0764604064272118E-2</v>
      </c>
      <c r="AC136" s="3" t="s">
        <v>137</v>
      </c>
      <c r="AD136" s="3">
        <v>16.059999999999999</v>
      </c>
      <c r="AE136" s="2">
        <f t="shared" si="45"/>
        <v>-8.1287262905741287E-2</v>
      </c>
      <c r="AG136" s="3" t="s">
        <v>137</v>
      </c>
      <c r="AH136" s="3">
        <v>3.57</v>
      </c>
      <c r="AI136" s="2">
        <f t="shared" si="46"/>
        <v>-2.7626066274931266E-2</v>
      </c>
      <c r="AK136" s="3" t="s">
        <v>137</v>
      </c>
      <c r="AL136" s="3">
        <v>8.73</v>
      </c>
      <c r="AM136" s="2">
        <f t="shared" si="47"/>
        <v>-3.7103750203377084E-2</v>
      </c>
    </row>
    <row r="137" spans="1:39">
      <c r="A137" s="3" t="s">
        <v>138</v>
      </c>
      <c r="B137" s="1">
        <v>53347.53</v>
      </c>
      <c r="C137" s="2">
        <f t="shared" si="48"/>
        <v>7.0383441938991825E-3</v>
      </c>
      <c r="E137" s="3" t="s">
        <v>138</v>
      </c>
      <c r="F137" s="3">
        <v>22.34</v>
      </c>
      <c r="G137" s="2">
        <f t="shared" si="40"/>
        <v>3.3685478950935287E-2</v>
      </c>
      <c r="I137" s="3" t="s">
        <v>321</v>
      </c>
      <c r="J137" s="3">
        <v>20.74</v>
      </c>
      <c r="K137" s="2">
        <f t="shared" si="41"/>
        <v>2.6876770476635049E-2</v>
      </c>
      <c r="M137" s="3" t="s">
        <v>138</v>
      </c>
      <c r="N137" s="3">
        <v>14.54</v>
      </c>
      <c r="O137" s="2">
        <f t="shared" si="42"/>
        <v>9.7444505376150153E-2</v>
      </c>
      <c r="Q137" s="3" t="s">
        <v>138</v>
      </c>
      <c r="R137" s="3">
        <v>4.34</v>
      </c>
      <c r="S137" s="2">
        <f t="shared" si="43"/>
        <v>-0.13956156165111383</v>
      </c>
      <c r="U137" s="3" t="s">
        <v>138</v>
      </c>
      <c r="V137" s="3">
        <v>14.55</v>
      </c>
      <c r="Y137" s="3" t="s">
        <v>138</v>
      </c>
      <c r="Z137" s="3">
        <v>6.97</v>
      </c>
      <c r="AA137" s="2">
        <f t="shared" si="44"/>
        <v>-4.2949242828808406E-3</v>
      </c>
      <c r="AC137" s="3" t="s">
        <v>138</v>
      </c>
      <c r="AD137" s="3">
        <v>17.420000000000002</v>
      </c>
      <c r="AE137" s="2">
        <f t="shared" si="45"/>
        <v>-2.7181741422352433E-2</v>
      </c>
      <c r="AG137" s="3" t="s">
        <v>138</v>
      </c>
      <c r="AH137" s="3">
        <v>3.67</v>
      </c>
      <c r="AI137" s="2">
        <f t="shared" si="46"/>
        <v>-2.4227295335324237E-2</v>
      </c>
      <c r="AK137" s="3" t="s">
        <v>138</v>
      </c>
      <c r="AL137" s="3">
        <v>9.06</v>
      </c>
      <c r="AM137" s="2">
        <f t="shared" si="47"/>
        <v>-2.2914259522875777E-2</v>
      </c>
    </row>
    <row r="138" spans="1:39">
      <c r="A138" s="3" t="s">
        <v>139</v>
      </c>
      <c r="B138" s="1">
        <v>52973.37</v>
      </c>
      <c r="C138" s="2">
        <f t="shared" si="48"/>
        <v>4.0270983769393493E-3</v>
      </c>
      <c r="E138" s="3" t="s">
        <v>139</v>
      </c>
      <c r="F138" s="3">
        <v>21.6</v>
      </c>
      <c r="G138" s="2">
        <f t="shared" si="40"/>
        <v>4.6403795565023009E-3</v>
      </c>
      <c r="I138" s="3" t="s">
        <v>323</v>
      </c>
      <c r="J138" s="3">
        <v>20.190000000000001</v>
      </c>
      <c r="K138" s="2">
        <f t="shared" si="41"/>
        <v>2.6601317605725698E-2</v>
      </c>
      <c r="M138" s="3" t="s">
        <v>139</v>
      </c>
      <c r="N138" s="3">
        <v>13.19</v>
      </c>
      <c r="O138" s="2">
        <f t="shared" si="42"/>
        <v>-3.7206672571134233E-2</v>
      </c>
      <c r="Q138" s="3" t="s">
        <v>139</v>
      </c>
      <c r="R138" s="3">
        <v>4.99</v>
      </c>
      <c r="S138" s="2">
        <f t="shared" si="43"/>
        <v>-5.0792166840105082E-2</v>
      </c>
      <c r="U138" s="3" t="s">
        <v>139</v>
      </c>
      <c r="V138" s="3">
        <v>14.88</v>
      </c>
      <c r="Y138" s="3" t="s">
        <v>139</v>
      </c>
      <c r="Z138" s="3">
        <v>7</v>
      </c>
      <c r="AA138" s="2">
        <f t="shared" si="44"/>
        <v>-2.3995505556215692E-2</v>
      </c>
      <c r="AC138" s="3" t="s">
        <v>139</v>
      </c>
      <c r="AD138" s="3">
        <v>17.899999999999999</v>
      </c>
      <c r="AE138" s="2">
        <f t="shared" si="45"/>
        <v>-3.5669076206735005E-2</v>
      </c>
      <c r="AG138" s="3" t="s">
        <v>139</v>
      </c>
      <c r="AH138" s="3">
        <v>3.76</v>
      </c>
      <c r="AI138" s="2">
        <f t="shared" si="46"/>
        <v>-5.3050522296932291E-3</v>
      </c>
      <c r="AK138" s="3" t="s">
        <v>139</v>
      </c>
      <c r="AL138" s="3">
        <v>9.27</v>
      </c>
      <c r="AM138" s="2">
        <f t="shared" si="47"/>
        <v>-1.4989574019524499E-2</v>
      </c>
    </row>
    <row r="139" spans="1:39">
      <c r="A139" s="3" t="s">
        <v>140</v>
      </c>
      <c r="B139" s="1">
        <v>52760.47</v>
      </c>
      <c r="C139" s="2"/>
      <c r="E139" s="3" t="s">
        <v>140</v>
      </c>
      <c r="F139" s="3">
        <v>21.5</v>
      </c>
      <c r="G139" s="2"/>
      <c r="I139" s="3" t="s">
        <v>324</v>
      </c>
      <c r="J139" s="3">
        <v>19.66</v>
      </c>
      <c r="K139" s="2"/>
      <c r="M139" s="3" t="s">
        <v>140</v>
      </c>
      <c r="N139" s="3">
        <v>13.69</v>
      </c>
      <c r="O139" s="2"/>
      <c r="Q139" s="3" t="s">
        <v>140</v>
      </c>
      <c r="R139" s="3">
        <v>5.25</v>
      </c>
      <c r="S139" s="2"/>
      <c r="U139" s="3" t="s">
        <v>140</v>
      </c>
      <c r="V139" s="3">
        <v>15.39</v>
      </c>
      <c r="Y139" s="3" t="s">
        <v>140</v>
      </c>
      <c r="Z139" s="3">
        <v>7.17</v>
      </c>
      <c r="AA139" s="2"/>
      <c r="AC139" s="3" t="s">
        <v>140</v>
      </c>
      <c r="AD139" s="3">
        <v>18.55</v>
      </c>
      <c r="AE139" s="2"/>
      <c r="AG139" s="3" t="s">
        <v>140</v>
      </c>
      <c r="AH139" s="3">
        <v>3.78</v>
      </c>
      <c r="AI139" s="2"/>
      <c r="AK139" s="3" t="s">
        <v>140</v>
      </c>
      <c r="AL139" s="3">
        <v>9.41</v>
      </c>
      <c r="AM139" s="2"/>
    </row>
    <row r="140" spans="1:39">
      <c r="AC140" s="3"/>
      <c r="AD140" s="3"/>
    </row>
    <row r="141" spans="1:39">
      <c r="AC141" s="3"/>
      <c r="AD141" s="3"/>
    </row>
    <row r="142" spans="1:39">
      <c r="AC142" s="3"/>
      <c r="AD142" s="3"/>
    </row>
    <row r="143" spans="1:39" ht="22.5">
      <c r="A143" s="4" t="s">
        <v>0</v>
      </c>
      <c r="B143" s="4"/>
      <c r="C143" s="4"/>
      <c r="D143" s="4"/>
      <c r="E143" s="4" t="s">
        <v>361</v>
      </c>
      <c r="F143" s="4"/>
      <c r="G143" s="4"/>
      <c r="H143" s="4"/>
      <c r="I143" s="4" t="s">
        <v>325</v>
      </c>
      <c r="J143" s="4"/>
      <c r="K143" s="4"/>
      <c r="L143" s="4"/>
      <c r="M143" s="4" t="s">
        <v>1</v>
      </c>
      <c r="N143" s="4"/>
      <c r="O143" s="4"/>
      <c r="P143" s="4"/>
      <c r="Q143" s="4" t="s">
        <v>141</v>
      </c>
      <c r="R143" s="4"/>
      <c r="S143" s="4"/>
      <c r="T143" s="4"/>
      <c r="U143" s="4" t="s">
        <v>142</v>
      </c>
      <c r="V143" s="4"/>
      <c r="W143" s="4"/>
      <c r="X143" s="4"/>
      <c r="Y143" s="4" t="s">
        <v>2</v>
      </c>
      <c r="AC143" s="4" t="s">
        <v>158</v>
      </c>
      <c r="AG143" s="4" t="s">
        <v>144</v>
      </c>
      <c r="AK143" s="4" t="s">
        <v>145</v>
      </c>
    </row>
    <row r="145" spans="1:39">
      <c r="A145" t="s">
        <v>3</v>
      </c>
      <c r="C145">
        <f>_xlfn.VAR.P(C18:C138)</f>
        <v>1.0008867511995243E-3</v>
      </c>
      <c r="G145">
        <f>_xlfn.VAR.P(G18:G138)</f>
        <v>2.4251205952088455E-3</v>
      </c>
      <c r="K145">
        <f>_xlfn.VAR.P(K18:K138)</f>
        <v>6.4028221597630846E-3</v>
      </c>
      <c r="O145">
        <f>_xlfn.VAR.P(O18:O138)</f>
        <v>5.2238261094076956E-3</v>
      </c>
      <c r="S145">
        <f>_xlfn.VAR.P(S18:S138)</f>
        <v>3.7629882333121132E-3</v>
      </c>
      <c r="W145">
        <f>_xlfn.VAR.P(W18:W138)</f>
        <v>8.6179425014564295E-4</v>
      </c>
      <c r="AA145">
        <f>_xlfn.VAR.P(AA18:AA138)</f>
        <v>1.634716416267473E-3</v>
      </c>
      <c r="AE145">
        <f>_xlfn.VAR.P(AE18:AE138)</f>
        <v>2.0349178639907381E-3</v>
      </c>
      <c r="AI145">
        <f>_xlfn.VAR.P(AI18:AI138)</f>
        <v>1.8619007120083005E-3</v>
      </c>
      <c r="AM145">
        <f>_xlfn.VAR.P(AM18:AM138)</f>
        <v>2.3922896642483865E-3</v>
      </c>
    </row>
    <row r="146" spans="1:39" ht="15.75">
      <c r="A146" s="5" t="s">
        <v>4</v>
      </c>
      <c r="B146" s="5"/>
      <c r="C146" s="6">
        <f>_xlfn.STDEV.P(C18:C138)</f>
        <v>3.1636794262369955E-2</v>
      </c>
      <c r="D146" s="5"/>
      <c r="E146" s="5"/>
      <c r="F146" s="5"/>
      <c r="G146" s="6">
        <f>_xlfn.STDEV.P(G18:G138)</f>
        <v>4.9245513452586168E-2</v>
      </c>
      <c r="H146" s="5"/>
      <c r="I146" s="5"/>
      <c r="J146" s="5"/>
      <c r="K146" s="6">
        <f>_xlfn.STDEV.P(K18:K138)</f>
        <v>8.0017636554468946E-2</v>
      </c>
      <c r="L146" s="5"/>
      <c r="M146" s="5"/>
      <c r="N146" s="5"/>
      <c r="O146" s="6">
        <f>_xlfn.STDEV.P(O18:O138)</f>
        <v>7.2276041046862097E-2</v>
      </c>
      <c r="P146" s="5"/>
      <c r="Q146" s="5"/>
      <c r="R146" s="5"/>
      <c r="S146" s="6">
        <f>_xlfn.STDEV.P(S18:S138)</f>
        <v>6.1343200383678333E-2</v>
      </c>
      <c r="T146" s="5"/>
      <c r="U146" s="5"/>
      <c r="V146" s="5"/>
      <c r="W146" s="6">
        <f>_xlfn.STDEV.P(W18:W138)</f>
        <v>2.9356332368769143E-2</v>
      </c>
      <c r="X146" s="5"/>
      <c r="Y146" s="5"/>
      <c r="Z146" s="5"/>
      <c r="AA146" s="6">
        <f>_xlfn.STDEV.P(AA18:AA138)</f>
        <v>4.0431626436089274E-2</v>
      </c>
      <c r="AE146" s="6">
        <f>_xlfn.STDEV.P(AE18:AE138)</f>
        <v>4.5110063888125211E-2</v>
      </c>
      <c r="AI146" s="6">
        <f>_xlfn.STDEV.P(AI18:AI138)</f>
        <v>4.3149747531223172E-2</v>
      </c>
      <c r="AM146" s="6">
        <f>_xlfn.STDEV.P(AM18:AM138)</f>
        <v>4.8911038265900535E-2</v>
      </c>
    </row>
    <row r="147" spans="1:39" ht="15.75">
      <c r="A147" t="s">
        <v>5</v>
      </c>
      <c r="C147" s="6">
        <f>C145^(1/2)</f>
        <v>3.1636794262369955E-2</v>
      </c>
      <c r="D147" s="5"/>
      <c r="E147" s="5"/>
      <c r="F147" s="5"/>
      <c r="G147" s="6">
        <f>G145^(1/2)</f>
        <v>4.9245513452586168E-2</v>
      </c>
      <c r="H147" s="5"/>
      <c r="I147" s="5"/>
      <c r="J147" s="5"/>
      <c r="K147" s="6">
        <f>K145^(1/2)</f>
        <v>8.0017636554468946E-2</v>
      </c>
      <c r="L147" s="5"/>
      <c r="M147" s="5"/>
      <c r="N147" s="5"/>
      <c r="O147" s="6">
        <f>O145^(1/2)</f>
        <v>7.2276041046862097E-2</v>
      </c>
      <c r="P147" s="5"/>
      <c r="Q147" s="5"/>
      <c r="R147" s="5"/>
      <c r="S147" s="6">
        <f>S145^(1/2)</f>
        <v>6.1343200383678333E-2</v>
      </c>
      <c r="T147" s="5"/>
      <c r="U147" s="5"/>
      <c r="V147" s="5"/>
      <c r="W147" s="6">
        <f>W145^(1/2)</f>
        <v>2.9356332368769143E-2</v>
      </c>
      <c r="X147" s="5"/>
      <c r="Y147" s="5"/>
      <c r="Z147" s="5"/>
      <c r="AA147" s="6">
        <f>AA145^(1/2)</f>
        <v>4.0431626436089274E-2</v>
      </c>
      <c r="AE147" s="6">
        <f>AE145^(1/2)</f>
        <v>4.5110063888125211E-2</v>
      </c>
      <c r="AI147" s="6">
        <f>AI145^(1/2)</f>
        <v>4.3149747531223172E-2</v>
      </c>
      <c r="AM147" s="6">
        <f>AM145^(1/2)</f>
        <v>4.8911038265900535E-2</v>
      </c>
    </row>
    <row r="149" spans="1:39">
      <c r="A149" t="s">
        <v>6</v>
      </c>
      <c r="C149" s="7">
        <f>B18/B139-1</f>
        <v>0.42890595932902031</v>
      </c>
      <c r="G149" s="7">
        <f>F18/F139-1</f>
        <v>0.11162790697674407</v>
      </c>
      <c r="K149" s="7">
        <f>J18/J139-1</f>
        <v>0.62309257375381488</v>
      </c>
      <c r="O149" s="7">
        <f>N18/N139-1</f>
        <v>1.2571219868517165</v>
      </c>
      <c r="S149" s="7">
        <f>R18/R139-1</f>
        <v>0.12380952380952381</v>
      </c>
      <c r="W149" s="7">
        <f>V18/V139-1</f>
        <v>0.23911630929174787</v>
      </c>
      <c r="AA149" s="7">
        <f>Z18/Z139-1</f>
        <v>0.55230125523012563</v>
      </c>
      <c r="AE149" s="7">
        <f>AD18/AD139-1</f>
        <v>0.84528301886792434</v>
      </c>
      <c r="AI149" s="7">
        <f>AH18/AH139-1</f>
        <v>-8.4656084656084651E-2</v>
      </c>
      <c r="AM149" s="7">
        <f>AL18/AL139-1</f>
        <v>0.93411264612114753</v>
      </c>
    </row>
    <row r="150" spans="1:39">
      <c r="E150" s="8" t="s">
        <v>380</v>
      </c>
      <c r="G150">
        <f>COVAR(G18:G138,$C$18:$C$138)</f>
        <v>9.67743282538923E-4</v>
      </c>
      <c r="I150" s="8" t="s">
        <v>326</v>
      </c>
      <c r="K150">
        <f>COVAR(K18:K138,$C$18:$C$138)</f>
        <v>1.5769306638854883E-3</v>
      </c>
      <c r="M150" s="8" t="s">
        <v>7</v>
      </c>
      <c r="O150">
        <f>COVAR(O18:O138,$C$18:$C$138)</f>
        <v>1.1992739482851586E-3</v>
      </c>
      <c r="Q150" s="8" t="s">
        <v>149</v>
      </c>
      <c r="S150">
        <f>_xlfn.COVARIANCE.P(S18:S138,$C$18:$C$138)</f>
        <v>1.1203308528042668E-3</v>
      </c>
      <c r="U150" s="8" t="s">
        <v>153</v>
      </c>
      <c r="W150">
        <f>_xlfn.COVARIANCE.P(W18:W138,$C$18:$C$138)</f>
        <v>5.3673364749258056E-4</v>
      </c>
      <c r="Y150" s="8" t="s">
        <v>8</v>
      </c>
      <c r="AA150">
        <f>_xlfn.COVARIANCE.P(AA18:AA138,$C$18:$C$138)</f>
        <v>1.1105197184407419E-3</v>
      </c>
      <c r="AC150" s="8" t="s">
        <v>159</v>
      </c>
      <c r="AE150">
        <f>_xlfn.COVARIANCE.P(AE18:AE138,$C$18:$C$138)</f>
        <v>6.9825221928057114E-4</v>
      </c>
      <c r="AG150" s="8" t="s">
        <v>165</v>
      </c>
      <c r="AI150">
        <f>_xlfn.COVARIANCE.P(AI18:AI138,$C$18:$C$138)</f>
        <v>3.040766376392782E-4</v>
      </c>
      <c r="AK150" s="8" t="s">
        <v>146</v>
      </c>
      <c r="AM150">
        <f>_xlfn.COVARIANCE.P(AM18:AM138,$C$18:$C$138)</f>
        <v>9.930497865015854E-4</v>
      </c>
    </row>
    <row r="151" spans="1:39">
      <c r="E151" s="8" t="s">
        <v>9</v>
      </c>
      <c r="G151">
        <f>G150/(G147*$C$147)</f>
        <v>0.62115648717130756</v>
      </c>
      <c r="I151" s="8" t="s">
        <v>9</v>
      </c>
      <c r="K151">
        <f>K150/(K147*$C$147)</f>
        <v>0.62292305998996178</v>
      </c>
      <c r="M151" s="8" t="s">
        <v>9</v>
      </c>
      <c r="O151">
        <f>O150/(O147*$C$147)</f>
        <v>0.5244831902127316</v>
      </c>
      <c r="Q151" s="8" t="s">
        <v>9</v>
      </c>
      <c r="S151">
        <f>S150/(S147*$C$147)</f>
        <v>0.57728117537543433</v>
      </c>
      <c r="U151" s="8" t="s">
        <v>9</v>
      </c>
      <c r="W151">
        <f>W150/(W147*$C$147)</f>
        <v>0.57791578319894299</v>
      </c>
      <c r="Y151" s="8" t="s">
        <v>9</v>
      </c>
      <c r="AA151">
        <f>AA150/(AA147*$C$147)</f>
        <v>0.86818562771141672</v>
      </c>
      <c r="AC151" s="8" t="s">
        <v>9</v>
      </c>
      <c r="AE151">
        <f>AE150/(AE147*$C$147)</f>
        <v>0.48926754949424012</v>
      </c>
      <c r="AG151" s="8" t="s">
        <v>9</v>
      </c>
      <c r="AI151">
        <f>AI150/(AI147*$C$147)</f>
        <v>0.22274723671051574</v>
      </c>
      <c r="AK151" s="8" t="s">
        <v>9</v>
      </c>
      <c r="AM151">
        <f>AM150/(AM147*$C$147)</f>
        <v>0.64175856000203235</v>
      </c>
    </row>
    <row r="154" spans="1:39" ht="18.75">
      <c r="E154" s="9" t="s">
        <v>10</v>
      </c>
      <c r="F154" s="10"/>
      <c r="G154" s="11">
        <f>G150/$C$145</f>
        <v>0.96688589531145241</v>
      </c>
      <c r="H154" s="12"/>
      <c r="I154" s="12"/>
      <c r="J154" s="12"/>
      <c r="K154" s="11">
        <f>K150/$C$145</f>
        <v>1.5755335576133838</v>
      </c>
      <c r="L154" s="12"/>
      <c r="M154" s="12"/>
      <c r="N154" s="12"/>
      <c r="O154" s="11">
        <f>O150/$C$145</f>
        <v>1.1982114328597864</v>
      </c>
      <c r="P154" s="12"/>
      <c r="Q154" s="12"/>
      <c r="R154" s="12"/>
      <c r="S154" s="11">
        <f>S150/$C$145</f>
        <v>1.119338278243361</v>
      </c>
      <c r="T154" s="12"/>
      <c r="U154" s="12"/>
      <c r="V154" s="12"/>
      <c r="W154" s="11">
        <f>W150/$C$145</f>
        <v>0.53625811996145012</v>
      </c>
      <c r="X154" s="12"/>
      <c r="Y154" s="12"/>
      <c r="Z154" s="12"/>
      <c r="AA154" s="11">
        <f>AA150/$C$145</f>
        <v>1.10953583620707</v>
      </c>
      <c r="AB154" s="10"/>
      <c r="AC154" s="10"/>
      <c r="AD154" s="10"/>
      <c r="AE154" s="11">
        <f>AE150/$C$145</f>
        <v>0.69763359185616425</v>
      </c>
      <c r="AF154" s="10"/>
      <c r="AG154" s="10"/>
      <c r="AH154" s="10"/>
      <c r="AI154" s="11">
        <f>AI150/$C$145</f>
        <v>0.30380723620814648</v>
      </c>
      <c r="AJ154" s="10"/>
      <c r="AK154" s="10"/>
      <c r="AL154" s="10"/>
      <c r="AM154" s="11">
        <f>AM150/$C$145</f>
        <v>0.99216997858294498</v>
      </c>
    </row>
    <row r="156" spans="1:39" ht="18.75">
      <c r="E156" s="9" t="s">
        <v>11</v>
      </c>
      <c r="F156" s="10"/>
      <c r="G156" s="13">
        <f>$U$171+($U$173*G154)</f>
        <v>0.12744901679559215</v>
      </c>
      <c r="H156" s="14"/>
      <c r="I156" s="14"/>
      <c r="J156" s="14"/>
      <c r="K156" s="13">
        <f>$U$171+($U$173*K154)</f>
        <v>0.14787543765083838</v>
      </c>
      <c r="L156" s="10"/>
      <c r="M156" s="10"/>
      <c r="N156" s="10"/>
      <c r="O156" s="13">
        <f>$U$171+($U$173*O154)</f>
        <v>0.13521237986620283</v>
      </c>
      <c r="P156" s="10"/>
      <c r="Q156" s="10"/>
      <c r="R156" s="10"/>
      <c r="S156" s="13">
        <f>$U$171+($U$173*S154)</f>
        <v>0.13256537019186548</v>
      </c>
      <c r="T156" s="10"/>
      <c r="U156" s="10"/>
      <c r="V156" s="10"/>
      <c r="W156" s="13">
        <f>$U$171+($U$173*W154)</f>
        <v>0.11299700339593491</v>
      </c>
      <c r="X156" s="10"/>
      <c r="Y156" s="10"/>
      <c r="Z156" s="10"/>
      <c r="AA156" s="13">
        <f>$U$171+($U$173*AA154)</f>
        <v>0.13223639693057807</v>
      </c>
      <c r="AB156" s="10"/>
      <c r="AC156" s="10"/>
      <c r="AD156" s="10"/>
      <c r="AE156" s="13">
        <f>$U$171+($U$173*AE154)</f>
        <v>0.11841281866772704</v>
      </c>
      <c r="AF156" s="10"/>
      <c r="AG156" s="10"/>
      <c r="AH156" s="10"/>
      <c r="AI156" s="13">
        <f>$U$171+($U$173*AI154)</f>
        <v>0.10519587332708484</v>
      </c>
      <c r="AJ156" s="10"/>
      <c r="AK156" s="10"/>
      <c r="AL156" s="10"/>
      <c r="AM156" s="13">
        <f>$U$171+($U$173*AM154)</f>
        <v>0.128297559158984</v>
      </c>
    </row>
    <row r="158" spans="1:39">
      <c r="E158" t="s">
        <v>381</v>
      </c>
      <c r="G158">
        <f>_xlfn.COVARIANCE.P($G$18:$G$138,K18:K138)</f>
        <v>1.5233178194024081E-3</v>
      </c>
      <c r="I158" t="s">
        <v>327</v>
      </c>
      <c r="K158">
        <f>_xlfn.COVARIANCE.P($K$18:$K$138,O18:O138)</f>
        <v>1.2446370337204258E-3</v>
      </c>
      <c r="M158" t="s">
        <v>150</v>
      </c>
      <c r="O158">
        <f>_xlfn.COVARIANCE.P($O$18:$O$138,S18:S138)</f>
        <v>8.5530246421250801E-4</v>
      </c>
      <c r="Q158" t="s">
        <v>154</v>
      </c>
      <c r="S158">
        <f>_xlfn.COVARIANCE.P($S$18:$S$138,W18:W138)</f>
        <v>7.4881460045233455E-4</v>
      </c>
      <c r="U158" t="s">
        <v>155</v>
      </c>
      <c r="W158">
        <f>_xlfn.COVARIANCE.P($W$18:$W$138,AA18:AA138)</f>
        <v>5.8824134264134052E-4</v>
      </c>
      <c r="Y158" t="s">
        <v>160</v>
      </c>
      <c r="AA158">
        <f>_xlfn.COVARIANCE.P($AA$18:$AA$138,AE18:AE138)</f>
        <v>7.4418663556463595E-4</v>
      </c>
      <c r="AC158" t="s">
        <v>166</v>
      </c>
      <c r="AE158">
        <f>_xlfn.COVARIANCE.P($AE$18:$AE$138,AI18:AI138)</f>
        <v>3.7046521082667144E-4</v>
      </c>
      <c r="AG158" t="s">
        <v>167</v>
      </c>
      <c r="AI158">
        <f>_xlfn.COVARIANCE.P($AE$18:$AE$138,AM18:AM138)</f>
        <v>9.316263169851358E-4</v>
      </c>
    </row>
    <row r="159" spans="1:39">
      <c r="E159" t="s">
        <v>382</v>
      </c>
      <c r="G159">
        <f>_xlfn.COVARIANCE.P($G$18:$G$138,O18:O138)</f>
        <v>1.3403062973535672E-3</v>
      </c>
      <c r="I159" t="s">
        <v>328</v>
      </c>
      <c r="K159">
        <f>_xlfn.COVARIANCE.P($K$18:$K$138,S18:S138)</f>
        <v>1.2592184608183731E-3</v>
      </c>
      <c r="M159" t="s">
        <v>156</v>
      </c>
      <c r="O159">
        <f>_xlfn.COVARIANCE.P($O$18:$O$138,W18:W138)</f>
        <v>5.902854907500636E-4</v>
      </c>
      <c r="Q159" t="s">
        <v>151</v>
      </c>
      <c r="S159">
        <f>_xlfn.COVARIANCE.P($S$18:$S$138,AA18:AA138)</f>
        <v>1.4469314317222361E-3</v>
      </c>
      <c r="U159" t="s">
        <v>161</v>
      </c>
      <c r="W159">
        <f>_xlfn.COVARIANCE.P($W$18:$W$138,AE18:AE138)</f>
        <v>7.9775966618853239E-4</v>
      </c>
      <c r="Y159" t="s">
        <v>168</v>
      </c>
      <c r="AA159">
        <f>_xlfn.COVARIANCE.P($AA$18:$AA$138,AI18:AI138)</f>
        <v>1.4629106348634192E-4</v>
      </c>
      <c r="AC159" t="s">
        <v>162</v>
      </c>
      <c r="AE159">
        <f>_xlfn.COVARIANCE.P($AE$18:$AE$138,AM18:AM138)</f>
        <v>9.316263169851358E-4</v>
      </c>
    </row>
    <row r="160" spans="1:39">
      <c r="E160" t="s">
        <v>383</v>
      </c>
      <c r="G160">
        <f>_xlfn.COVARIANCE.P($G$18:$G$138,S18:S138)</f>
        <v>1.1832535793155879E-3</v>
      </c>
      <c r="I160" t="s">
        <v>329</v>
      </c>
      <c r="K160">
        <f>_xlfn.COVARIANCE.P($K$18:$K$138,W18:W138)</f>
        <v>2.7084214652020898E-4</v>
      </c>
      <c r="M160" t="s">
        <v>12</v>
      </c>
      <c r="O160">
        <f>_xlfn.COVARIANCE.P($O$18:$O$138,AA18:AA138)</f>
        <v>1.4445270653391672E-3</v>
      </c>
      <c r="Q160" t="s">
        <v>163</v>
      </c>
      <c r="S160">
        <f>_xlfn.COVARIANCE.P($S$18:$S$138,AE18:AE138)</f>
        <v>1.1459909919768908E-3</v>
      </c>
      <c r="U160" t="s">
        <v>169</v>
      </c>
      <c r="W160">
        <f>_xlfn.COVARIANCE.P($W$18:$W$138,AI18:AI138)</f>
        <v>1.7523804735845665E-4</v>
      </c>
      <c r="Y160" t="s">
        <v>147</v>
      </c>
      <c r="AA160">
        <f>_xlfn.COVARIANCE.P($AA$18:$AA$138,AM18:AM138)</f>
        <v>1.2451367800488901E-3</v>
      </c>
    </row>
    <row r="161" spans="2:28">
      <c r="E161" t="s">
        <v>384</v>
      </c>
      <c r="G161">
        <f>_xlfn.COVARIANCE.P($G$18:$G$138,W18:W138)</f>
        <v>5.8237821436323792E-4</v>
      </c>
      <c r="I161" t="s">
        <v>330</v>
      </c>
      <c r="K161">
        <f>_xlfn.COVARIANCE.P($K$18:$K$138,AA18:AA138)</f>
        <v>1.2273849356193279E-3</v>
      </c>
      <c r="M161" t="s">
        <v>164</v>
      </c>
      <c r="O161">
        <f>_xlfn.COVARIANCE.P($O$18:$O$138,AE18:AE138)</f>
        <v>9.379372899439005E-4</v>
      </c>
      <c r="Q161" t="s">
        <v>170</v>
      </c>
      <c r="S161">
        <f>_xlfn.COVARIANCE.P($S$18:$S$138,AI18:AI138)</f>
        <v>3.1697251457972687E-4</v>
      </c>
      <c r="U161" t="s">
        <v>157</v>
      </c>
      <c r="W161">
        <f>_xlfn.COVARIANCE.P($W$18:$W$138,AM18:AM138)</f>
        <v>6.874686162957127E-4</v>
      </c>
    </row>
    <row r="162" spans="2:28">
      <c r="E162" t="s">
        <v>385</v>
      </c>
      <c r="G162">
        <f>_xlfn.COVARIANCE.P($G$18:$G$138,AA18:AA138)</f>
        <v>1.0285538820508362E-3</v>
      </c>
      <c r="I162" t="s">
        <v>331</v>
      </c>
      <c r="K162">
        <f>_xlfn.COVARIANCE.P($K$18:$K$138,AE18:AE138)</f>
        <v>5.2319502426656939E-4</v>
      </c>
      <c r="M162" t="s">
        <v>171</v>
      </c>
      <c r="O162">
        <f>_xlfn.COVARIANCE.P($O$18:$O$138,AI18:AI138)</f>
        <v>1.2732478432491733E-5</v>
      </c>
      <c r="Q162" t="s">
        <v>152</v>
      </c>
      <c r="S162">
        <f>_xlfn.COVARIANCE.P($S$18:$S$138,AM18:AM138)</f>
        <v>1.7728535150241271E-3</v>
      </c>
    </row>
    <row r="163" spans="2:28">
      <c r="E163" t="s">
        <v>386</v>
      </c>
      <c r="G163">
        <f>_xlfn.COVARIANCE.P($G$18:$G$138,AE18:AE138)</f>
        <v>8.9081615451064126E-4</v>
      </c>
      <c r="I163" t="s">
        <v>332</v>
      </c>
      <c r="K163">
        <f>_xlfn.COVARIANCE.P($K$18:$K$138,AI18:AI138)</f>
        <v>5.1464205623900125E-4</v>
      </c>
      <c r="M163" t="s">
        <v>148</v>
      </c>
      <c r="O163">
        <f>_xlfn.COVARIANCE.P($O$18:$O$138,AM18:AM138)</f>
        <v>1.2092833317340625E-3</v>
      </c>
    </row>
    <row r="164" spans="2:28">
      <c r="E164" t="s">
        <v>387</v>
      </c>
      <c r="G164">
        <f>_xlfn.COVARIANCE.P($G$18:$G$138,AI18:AI138)</f>
        <v>2.4372068184783498E-4</v>
      </c>
      <c r="I164" t="s">
        <v>333</v>
      </c>
      <c r="K164">
        <f>_xlfn.COVARIANCE.P($K$18:$K$138,AM18:AM138)</f>
        <v>9.0295991182848072E-4</v>
      </c>
    </row>
    <row r="165" spans="2:28">
      <c r="E165" t="s">
        <v>388</v>
      </c>
      <c r="G165">
        <f>_xlfn.COVARIANCE.P($G$18:$G$138,AM18:AM138)</f>
        <v>1.2446480942859737E-3</v>
      </c>
    </row>
    <row r="167" spans="2:28" ht="21">
      <c r="F167" s="15" t="s">
        <v>13</v>
      </c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T167" s="16" t="s">
        <v>14</v>
      </c>
      <c r="U167" s="17">
        <v>73000</v>
      </c>
    </row>
    <row r="168" spans="2:28" ht="18.75">
      <c r="B168" s="18" t="s">
        <v>15</v>
      </c>
      <c r="C168" s="18"/>
      <c r="D168" s="19" t="s">
        <v>16</v>
      </c>
      <c r="F168" s="20" t="s">
        <v>17</v>
      </c>
      <c r="G168" s="20" t="s">
        <v>361</v>
      </c>
      <c r="H168" s="20" t="s">
        <v>325</v>
      </c>
      <c r="I168" s="20" t="s">
        <v>1</v>
      </c>
      <c r="J168" s="20" t="s">
        <v>141</v>
      </c>
      <c r="K168" s="20" t="s">
        <v>142</v>
      </c>
      <c r="L168" s="20" t="s">
        <v>2</v>
      </c>
      <c r="M168" s="20" t="s">
        <v>158</v>
      </c>
      <c r="N168" s="20" t="s">
        <v>144</v>
      </c>
      <c r="O168" s="20" t="s">
        <v>145</v>
      </c>
      <c r="P168" s="20" t="s">
        <v>18</v>
      </c>
      <c r="T168" s="16" t="s">
        <v>19</v>
      </c>
      <c r="U168" s="21">
        <f>B27</f>
        <v>64684.18</v>
      </c>
    </row>
    <row r="169" spans="2:28" ht="18.75">
      <c r="B169" s="22" t="s">
        <v>361</v>
      </c>
      <c r="C169" s="23">
        <v>0.108</v>
      </c>
      <c r="D169" s="24">
        <f>C169*$D$178</f>
        <v>11098.296</v>
      </c>
      <c r="F169" s="20" t="s">
        <v>361</v>
      </c>
      <c r="G169" s="20">
        <f>G145*C169*C169</f>
        <v>2.8286606622515973E-5</v>
      </c>
      <c r="H169" s="20">
        <f>G158*C169*C170</f>
        <v>3.1916554952119256E-5</v>
      </c>
      <c r="I169" s="20">
        <f>G159*C169*C171</f>
        <v>2.8950616022837056E-5</v>
      </c>
      <c r="J169" s="20">
        <f>G160*C169*C172</f>
        <v>6.0061951686059238E-6</v>
      </c>
      <c r="K169" s="20">
        <f>G161*C169*C173</f>
        <v>5.4091288550057528E-6</v>
      </c>
      <c r="L169" s="20">
        <f>G162*C169*C174</f>
        <v>2.0106171286329745E-5</v>
      </c>
      <c r="M169" s="20">
        <f>G163*C169*C175</f>
        <v>6.4459456940390003E-6</v>
      </c>
      <c r="N169" s="20">
        <f>G164*C169*C176</f>
        <v>1.4213790165365737E-6</v>
      </c>
      <c r="O169" s="20">
        <f>G165*C169*C177</f>
        <v>8.4685856335217651E-6</v>
      </c>
      <c r="P169" s="20">
        <f>SUM(G169:O169)</f>
        <v>1.3701118325151103E-4</v>
      </c>
      <c r="T169" s="16"/>
      <c r="U169" s="17"/>
    </row>
    <row r="170" spans="2:28" ht="18.75">
      <c r="B170" s="22" t="s">
        <v>325</v>
      </c>
      <c r="C170" s="23">
        <v>0.19400000000000001</v>
      </c>
      <c r="D170" s="24">
        <f t="shared" ref="D170:D177" si="49">C170*$D$178</f>
        <v>19935.828000000001</v>
      </c>
      <c r="F170" s="20" t="s">
        <v>325</v>
      </c>
      <c r="G170" s="20">
        <f>H169</f>
        <v>3.1916554952119256E-5</v>
      </c>
      <c r="H170" s="20">
        <f>K145*C170*C170</f>
        <v>2.4097661480484346E-4</v>
      </c>
      <c r="I170" s="20">
        <f>K158*C170*C171</f>
        <v>4.8291916908352523E-5</v>
      </c>
      <c r="J170" s="20">
        <f>K159*C170*C172</f>
        <v>1.1481553925741927E-5</v>
      </c>
      <c r="K170" s="20">
        <f>K160*C170*C173</f>
        <v>4.5187303725431668E-6</v>
      </c>
      <c r="L170" s="20">
        <f>K161*C170*C174</f>
        <v>4.3098394629337081E-5</v>
      </c>
      <c r="M170" s="20">
        <f>K162*C170*C175</f>
        <v>6.8004889254168689E-6</v>
      </c>
      <c r="N170" s="20">
        <f>K163*C170*C176</f>
        <v>5.3913901811597771E-6</v>
      </c>
      <c r="O170" s="20">
        <f>K164*C170*C177</f>
        <v>1.1035976042367692E-5</v>
      </c>
      <c r="P170" s="20">
        <f t="shared" ref="P170:P177" si="50">SUM(G170:O170)</f>
        <v>4.0351162074188178E-4</v>
      </c>
      <c r="T170" s="16" t="s">
        <v>20</v>
      </c>
      <c r="U170" s="25">
        <f>U167/U168-1</f>
        <v>0.128560337318955</v>
      </c>
    </row>
    <row r="171" spans="2:28" ht="18.75">
      <c r="B171" s="22" t="s">
        <v>1</v>
      </c>
      <c r="C171" s="23">
        <v>0.2</v>
      </c>
      <c r="D171" s="24">
        <f t="shared" si="49"/>
        <v>20552.400000000001</v>
      </c>
      <c r="F171" s="20" t="s">
        <v>1</v>
      </c>
      <c r="G171" s="20">
        <f>I169</f>
        <v>2.8950616022837056E-5</v>
      </c>
      <c r="H171" s="20">
        <f>I170</f>
        <v>4.8291916908352523E-5</v>
      </c>
      <c r="I171" s="20">
        <f>O145*C171*C171</f>
        <v>2.0895304437630786E-4</v>
      </c>
      <c r="J171" s="20">
        <f>O158*C171*C172</f>
        <v>8.0398431635975763E-6</v>
      </c>
      <c r="K171" s="20">
        <f>O159*C171*C173</f>
        <v>1.0152910440901093E-5</v>
      </c>
      <c r="L171" s="20">
        <f>O160*C171*C174</f>
        <v>5.2291879765277858E-5</v>
      </c>
      <c r="M171" s="20">
        <f>O161*C171*C175</f>
        <v>1.2568359685248268E-5</v>
      </c>
      <c r="N171" s="20">
        <f>O162*C171*C176</f>
        <v>1.3751076707091071E-7</v>
      </c>
      <c r="O171" s="20">
        <f>O163*C171*C177</f>
        <v>1.5236969979849187E-5</v>
      </c>
      <c r="P171" s="20">
        <f t="shared" si="50"/>
        <v>3.8462305110944237E-4</v>
      </c>
      <c r="T171" s="16" t="s">
        <v>21</v>
      </c>
      <c r="U171" s="25">
        <v>9.5000000000000001E-2</v>
      </c>
    </row>
    <row r="172" spans="2:28" ht="18.75">
      <c r="B172" s="22" t="s">
        <v>141</v>
      </c>
      <c r="C172" s="23">
        <v>4.7E-2</v>
      </c>
      <c r="D172" s="24">
        <f t="shared" si="49"/>
        <v>4829.8140000000003</v>
      </c>
      <c r="F172" s="20" t="s">
        <v>141</v>
      </c>
      <c r="G172" s="20">
        <f>J169</f>
        <v>6.0061951686059238E-6</v>
      </c>
      <c r="H172" s="20">
        <f>J170</f>
        <v>1.1481553925741927E-5</v>
      </c>
      <c r="I172" s="20">
        <f>J171</f>
        <v>8.0398431635975763E-6</v>
      </c>
      <c r="J172" s="20">
        <f>S145*C172*C172</f>
        <v>8.3124410073864584E-6</v>
      </c>
      <c r="K172" s="20">
        <f>S158*C172*C173</f>
        <v>3.026708615028336E-6</v>
      </c>
      <c r="L172" s="20">
        <f>S159*C172*C174</f>
        <v>1.2309045689661061E-5</v>
      </c>
      <c r="M172" s="20">
        <f>S160*C172*C175</f>
        <v>3.6087256337352292E-6</v>
      </c>
      <c r="N172" s="20">
        <f>S161*C172*C176</f>
        <v>8.0447624200334672E-7</v>
      </c>
      <c r="O172" s="20">
        <f>S162*C172*C177</f>
        <v>5.2494192579864401E-6</v>
      </c>
      <c r="P172" s="20">
        <f t="shared" si="50"/>
        <v>5.8838408703746297E-5</v>
      </c>
      <c r="T172" s="16"/>
      <c r="U172" s="17"/>
      <c r="AA172" s="26"/>
      <c r="AB172" s="27"/>
    </row>
    <row r="173" spans="2:28" ht="18.75">
      <c r="B173" s="22" t="s">
        <v>142</v>
      </c>
      <c r="C173" s="23">
        <v>8.5999999999999993E-2</v>
      </c>
      <c r="D173" s="24">
        <f t="shared" si="49"/>
        <v>8837.5319999999992</v>
      </c>
      <c r="F173" s="20" t="s">
        <v>142</v>
      </c>
      <c r="G173" s="20">
        <f>K169</f>
        <v>5.4091288550057528E-6</v>
      </c>
      <c r="H173" s="20">
        <f>K170</f>
        <v>4.5187303725431668E-6</v>
      </c>
      <c r="I173" s="20">
        <f>K171</f>
        <v>1.0152910440901093E-5</v>
      </c>
      <c r="J173" s="20">
        <f>K172</f>
        <v>3.026708615028336E-6</v>
      </c>
      <c r="K173" s="20">
        <f>S145*C173*C173</f>
        <v>2.7831060973576386E-5</v>
      </c>
      <c r="L173" s="20">
        <f>W158*C173*C174</f>
        <v>9.1565647395551062E-6</v>
      </c>
      <c r="M173" s="20">
        <f>W159*C173*C175</f>
        <v>4.5966911965783238E-6</v>
      </c>
      <c r="N173" s="20">
        <f>W160*C173*C176</f>
        <v>8.1380549193267259E-7</v>
      </c>
      <c r="O173" s="20">
        <f>W161*C173*C177</f>
        <v>3.7247049630901709E-6</v>
      </c>
      <c r="P173" s="20">
        <f t="shared" si="50"/>
        <v>6.9230305648211005E-5</v>
      </c>
      <c r="T173" s="16" t="s">
        <v>22</v>
      </c>
      <c r="U173" s="28">
        <f>U170-U171</f>
        <v>3.3560337318954997E-2</v>
      </c>
      <c r="AA173" s="26"/>
      <c r="AB173" s="27"/>
    </row>
    <row r="174" spans="2:28" ht="18.75">
      <c r="B174" s="22" t="s">
        <v>2</v>
      </c>
      <c r="C174" s="23">
        <v>0.18099999999999999</v>
      </c>
      <c r="D174" s="24">
        <f t="shared" si="49"/>
        <v>18599.921999999999</v>
      </c>
      <c r="F174" s="20" t="s">
        <v>2</v>
      </c>
      <c r="G174" s="20">
        <f>L169</f>
        <v>2.0106171286329745E-5</v>
      </c>
      <c r="H174" s="20">
        <f>L170</f>
        <v>4.3098394629337081E-5</v>
      </c>
      <c r="I174" s="20">
        <f>L171</f>
        <v>5.2291879765277858E-5</v>
      </c>
      <c r="J174" s="20">
        <f>L172</f>
        <v>1.2309045689661061E-5</v>
      </c>
      <c r="K174" s="20">
        <f>L173</f>
        <v>9.1565647395551062E-6</v>
      </c>
      <c r="L174" s="20">
        <f>AA145*C174*C174</f>
        <v>5.3554944513338678E-5</v>
      </c>
      <c r="M174" s="20">
        <f>AA158*C174*C175</f>
        <v>9.0247513294923416E-6</v>
      </c>
      <c r="N174" s="20">
        <f>AA159*C174*C176</f>
        <v>1.4298488545155058E-6</v>
      </c>
      <c r="O174" s="20">
        <f>AA160*C174*C177</f>
        <v>1.4198294702897492E-5</v>
      </c>
      <c r="P174" s="20">
        <f t="shared" si="50"/>
        <v>2.1516989551040487E-4</v>
      </c>
      <c r="AA174" s="26"/>
      <c r="AB174" s="27"/>
    </row>
    <row r="175" spans="2:28" ht="18.75">
      <c r="B175" s="22" t="s">
        <v>158</v>
      </c>
      <c r="C175" s="23">
        <v>6.7000000000000004E-2</v>
      </c>
      <c r="D175" s="24">
        <f t="shared" si="49"/>
        <v>6885.0540000000001</v>
      </c>
      <c r="F175" s="29" t="s">
        <v>158</v>
      </c>
      <c r="G175" s="20">
        <f>M169</f>
        <v>6.4459456940390003E-6</v>
      </c>
      <c r="H175" s="20">
        <f>M170</f>
        <v>6.8004889254168689E-6</v>
      </c>
      <c r="I175" s="20">
        <f>M171</f>
        <v>1.2568359685248268E-5</v>
      </c>
      <c r="J175" s="20">
        <f>M172</f>
        <v>3.6087256337352292E-6</v>
      </c>
      <c r="K175" s="20">
        <f>M173</f>
        <v>4.5966911965783238E-6</v>
      </c>
      <c r="L175" s="20">
        <f>M174</f>
        <v>9.0247513294923416E-6</v>
      </c>
      <c r="M175" s="20">
        <f>AE145*C175*C175</f>
        <v>9.134746291454425E-6</v>
      </c>
      <c r="N175" s="20">
        <f>AE158*C175*C176</f>
        <v>1.3403431327708975E-6</v>
      </c>
      <c r="O175" s="20">
        <f>AE159*C175*C177</f>
        <v>3.9323946839942584E-6</v>
      </c>
      <c r="P175" s="20">
        <f t="shared" si="50"/>
        <v>5.7452446572729613E-5</v>
      </c>
      <c r="Y175" s="26"/>
      <c r="Z175" s="30"/>
    </row>
    <row r="176" spans="2:28" ht="18.75">
      <c r="B176" s="22" t="s">
        <v>144</v>
      </c>
      <c r="C176" s="23">
        <v>5.3999999999999999E-2</v>
      </c>
      <c r="D176" s="24">
        <f t="shared" si="49"/>
        <v>5549.1480000000001</v>
      </c>
      <c r="F176" s="29" t="s">
        <v>144</v>
      </c>
      <c r="G176" s="20">
        <f>N169</f>
        <v>1.4213790165365737E-6</v>
      </c>
      <c r="H176" s="20">
        <f>N170</f>
        <v>5.3913901811597771E-6</v>
      </c>
      <c r="I176" s="20">
        <f>N171</f>
        <v>1.3751076707091071E-7</v>
      </c>
      <c r="J176" s="20">
        <f>N172</f>
        <v>8.0447624200334672E-7</v>
      </c>
      <c r="K176" s="20">
        <f>N173</f>
        <v>8.1380549193267259E-7</v>
      </c>
      <c r="L176" s="20">
        <f>N174</f>
        <v>1.4298488545155058E-6</v>
      </c>
      <c r="M176" s="20">
        <f>N175</f>
        <v>1.3403431327708975E-6</v>
      </c>
      <c r="N176" s="20">
        <f>AI145*C176*C176</f>
        <v>5.4293024762162042E-6</v>
      </c>
      <c r="O176" s="20">
        <f>AI158*C176*C177</f>
        <v>3.1693927303834321E-6</v>
      </c>
      <c r="P176" s="20">
        <f t="shared" si="50"/>
        <v>1.9937448892589318E-5</v>
      </c>
      <c r="Y176" s="26"/>
      <c r="Z176" s="30"/>
    </row>
    <row r="177" spans="2:26" ht="18.75">
      <c r="B177" s="22" t="s">
        <v>145</v>
      </c>
      <c r="C177" s="23">
        <v>6.3E-2</v>
      </c>
      <c r="D177" s="24">
        <f t="shared" si="49"/>
        <v>6474.0060000000003</v>
      </c>
      <c r="F177" s="29" t="s">
        <v>145</v>
      </c>
      <c r="G177" s="20">
        <f>O169</f>
        <v>8.4685856335217651E-6</v>
      </c>
      <c r="H177" s="20">
        <f>O170</f>
        <v>1.1035976042367692E-5</v>
      </c>
      <c r="I177" s="20">
        <f>O171</f>
        <v>1.5236969979849187E-5</v>
      </c>
      <c r="J177" s="20">
        <f>O172</f>
        <v>5.2494192579864401E-6</v>
      </c>
      <c r="K177" s="20">
        <f>O173</f>
        <v>3.7247049630901709E-6</v>
      </c>
      <c r="L177" s="20">
        <f>O174</f>
        <v>1.4198294702897492E-5</v>
      </c>
      <c r="M177" s="20">
        <f>O175</f>
        <v>3.9323946839942584E-6</v>
      </c>
      <c r="N177" s="20">
        <f>O176</f>
        <v>3.1693927303834321E-6</v>
      </c>
      <c r="O177" s="20">
        <f>AM145*C177*C177</f>
        <v>9.4949976774018465E-6</v>
      </c>
      <c r="P177" s="20">
        <f t="shared" si="50"/>
        <v>7.4510735671492288E-5</v>
      </c>
      <c r="Y177" s="26"/>
      <c r="Z177" s="27"/>
    </row>
    <row r="178" spans="2:26" ht="21">
      <c r="B178" s="22" t="s">
        <v>23</v>
      </c>
      <c r="C178" s="31">
        <f>SUM(C169:C177)</f>
        <v>1</v>
      </c>
      <c r="D178" s="32">
        <v>102762</v>
      </c>
      <c r="J178" s="33" t="s">
        <v>3</v>
      </c>
      <c r="L178" s="33">
        <f>SUM(P169:P177)</f>
        <v>1.4202850961020086E-3</v>
      </c>
      <c r="X178" s="26"/>
      <c r="Y178" s="34"/>
    </row>
    <row r="179" spans="2:26" ht="21">
      <c r="J179" s="33"/>
      <c r="L179" s="33"/>
    </row>
    <row r="180" spans="2:26" ht="21">
      <c r="B180" s="48" t="s">
        <v>10</v>
      </c>
      <c r="C180" s="49">
        <f>G154*C169+K154*C170+O154*C171+S154*C172+W154*C173+AA154*C174+AE154*C175+AI154*C176+AM154*C177</f>
        <v>1.0749263072505215</v>
      </c>
      <c r="J180" s="35" t="s">
        <v>24</v>
      </c>
      <c r="K180" s="36"/>
      <c r="L180" s="37">
        <f>L178^(1/2)</f>
        <v>3.768667000548083E-2</v>
      </c>
      <c r="M180" t="s">
        <v>25</v>
      </c>
    </row>
    <row r="181" spans="2:26" ht="21">
      <c r="J181" s="33"/>
      <c r="L181" s="33"/>
    </row>
    <row r="182" spans="2:26" ht="21">
      <c r="J182" s="38" t="s">
        <v>20</v>
      </c>
      <c r="K182" s="39"/>
      <c r="L182" s="40">
        <f>G156*C169+K156*C170+O156*C171+S156*C172+S156*C173+AA156*C174+AE156*C175+C176*AI156+AM156*C177</f>
        <v>0.13275776900879621</v>
      </c>
    </row>
    <row r="184" spans="2:26" ht="18.75">
      <c r="D184">
        <f>SQRT(52)</f>
        <v>7.2111025509279782</v>
      </c>
      <c r="J184" s="41" t="s">
        <v>26</v>
      </c>
      <c r="K184" s="42"/>
      <c r="L184" s="43">
        <f>L182/L180</f>
        <v>3.5226717826087857</v>
      </c>
      <c r="M184" t="s">
        <v>27</v>
      </c>
    </row>
    <row r="186" spans="2:26">
      <c r="L186" t="s">
        <v>28</v>
      </c>
      <c r="M186" t="s">
        <v>29</v>
      </c>
    </row>
    <row r="187" spans="2:26" ht="18.75">
      <c r="J187" s="44" t="s">
        <v>30</v>
      </c>
      <c r="K187" s="44"/>
      <c r="L187" s="44">
        <f>L180*721.11</f>
        <v>27.176234607652283</v>
      </c>
      <c r="M187" s="44">
        <f>L187*SQRT(21/252)</f>
        <v>7.8451031831442339</v>
      </c>
    </row>
    <row r="189" spans="2:26" ht="18.75">
      <c r="J189" s="45">
        <v>0.95</v>
      </c>
      <c r="K189" s="46"/>
      <c r="L189" s="46">
        <f>L187*2</f>
        <v>54.352469215304566</v>
      </c>
      <c r="M189" s="47">
        <f>M187*2</f>
        <v>15.690206366288468</v>
      </c>
    </row>
    <row r="190" spans="2:26" ht="18.75">
      <c r="J190" s="46"/>
      <c r="K190" s="46"/>
      <c r="L190" s="46"/>
      <c r="M190" s="47"/>
    </row>
    <row r="191" spans="2:26" ht="18.75">
      <c r="J191" s="45">
        <v>0.99</v>
      </c>
      <c r="K191" s="46"/>
      <c r="L191" s="46">
        <f>L187*3</f>
        <v>81.528703822956857</v>
      </c>
      <c r="M191" s="47">
        <f>M187*3</f>
        <v>23.535309549432704</v>
      </c>
    </row>
    <row r="195" spans="1:1">
      <c r="A195" t="s">
        <v>31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4"/>
  <sheetViews>
    <sheetView workbookViewId="0">
      <selection activeCell="K22" sqref="K22:K34"/>
    </sheetView>
  </sheetViews>
  <sheetFormatPr defaultRowHeight="15"/>
  <cols>
    <col min="2" max="2" width="9.140625" style="69"/>
    <col min="11" max="11" width="9.140625" style="69"/>
    <col min="19" max="19" width="9.140625" style="69"/>
  </cols>
  <sheetData>
    <row r="2" spans="1:24" ht="15.75" thickBot="1"/>
    <row r="3" spans="1:24" ht="15.75" thickBot="1">
      <c r="A3" s="61"/>
      <c r="B3" s="70"/>
      <c r="C3" s="62"/>
      <c r="D3" s="62"/>
      <c r="E3" s="62"/>
      <c r="F3" s="62"/>
      <c r="G3" s="63"/>
    </row>
    <row r="4" spans="1:24" ht="16.5" thickTop="1" thickBot="1">
      <c r="A4" s="64" t="s">
        <v>347</v>
      </c>
      <c r="B4" s="66">
        <v>17.7</v>
      </c>
      <c r="C4" s="51" t="s">
        <v>230</v>
      </c>
      <c r="D4" s="51" t="s">
        <v>230</v>
      </c>
      <c r="E4" s="51" t="s">
        <v>394</v>
      </c>
      <c r="F4" s="51" t="s">
        <v>348</v>
      </c>
      <c r="G4" s="72" t="s">
        <v>395</v>
      </c>
      <c r="J4" s="53" t="s">
        <v>347</v>
      </c>
      <c r="K4" s="71">
        <v>10.95</v>
      </c>
      <c r="L4" s="54" t="s">
        <v>429</v>
      </c>
      <c r="M4" s="54" t="s">
        <v>428</v>
      </c>
      <c r="N4" s="54" t="s">
        <v>377</v>
      </c>
      <c r="O4" s="54" t="s">
        <v>348</v>
      </c>
      <c r="P4" s="55" t="s">
        <v>430</v>
      </c>
      <c r="R4" s="61"/>
      <c r="S4" s="70"/>
      <c r="T4" s="62"/>
      <c r="U4" s="62"/>
      <c r="V4" s="62"/>
      <c r="W4" s="62"/>
      <c r="X4" s="63"/>
    </row>
    <row r="5" spans="1:24" ht="16.5" thickTop="1" thickBot="1">
      <c r="A5" s="56" t="s">
        <v>349</v>
      </c>
      <c r="B5" s="67">
        <v>17.760000000000002</v>
      </c>
      <c r="C5" s="52" t="s">
        <v>234</v>
      </c>
      <c r="D5" s="52" t="s">
        <v>397</v>
      </c>
      <c r="E5" s="52" t="s">
        <v>250</v>
      </c>
      <c r="F5" s="52" t="s">
        <v>398</v>
      </c>
      <c r="G5" s="58" t="s">
        <v>399</v>
      </c>
      <c r="J5" s="56" t="s">
        <v>349</v>
      </c>
      <c r="K5" s="67">
        <v>10.55</v>
      </c>
      <c r="L5" s="52" t="s">
        <v>431</v>
      </c>
      <c r="M5" s="52" t="s">
        <v>432</v>
      </c>
      <c r="N5" s="52" t="s">
        <v>433</v>
      </c>
      <c r="O5" s="52" t="s">
        <v>348</v>
      </c>
      <c r="P5" s="58" t="s">
        <v>434</v>
      </c>
      <c r="R5" s="64" t="s">
        <v>347</v>
      </c>
      <c r="S5" s="66">
        <v>34.270000000000003</v>
      </c>
      <c r="T5" s="51" t="s">
        <v>390</v>
      </c>
      <c r="U5" s="51" t="s">
        <v>457</v>
      </c>
      <c r="V5" s="51" t="s">
        <v>458</v>
      </c>
      <c r="W5" s="51" t="s">
        <v>348</v>
      </c>
      <c r="X5" s="65" t="s">
        <v>178</v>
      </c>
    </row>
    <row r="6" spans="1:24" ht="15.75" thickBot="1">
      <c r="A6" s="56" t="s">
        <v>350</v>
      </c>
      <c r="B6" s="67">
        <v>17.64</v>
      </c>
      <c r="C6" s="52" t="s">
        <v>250</v>
      </c>
      <c r="D6" s="52" t="s">
        <v>226</v>
      </c>
      <c r="E6" s="52" t="s">
        <v>294</v>
      </c>
      <c r="F6" s="52" t="s">
        <v>401</v>
      </c>
      <c r="G6" s="58" t="s">
        <v>402</v>
      </c>
      <c r="J6" s="56" t="s">
        <v>350</v>
      </c>
      <c r="K6" s="67">
        <v>10.52</v>
      </c>
      <c r="L6" s="52" t="s">
        <v>378</v>
      </c>
      <c r="M6" s="52" t="s">
        <v>435</v>
      </c>
      <c r="N6" s="52" t="s">
        <v>436</v>
      </c>
      <c r="O6" s="52" t="s">
        <v>348</v>
      </c>
      <c r="P6" s="58" t="s">
        <v>437</v>
      </c>
      <c r="R6" s="56" t="s">
        <v>349</v>
      </c>
      <c r="S6" s="67">
        <v>33.54</v>
      </c>
      <c r="T6" s="52" t="s">
        <v>459</v>
      </c>
      <c r="U6" s="52" t="s">
        <v>460</v>
      </c>
      <c r="V6" s="52" t="s">
        <v>205</v>
      </c>
      <c r="W6" s="52" t="s">
        <v>461</v>
      </c>
      <c r="X6" s="58" t="s">
        <v>462</v>
      </c>
    </row>
    <row r="7" spans="1:24" ht="15.75" thickBot="1">
      <c r="A7" s="56" t="s">
        <v>351</v>
      </c>
      <c r="B7" s="67">
        <v>17.399999999999999</v>
      </c>
      <c r="C7" s="52" t="s">
        <v>403</v>
      </c>
      <c r="D7" s="52" t="s">
        <v>229</v>
      </c>
      <c r="E7" s="52" t="s">
        <v>315</v>
      </c>
      <c r="F7" s="52" t="s">
        <v>404</v>
      </c>
      <c r="G7" s="57" t="s">
        <v>405</v>
      </c>
      <c r="J7" s="56" t="s">
        <v>351</v>
      </c>
      <c r="K7" s="67">
        <v>10.46</v>
      </c>
      <c r="L7" s="52" t="s">
        <v>438</v>
      </c>
      <c r="M7" s="52" t="s">
        <v>274</v>
      </c>
      <c r="N7" s="52" t="s">
        <v>277</v>
      </c>
      <c r="O7" s="52" t="s">
        <v>348</v>
      </c>
      <c r="P7" s="57" t="s">
        <v>439</v>
      </c>
      <c r="R7" s="56" t="s">
        <v>350</v>
      </c>
      <c r="S7" s="67">
        <v>32.979999999999997</v>
      </c>
      <c r="T7" s="52" t="s">
        <v>463</v>
      </c>
      <c r="U7" s="52" t="s">
        <v>197</v>
      </c>
      <c r="V7" s="52" t="s">
        <v>391</v>
      </c>
      <c r="W7" s="52" t="s">
        <v>464</v>
      </c>
      <c r="X7" s="58" t="s">
        <v>465</v>
      </c>
    </row>
    <row r="8" spans="1:24" ht="15.75" thickBot="1">
      <c r="A8" s="56" t="s">
        <v>352</v>
      </c>
      <c r="B8" s="67">
        <v>17.559999999999999</v>
      </c>
      <c r="C8" s="52" t="s">
        <v>245</v>
      </c>
      <c r="D8" s="52" t="s">
        <v>245</v>
      </c>
      <c r="E8" s="52" t="s">
        <v>394</v>
      </c>
      <c r="F8" s="52" t="s">
        <v>406</v>
      </c>
      <c r="G8" s="57" t="s">
        <v>407</v>
      </c>
      <c r="J8" s="56" t="s">
        <v>352</v>
      </c>
      <c r="K8" s="67">
        <v>10.62</v>
      </c>
      <c r="L8" s="52" t="s">
        <v>435</v>
      </c>
      <c r="M8" s="52" t="s">
        <v>440</v>
      </c>
      <c r="N8" s="52" t="s">
        <v>441</v>
      </c>
      <c r="O8" s="52" t="s">
        <v>348</v>
      </c>
      <c r="P8" s="58" t="s">
        <v>369</v>
      </c>
      <c r="R8" s="56" t="s">
        <v>351</v>
      </c>
      <c r="S8" s="67">
        <v>32.44</v>
      </c>
      <c r="T8" s="52" t="s">
        <v>344</v>
      </c>
      <c r="U8" s="52" t="s">
        <v>466</v>
      </c>
      <c r="V8" s="52" t="s">
        <v>467</v>
      </c>
      <c r="W8" s="52" t="s">
        <v>468</v>
      </c>
      <c r="X8" s="57" t="s">
        <v>469</v>
      </c>
    </row>
    <row r="9" spans="1:24" ht="15.75" thickBot="1">
      <c r="A9" s="56" t="s">
        <v>353</v>
      </c>
      <c r="B9" s="67">
        <v>17.600000000000001</v>
      </c>
      <c r="C9" s="52" t="s">
        <v>396</v>
      </c>
      <c r="D9" s="52" t="s">
        <v>408</v>
      </c>
      <c r="E9" s="52" t="s">
        <v>409</v>
      </c>
      <c r="F9" s="52" t="s">
        <v>410</v>
      </c>
      <c r="G9" s="57" t="s">
        <v>346</v>
      </c>
      <c r="J9" s="56" t="s">
        <v>353</v>
      </c>
      <c r="K9" s="67">
        <v>10.6</v>
      </c>
      <c r="L9" s="52" t="s">
        <v>442</v>
      </c>
      <c r="M9" s="52" t="s">
        <v>443</v>
      </c>
      <c r="N9" s="52" t="s">
        <v>444</v>
      </c>
      <c r="O9" s="52" t="s">
        <v>348</v>
      </c>
      <c r="P9" s="58" t="s">
        <v>445</v>
      </c>
      <c r="R9" s="56" t="s">
        <v>352</v>
      </c>
      <c r="S9" s="67">
        <v>33.299999999999997</v>
      </c>
      <c r="T9" s="52" t="s">
        <v>345</v>
      </c>
      <c r="U9" s="52" t="s">
        <v>470</v>
      </c>
      <c r="V9" s="52" t="s">
        <v>471</v>
      </c>
      <c r="W9" s="52" t="s">
        <v>472</v>
      </c>
      <c r="X9" s="58" t="s">
        <v>473</v>
      </c>
    </row>
    <row r="10" spans="1:24" ht="15.75" thickBot="1">
      <c r="A10" s="56" t="s">
        <v>354</v>
      </c>
      <c r="B10" s="67">
        <v>17.78</v>
      </c>
      <c r="C10" s="52" t="s">
        <v>242</v>
      </c>
      <c r="D10" s="52" t="s">
        <v>411</v>
      </c>
      <c r="E10" s="52" t="s">
        <v>234</v>
      </c>
      <c r="F10" s="52" t="s">
        <v>412</v>
      </c>
      <c r="G10" s="57" t="s">
        <v>413</v>
      </c>
      <c r="J10" s="56" t="s">
        <v>354</v>
      </c>
      <c r="K10" s="67">
        <v>10.47</v>
      </c>
      <c r="L10" s="52" t="s">
        <v>429</v>
      </c>
      <c r="M10" s="52" t="s">
        <v>435</v>
      </c>
      <c r="N10" s="52" t="s">
        <v>436</v>
      </c>
      <c r="O10" s="52" t="s">
        <v>348</v>
      </c>
      <c r="P10" s="57" t="s">
        <v>446</v>
      </c>
      <c r="R10" s="56" t="s">
        <v>353</v>
      </c>
      <c r="S10" s="67">
        <v>31</v>
      </c>
      <c r="T10" s="52" t="s">
        <v>179</v>
      </c>
      <c r="U10" s="52" t="s">
        <v>471</v>
      </c>
      <c r="V10" s="52" t="s">
        <v>177</v>
      </c>
      <c r="W10" s="52" t="s">
        <v>474</v>
      </c>
      <c r="X10" s="58" t="s">
        <v>475</v>
      </c>
    </row>
    <row r="11" spans="1:24" ht="15.75" thickBot="1">
      <c r="A11" s="56" t="s">
        <v>355</v>
      </c>
      <c r="B11" s="67">
        <v>18.079999999999998</v>
      </c>
      <c r="C11" s="52" t="s">
        <v>414</v>
      </c>
      <c r="D11" s="52" t="s">
        <v>225</v>
      </c>
      <c r="E11" s="52" t="s">
        <v>251</v>
      </c>
      <c r="F11" s="52" t="s">
        <v>415</v>
      </c>
      <c r="G11" s="57" t="s">
        <v>416</v>
      </c>
      <c r="J11" s="56" t="s">
        <v>355</v>
      </c>
      <c r="K11" s="67">
        <v>10.5</v>
      </c>
      <c r="L11" s="52" t="s">
        <v>447</v>
      </c>
      <c r="M11" s="52" t="s">
        <v>447</v>
      </c>
      <c r="N11" s="52" t="s">
        <v>377</v>
      </c>
      <c r="O11" s="52" t="s">
        <v>348</v>
      </c>
      <c r="P11" s="57" t="s">
        <v>448</v>
      </c>
      <c r="R11" s="56" t="s">
        <v>354</v>
      </c>
      <c r="S11" s="67">
        <v>29</v>
      </c>
      <c r="T11" s="52" t="s">
        <v>476</v>
      </c>
      <c r="U11" s="52" t="s">
        <v>477</v>
      </c>
      <c r="V11" s="52" t="s">
        <v>192</v>
      </c>
      <c r="W11" s="52" t="s">
        <v>478</v>
      </c>
      <c r="X11" s="57" t="s">
        <v>479</v>
      </c>
    </row>
    <row r="12" spans="1:24" ht="15.75" thickBot="1">
      <c r="A12" s="56" t="s">
        <v>356</v>
      </c>
      <c r="B12" s="67">
        <v>18.14</v>
      </c>
      <c r="C12" s="52" t="s">
        <v>373</v>
      </c>
      <c r="D12" s="52" t="s">
        <v>373</v>
      </c>
      <c r="E12" s="52" t="s">
        <v>243</v>
      </c>
      <c r="F12" s="52" t="s">
        <v>417</v>
      </c>
      <c r="G12" s="57" t="s">
        <v>418</v>
      </c>
      <c r="J12" s="56" t="s">
        <v>356</v>
      </c>
      <c r="K12" s="67">
        <v>11.15</v>
      </c>
      <c r="L12" s="52" t="s">
        <v>375</v>
      </c>
      <c r="M12" s="52" t="s">
        <v>449</v>
      </c>
      <c r="N12" s="52" t="s">
        <v>450</v>
      </c>
      <c r="O12" s="52" t="s">
        <v>348</v>
      </c>
      <c r="P12" s="57" t="s">
        <v>389</v>
      </c>
      <c r="R12" s="56" t="s">
        <v>355</v>
      </c>
      <c r="S12" s="67">
        <v>29.5</v>
      </c>
      <c r="T12" s="52" t="s">
        <v>480</v>
      </c>
      <c r="U12" s="52" t="s">
        <v>481</v>
      </c>
      <c r="V12" s="52" t="s">
        <v>482</v>
      </c>
      <c r="W12" s="52" t="s">
        <v>483</v>
      </c>
      <c r="X12" s="57" t="s">
        <v>484</v>
      </c>
    </row>
    <row r="13" spans="1:24" ht="15.75" thickBot="1">
      <c r="A13" s="56" t="s">
        <v>357</v>
      </c>
      <c r="B13" s="67">
        <v>18.399999999999999</v>
      </c>
      <c r="C13" s="52" t="s">
        <v>266</v>
      </c>
      <c r="D13" s="52" t="s">
        <v>419</v>
      </c>
      <c r="E13" s="52" t="s">
        <v>420</v>
      </c>
      <c r="F13" s="52" t="s">
        <v>421</v>
      </c>
      <c r="G13" s="57" t="s">
        <v>422</v>
      </c>
      <c r="J13" s="56" t="s">
        <v>357</v>
      </c>
      <c r="K13" s="67">
        <v>11.15</v>
      </c>
      <c r="L13" s="52" t="s">
        <v>449</v>
      </c>
      <c r="M13" s="52" t="s">
        <v>379</v>
      </c>
      <c r="N13" s="52" t="s">
        <v>451</v>
      </c>
      <c r="O13" s="52" t="s">
        <v>348</v>
      </c>
      <c r="P13" s="57" t="s">
        <v>452</v>
      </c>
      <c r="R13" s="56" t="s">
        <v>356</v>
      </c>
      <c r="S13" s="67">
        <v>30.4</v>
      </c>
      <c r="T13" s="52" t="s">
        <v>485</v>
      </c>
      <c r="U13" s="52" t="s">
        <v>207</v>
      </c>
      <c r="V13" s="52" t="s">
        <v>486</v>
      </c>
      <c r="W13" s="52" t="s">
        <v>487</v>
      </c>
      <c r="X13" s="57" t="s">
        <v>488</v>
      </c>
    </row>
    <row r="14" spans="1:24" ht="15.75" thickBot="1">
      <c r="A14" s="56" t="s">
        <v>358</v>
      </c>
      <c r="B14" s="67">
        <v>18.53</v>
      </c>
      <c r="C14" s="52" t="s">
        <v>247</v>
      </c>
      <c r="D14" s="52" t="s">
        <v>423</v>
      </c>
      <c r="E14" s="52" t="s">
        <v>303</v>
      </c>
      <c r="F14" s="52" t="s">
        <v>424</v>
      </c>
      <c r="G14" s="57" t="s">
        <v>284</v>
      </c>
      <c r="J14" s="56" t="s">
        <v>358</v>
      </c>
      <c r="K14" s="67">
        <v>11.35</v>
      </c>
      <c r="L14" s="52" t="s">
        <v>453</v>
      </c>
      <c r="M14" s="52" t="s">
        <v>454</v>
      </c>
      <c r="N14" s="52" t="s">
        <v>374</v>
      </c>
      <c r="O14" s="52" t="s">
        <v>348</v>
      </c>
      <c r="P14" s="58" t="s">
        <v>455</v>
      </c>
      <c r="R14" s="56" t="s">
        <v>357</v>
      </c>
      <c r="S14" s="67">
        <v>30.75</v>
      </c>
      <c r="T14" s="52" t="s">
        <v>208</v>
      </c>
      <c r="U14" s="52" t="s">
        <v>208</v>
      </c>
      <c r="V14" s="52" t="s">
        <v>209</v>
      </c>
      <c r="W14" s="52" t="s">
        <v>489</v>
      </c>
      <c r="X14" s="57" t="s">
        <v>490</v>
      </c>
    </row>
    <row r="15" spans="1:24" ht="15.75" thickBot="1">
      <c r="A15" s="56" t="s">
        <v>359</v>
      </c>
      <c r="B15" s="67">
        <v>18.8</v>
      </c>
      <c r="C15" s="52" t="s">
        <v>425</v>
      </c>
      <c r="D15" s="52" t="s">
        <v>426</v>
      </c>
      <c r="E15" s="52" t="s">
        <v>295</v>
      </c>
      <c r="F15" s="52" t="s">
        <v>427</v>
      </c>
      <c r="G15" s="58" t="s">
        <v>227</v>
      </c>
      <c r="J15" s="56" t="s">
        <v>359</v>
      </c>
      <c r="K15" s="67">
        <v>11.33</v>
      </c>
      <c r="L15" s="52" t="s">
        <v>376</v>
      </c>
      <c r="M15" s="52" t="s">
        <v>456</v>
      </c>
      <c r="N15" s="52" t="s">
        <v>440</v>
      </c>
      <c r="O15" s="52" t="s">
        <v>348</v>
      </c>
      <c r="P15" s="58" t="s">
        <v>322</v>
      </c>
      <c r="R15" s="56" t="s">
        <v>358</v>
      </c>
      <c r="S15" s="67">
        <v>32.409999999999997</v>
      </c>
      <c r="T15" s="52" t="s">
        <v>343</v>
      </c>
      <c r="U15" s="52" t="s">
        <v>492</v>
      </c>
      <c r="V15" s="52" t="s">
        <v>491</v>
      </c>
      <c r="W15" s="52" t="s">
        <v>493</v>
      </c>
      <c r="X15" s="57" t="s">
        <v>494</v>
      </c>
    </row>
    <row r="16" spans="1:24" ht="15.75" thickBot="1">
      <c r="A16" s="59" t="s">
        <v>360</v>
      </c>
      <c r="B16" s="68">
        <v>18.78</v>
      </c>
      <c r="C16" s="50"/>
      <c r="D16" s="50"/>
      <c r="E16" s="50"/>
      <c r="F16" s="50"/>
      <c r="G16" s="60"/>
      <c r="J16" s="56" t="s">
        <v>360</v>
      </c>
      <c r="K16" s="67">
        <v>11.03</v>
      </c>
      <c r="L16" s="52">
        <v>11</v>
      </c>
      <c r="M16" s="50"/>
      <c r="N16" s="50"/>
      <c r="O16" s="50"/>
      <c r="P16" s="60"/>
      <c r="R16" s="56" t="s">
        <v>359</v>
      </c>
      <c r="S16" s="67">
        <v>33.82</v>
      </c>
      <c r="T16" s="52" t="s">
        <v>495</v>
      </c>
      <c r="U16" s="52" t="s">
        <v>496</v>
      </c>
      <c r="V16" s="52" t="s">
        <v>497</v>
      </c>
      <c r="W16" s="52" t="s">
        <v>498</v>
      </c>
      <c r="X16" s="58" t="s">
        <v>499</v>
      </c>
    </row>
    <row r="17" spans="1:24">
      <c r="R17" s="56" t="s">
        <v>360</v>
      </c>
      <c r="S17" s="67">
        <v>33.28</v>
      </c>
      <c r="T17" s="50"/>
      <c r="U17" s="50"/>
      <c r="V17" s="50"/>
      <c r="W17" s="50"/>
      <c r="X17" s="60"/>
    </row>
    <row r="20" spans="1:24" ht="15.75" thickBot="1"/>
    <row r="21" spans="1:24" ht="15.75" thickBot="1">
      <c r="A21" s="53" t="s">
        <v>347</v>
      </c>
      <c r="B21" s="71">
        <v>3.15</v>
      </c>
      <c r="C21" s="54" t="s">
        <v>500</v>
      </c>
      <c r="D21" s="54" t="s">
        <v>501</v>
      </c>
      <c r="E21" s="54" t="s">
        <v>500</v>
      </c>
      <c r="F21" s="54" t="s">
        <v>348</v>
      </c>
      <c r="G21" s="55" t="s">
        <v>502</v>
      </c>
      <c r="J21" s="61"/>
      <c r="K21" s="62"/>
      <c r="L21" s="62"/>
      <c r="M21" s="62"/>
      <c r="N21" s="62"/>
      <c r="O21" s="62"/>
      <c r="P21" s="63"/>
    </row>
    <row r="22" spans="1:24" ht="16.5" thickTop="1" thickBot="1">
      <c r="A22" s="56" t="s">
        <v>349</v>
      </c>
      <c r="B22" s="67">
        <v>3.04</v>
      </c>
      <c r="C22" s="52" t="s">
        <v>503</v>
      </c>
      <c r="D22" s="52" t="s">
        <v>504</v>
      </c>
      <c r="E22" s="52" t="s">
        <v>505</v>
      </c>
      <c r="F22" s="52" t="s">
        <v>506</v>
      </c>
      <c r="G22" s="57" t="s">
        <v>507</v>
      </c>
      <c r="J22" s="64" t="s">
        <v>347</v>
      </c>
      <c r="K22" s="66">
        <v>16.03</v>
      </c>
      <c r="L22" s="51" t="s">
        <v>552</v>
      </c>
      <c r="M22" s="51" t="s">
        <v>362</v>
      </c>
      <c r="N22" s="51" t="s">
        <v>292</v>
      </c>
      <c r="O22" s="51" t="s">
        <v>348</v>
      </c>
      <c r="P22" s="65" t="s">
        <v>392</v>
      </c>
    </row>
    <row r="23" spans="1:24" ht="15.75" thickBot="1">
      <c r="A23" s="56" t="s">
        <v>350</v>
      </c>
      <c r="B23" s="67">
        <v>3.13</v>
      </c>
      <c r="C23" s="52" t="s">
        <v>508</v>
      </c>
      <c r="D23" s="52" t="s">
        <v>509</v>
      </c>
      <c r="E23" s="52" t="s">
        <v>510</v>
      </c>
      <c r="F23" s="52" t="s">
        <v>511</v>
      </c>
      <c r="G23" s="57" t="s">
        <v>512</v>
      </c>
      <c r="J23" s="56" t="s">
        <v>349</v>
      </c>
      <c r="K23" s="67">
        <v>15.45</v>
      </c>
      <c r="L23" s="52" t="s">
        <v>371</v>
      </c>
      <c r="M23" s="52" t="s">
        <v>236</v>
      </c>
      <c r="N23" s="52" t="s">
        <v>365</v>
      </c>
      <c r="O23" s="52" t="s">
        <v>553</v>
      </c>
      <c r="P23" s="57" t="s">
        <v>554</v>
      </c>
    </row>
    <row r="24" spans="1:24" ht="15.75" thickBot="1">
      <c r="A24" s="56" t="s">
        <v>351</v>
      </c>
      <c r="B24" s="67">
        <v>3.25</v>
      </c>
      <c r="C24" s="52" t="s">
        <v>513</v>
      </c>
      <c r="D24" s="52" t="s">
        <v>514</v>
      </c>
      <c r="E24" s="52" t="s">
        <v>515</v>
      </c>
      <c r="F24" s="52" t="s">
        <v>516</v>
      </c>
      <c r="G24" s="57" t="s">
        <v>517</v>
      </c>
      <c r="J24" s="56" t="s">
        <v>350</v>
      </c>
      <c r="K24" s="67">
        <v>15.97</v>
      </c>
      <c r="L24" s="52" t="s">
        <v>363</v>
      </c>
      <c r="M24" s="52" t="s">
        <v>312</v>
      </c>
      <c r="N24" s="52" t="s">
        <v>370</v>
      </c>
      <c r="O24" s="52" t="s">
        <v>555</v>
      </c>
      <c r="P24" s="58" t="s">
        <v>366</v>
      </c>
    </row>
    <row r="25" spans="1:24" ht="15.75" thickBot="1">
      <c r="A25" s="56" t="s">
        <v>352</v>
      </c>
      <c r="B25" s="67">
        <v>3.26</v>
      </c>
      <c r="C25" s="52" t="s">
        <v>518</v>
      </c>
      <c r="D25" s="52" t="s">
        <v>519</v>
      </c>
      <c r="E25" s="52" t="s">
        <v>504</v>
      </c>
      <c r="F25" s="52" t="s">
        <v>520</v>
      </c>
      <c r="G25" s="57" t="s">
        <v>521</v>
      </c>
      <c r="J25" s="56" t="s">
        <v>351</v>
      </c>
      <c r="K25" s="67">
        <v>15.9</v>
      </c>
      <c r="L25" s="52" t="s">
        <v>556</v>
      </c>
      <c r="M25" s="52" t="s">
        <v>557</v>
      </c>
      <c r="N25" s="52" t="s">
        <v>370</v>
      </c>
      <c r="O25" s="52" t="s">
        <v>558</v>
      </c>
      <c r="P25" s="57" t="s">
        <v>367</v>
      </c>
    </row>
    <row r="26" spans="1:24" ht="15.75" thickBot="1">
      <c r="A26" s="56" t="s">
        <v>353</v>
      </c>
      <c r="B26" s="67">
        <v>3.35</v>
      </c>
      <c r="C26" s="52" t="s">
        <v>522</v>
      </c>
      <c r="D26" s="52" t="s">
        <v>523</v>
      </c>
      <c r="E26" s="52" t="s">
        <v>524</v>
      </c>
      <c r="F26" s="52" t="s">
        <v>525</v>
      </c>
      <c r="G26" s="58" t="s">
        <v>526</v>
      </c>
      <c r="J26" s="56" t="s">
        <v>352</v>
      </c>
      <c r="K26" s="67">
        <v>16.600000000000001</v>
      </c>
      <c r="L26" s="52" t="s">
        <v>559</v>
      </c>
      <c r="M26" s="52" t="s">
        <v>238</v>
      </c>
      <c r="N26" s="52" t="s">
        <v>560</v>
      </c>
      <c r="O26" s="52" t="s">
        <v>561</v>
      </c>
      <c r="P26" s="58" t="s">
        <v>189</v>
      </c>
    </row>
    <row r="27" spans="1:24" ht="15.75" thickBot="1">
      <c r="A27" s="56" t="s">
        <v>354</v>
      </c>
      <c r="B27" s="67">
        <v>3.3</v>
      </c>
      <c r="C27" s="52" t="s">
        <v>527</v>
      </c>
      <c r="D27" s="52" t="s">
        <v>528</v>
      </c>
      <c r="E27" s="52" t="s">
        <v>529</v>
      </c>
      <c r="F27" s="52" t="s">
        <v>530</v>
      </c>
      <c r="G27" s="57" t="s">
        <v>531</v>
      </c>
      <c r="J27" s="56" t="s">
        <v>353</v>
      </c>
      <c r="K27" s="67">
        <v>16.399999999999999</v>
      </c>
      <c r="L27" s="52" t="s">
        <v>372</v>
      </c>
      <c r="M27" s="52" t="s">
        <v>562</v>
      </c>
      <c r="N27" s="52" t="s">
        <v>563</v>
      </c>
      <c r="O27" s="52" t="s">
        <v>564</v>
      </c>
      <c r="P27" s="58" t="s">
        <v>368</v>
      </c>
    </row>
    <row r="28" spans="1:24" ht="15.75" thickBot="1">
      <c r="A28" s="56" t="s">
        <v>355</v>
      </c>
      <c r="B28" s="67">
        <v>3.46</v>
      </c>
      <c r="C28" s="52" t="s">
        <v>532</v>
      </c>
      <c r="D28" s="52" t="s">
        <v>533</v>
      </c>
      <c r="E28" s="52" t="s">
        <v>534</v>
      </c>
      <c r="F28" s="52" t="s">
        <v>535</v>
      </c>
      <c r="G28" s="57" t="s">
        <v>446</v>
      </c>
      <c r="J28" s="56" t="s">
        <v>354</v>
      </c>
      <c r="K28" s="67">
        <v>16.25</v>
      </c>
      <c r="L28" s="52" t="s">
        <v>565</v>
      </c>
      <c r="M28" s="52" t="s">
        <v>566</v>
      </c>
      <c r="N28" s="52" t="s">
        <v>364</v>
      </c>
      <c r="O28" s="52" t="s">
        <v>567</v>
      </c>
      <c r="P28" s="57" t="s">
        <v>568</v>
      </c>
    </row>
    <row r="29" spans="1:24" ht="15.75" thickBot="1">
      <c r="A29" s="56" t="s">
        <v>356</v>
      </c>
      <c r="B29" s="67">
        <v>3.47</v>
      </c>
      <c r="C29" s="52" t="s">
        <v>536</v>
      </c>
      <c r="D29" s="52" t="s">
        <v>537</v>
      </c>
      <c r="E29" s="52" t="s">
        <v>538</v>
      </c>
      <c r="F29" s="52" t="s">
        <v>539</v>
      </c>
      <c r="G29" s="57" t="s">
        <v>540</v>
      </c>
      <c r="J29" s="56" t="s">
        <v>355</v>
      </c>
      <c r="K29" s="67">
        <v>16.899999999999999</v>
      </c>
      <c r="L29" s="52" t="s">
        <v>224</v>
      </c>
      <c r="M29" s="52" t="s">
        <v>305</v>
      </c>
      <c r="N29" s="52" t="s">
        <v>569</v>
      </c>
      <c r="O29" s="52" t="s">
        <v>570</v>
      </c>
      <c r="P29" s="57" t="s">
        <v>571</v>
      </c>
    </row>
    <row r="30" spans="1:24" ht="15.75" thickBot="1">
      <c r="A30" s="56" t="s">
        <v>357</v>
      </c>
      <c r="B30" s="67">
        <v>3.62</v>
      </c>
      <c r="C30" s="52" t="s">
        <v>542</v>
      </c>
      <c r="D30" s="52" t="s">
        <v>541</v>
      </c>
      <c r="E30" s="52" t="s">
        <v>543</v>
      </c>
      <c r="F30" s="52" t="s">
        <v>544</v>
      </c>
      <c r="G30" s="58" t="s">
        <v>545</v>
      </c>
      <c r="J30" s="56" t="s">
        <v>356</v>
      </c>
      <c r="K30" s="67">
        <v>18.100000000000001</v>
      </c>
      <c r="L30" s="52" t="s">
        <v>572</v>
      </c>
      <c r="M30" s="52" t="s">
        <v>573</v>
      </c>
      <c r="N30" s="52" t="s">
        <v>574</v>
      </c>
      <c r="O30" s="52" t="s">
        <v>575</v>
      </c>
      <c r="P30" s="58" t="s">
        <v>576</v>
      </c>
    </row>
    <row r="31" spans="1:24" ht="15.75" thickBot="1">
      <c r="A31" s="56" t="s">
        <v>358</v>
      </c>
      <c r="B31" s="67">
        <v>3.43</v>
      </c>
      <c r="C31" s="52" t="s">
        <v>546</v>
      </c>
      <c r="D31" s="52" t="s">
        <v>528</v>
      </c>
      <c r="E31" s="52" t="s">
        <v>518</v>
      </c>
      <c r="F31" s="52" t="s">
        <v>547</v>
      </c>
      <c r="G31" s="57" t="s">
        <v>548</v>
      </c>
      <c r="J31" s="56" t="s">
        <v>357</v>
      </c>
      <c r="K31" s="67">
        <v>18.05</v>
      </c>
      <c r="L31" s="52" t="s">
        <v>245</v>
      </c>
      <c r="M31" s="52" t="s">
        <v>572</v>
      </c>
      <c r="N31" s="52" t="s">
        <v>577</v>
      </c>
      <c r="O31" s="52" t="s">
        <v>578</v>
      </c>
      <c r="P31" s="58" t="s">
        <v>579</v>
      </c>
    </row>
    <row r="32" spans="1:24" ht="15.75" thickBot="1">
      <c r="A32" s="56" t="s">
        <v>359</v>
      </c>
      <c r="B32" s="67">
        <v>3.47</v>
      </c>
      <c r="C32" s="52" t="s">
        <v>549</v>
      </c>
      <c r="D32" s="52" t="s">
        <v>532</v>
      </c>
      <c r="E32" s="52" t="s">
        <v>513</v>
      </c>
      <c r="F32" s="52" t="s">
        <v>550</v>
      </c>
      <c r="G32" s="58" t="s">
        <v>551</v>
      </c>
      <c r="J32" s="56" t="s">
        <v>358</v>
      </c>
      <c r="K32" s="67">
        <v>17.75</v>
      </c>
      <c r="L32" s="52" t="s">
        <v>408</v>
      </c>
      <c r="M32" s="52" t="s">
        <v>411</v>
      </c>
      <c r="N32" s="52" t="s">
        <v>231</v>
      </c>
      <c r="O32" s="52" t="s">
        <v>580</v>
      </c>
      <c r="P32" s="57" t="s">
        <v>393</v>
      </c>
    </row>
    <row r="33" spans="1:16" ht="15.75" thickBot="1">
      <c r="A33" s="56" t="s">
        <v>360</v>
      </c>
      <c r="B33" s="67">
        <v>3.31</v>
      </c>
      <c r="C33" s="52" t="s">
        <v>542</v>
      </c>
      <c r="D33" s="50"/>
      <c r="E33" s="50"/>
      <c r="F33" s="50"/>
      <c r="G33" s="60"/>
      <c r="J33" s="56" t="s">
        <v>359</v>
      </c>
      <c r="K33" s="67">
        <v>17.899999999999999</v>
      </c>
      <c r="L33" s="52" t="s">
        <v>400</v>
      </c>
      <c r="M33" s="52" t="s">
        <v>266</v>
      </c>
      <c r="N33" s="52" t="s">
        <v>318</v>
      </c>
      <c r="O33" s="52" t="s">
        <v>581</v>
      </c>
      <c r="P33" s="58" t="s">
        <v>582</v>
      </c>
    </row>
    <row r="34" spans="1:16">
      <c r="J34" s="59" t="s">
        <v>360</v>
      </c>
      <c r="K34" s="68">
        <v>17.64</v>
      </c>
      <c r="L34" s="50"/>
      <c r="M34" s="50"/>
      <c r="N34" s="50"/>
      <c r="O34" s="50"/>
      <c r="P34" s="60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Menor risco</vt:lpstr>
      <vt:lpstr>Maior Risco x Retorno</vt:lpstr>
      <vt:lpstr>Minha proporção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2017-06-25T01:25:27Z</dcterms:created>
  <dcterms:modified xsi:type="dcterms:W3CDTF">2018-01-29T02:59:23Z</dcterms:modified>
</cp:coreProperties>
</file>